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מזומנים!$B$6:$K$32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3" i="81" l="1"/>
  <c r="Q13" i="61"/>
  <c r="R13" i="61"/>
  <c r="Q152" i="61"/>
  <c r="R152" i="61"/>
  <c r="R234" i="61"/>
  <c r="R242" i="61"/>
  <c r="R243" i="61"/>
  <c r="R252" i="61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J65" i="76"/>
  <c r="J64" i="76"/>
  <c r="J63" i="76"/>
  <c r="J61" i="76"/>
  <c r="J60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P30" i="78"/>
  <c r="P18" i="78"/>
  <c r="P28" i="78"/>
  <c r="P25" i="78"/>
  <c r="P15" i="78"/>
  <c r="P12" i="78" s="1"/>
  <c r="P22" i="78"/>
  <c r="P33" i="78"/>
  <c r="P77" i="78"/>
  <c r="P76" i="78" s="1"/>
  <c r="I11" i="81"/>
  <c r="I10" i="81"/>
  <c r="Q12" i="61" l="1"/>
  <c r="Q11" i="61" s="1"/>
  <c r="R12" i="61"/>
  <c r="P11" i="78"/>
  <c r="P10" i="78" l="1"/>
  <c r="Q76" i="78" s="1"/>
  <c r="R11" i="61"/>
  <c r="T12" i="61"/>
  <c r="Q82" i="78"/>
  <c r="Q65" i="78"/>
  <c r="Q49" i="78"/>
  <c r="Q33" i="78"/>
  <c r="Q16" i="78"/>
  <c r="Q60" i="78"/>
  <c r="Q36" i="78"/>
  <c r="Q15" i="78"/>
  <c r="Q18" i="78"/>
  <c r="Q68" i="78"/>
  <c r="Q22" i="78"/>
  <c r="Q80" i="78"/>
  <c r="Q63" i="78"/>
  <c r="Q55" i="78"/>
  <c r="Q47" i="78"/>
  <c r="Q35" i="78"/>
  <c r="Q87" i="78"/>
  <c r="Q79" i="78"/>
  <c r="Q66" i="78"/>
  <c r="Q58" i="78"/>
  <c r="Q50" i="78"/>
  <c r="Q42" i="78"/>
  <c r="Q34" i="78"/>
  <c r="Q25" i="78"/>
  <c r="Q17" i="78"/>
  <c r="Q71" i="78" l="1"/>
  <c r="Q88" i="78"/>
  <c r="Q40" i="78"/>
  <c r="Q81" i="78"/>
  <c r="Q30" i="78"/>
  <c r="Q23" i="78"/>
  <c r="Q48" i="78"/>
  <c r="Q72" i="78"/>
  <c r="Q24" i="78"/>
  <c r="Q41" i="78"/>
  <c r="Q57" i="78"/>
  <c r="Q73" i="78"/>
  <c r="Q13" i="78"/>
  <c r="Q29" i="78"/>
  <c r="Q46" i="78"/>
  <c r="Q62" i="78"/>
  <c r="Q83" i="78"/>
  <c r="Q43" i="78"/>
  <c r="Q59" i="78"/>
  <c r="Q74" i="78"/>
  <c r="Q10" i="78"/>
  <c r="Q56" i="78"/>
  <c r="Q85" i="78"/>
  <c r="Q39" i="78"/>
  <c r="Q31" i="78"/>
  <c r="Q52" i="78"/>
  <c r="Q12" i="78"/>
  <c r="Q28" i="78"/>
  <c r="Q45" i="78"/>
  <c r="Q61" i="78"/>
  <c r="Q78" i="78"/>
  <c r="Q21" i="78"/>
  <c r="Q38" i="78"/>
  <c r="Q54" i="78"/>
  <c r="Q70" i="78"/>
  <c r="Q14" i="78"/>
  <c r="Q51" i="78"/>
  <c r="Q67" i="78"/>
  <c r="Q84" i="78"/>
  <c r="Q27" i="78"/>
  <c r="Q77" i="78"/>
  <c r="Q26" i="78"/>
  <c r="Q19" i="78"/>
  <c r="Q44" i="78"/>
  <c r="Q64" i="78"/>
  <c r="Q20" i="78"/>
  <c r="Q37" i="78"/>
  <c r="Q53" i="78"/>
  <c r="Q69" i="78"/>
  <c r="Q86" i="78"/>
  <c r="Q11" i="78"/>
  <c r="T140" i="61"/>
  <c r="T128" i="61"/>
  <c r="T97" i="61"/>
  <c r="T81" i="61"/>
  <c r="T65" i="61"/>
  <c r="T49" i="61"/>
  <c r="T40" i="61"/>
  <c r="T29" i="61"/>
  <c r="T18" i="61"/>
  <c r="T120" i="61"/>
  <c r="T93" i="61"/>
  <c r="T77" i="61"/>
  <c r="T61" i="61"/>
  <c r="T48" i="61"/>
  <c r="T37" i="61"/>
  <c r="T25" i="61"/>
  <c r="T17" i="61"/>
  <c r="T144" i="61"/>
  <c r="T112" i="61"/>
  <c r="T89" i="61"/>
  <c r="T73" i="61"/>
  <c r="T57" i="61"/>
  <c r="T45" i="61"/>
  <c r="T33" i="61"/>
  <c r="T24" i="61"/>
  <c r="T16" i="61"/>
  <c r="T136" i="61"/>
  <c r="T104" i="61"/>
  <c r="T85" i="61"/>
  <c r="T69" i="61"/>
  <c r="T53" i="61"/>
  <c r="T41" i="61"/>
  <c r="T32" i="61"/>
  <c r="T21" i="61"/>
  <c r="T13" i="61"/>
  <c r="T80" i="61"/>
  <c r="T124" i="61"/>
  <c r="T338" i="61"/>
  <c r="T322" i="61"/>
  <c r="T306" i="61"/>
  <c r="T290" i="61"/>
  <c r="T274" i="61"/>
  <c r="T258" i="61"/>
  <c r="T239" i="61"/>
  <c r="T222" i="61"/>
  <c r="T206" i="61"/>
  <c r="T190" i="61"/>
  <c r="T174" i="61"/>
  <c r="T158" i="61"/>
  <c r="T138" i="61"/>
  <c r="T122" i="61"/>
  <c r="T106" i="61"/>
  <c r="T90" i="61"/>
  <c r="T74" i="61"/>
  <c r="T58" i="61"/>
  <c r="T42" i="61"/>
  <c r="T26" i="61"/>
  <c r="T341" i="61"/>
  <c r="T325" i="61"/>
  <c r="T309" i="61"/>
  <c r="T293" i="61"/>
  <c r="T277" i="61"/>
  <c r="T261" i="61"/>
  <c r="T244" i="61"/>
  <c r="T225" i="61"/>
  <c r="T209" i="61"/>
  <c r="T193" i="61"/>
  <c r="T177" i="61"/>
  <c r="T161" i="61"/>
  <c r="T145" i="61"/>
  <c r="T129" i="61"/>
  <c r="T113" i="61"/>
  <c r="T348" i="61"/>
  <c r="T332" i="61"/>
  <c r="T316" i="61"/>
  <c r="T300" i="61"/>
  <c r="T284" i="61"/>
  <c r="T268" i="61"/>
  <c r="T252" i="61"/>
  <c r="T232" i="61"/>
  <c r="T216" i="61"/>
  <c r="T200" i="61"/>
  <c r="T184" i="61"/>
  <c r="T168" i="61"/>
  <c r="T152" i="61"/>
  <c r="T335" i="61"/>
  <c r="T319" i="61"/>
  <c r="T303" i="61"/>
  <c r="T287" i="61"/>
  <c r="T271" i="61"/>
  <c r="T255" i="61"/>
  <c r="T236" i="61"/>
  <c r="T219" i="61"/>
  <c r="T203" i="61"/>
  <c r="T187" i="61"/>
  <c r="T171" i="61"/>
  <c r="T155" i="61"/>
  <c r="T139" i="61"/>
  <c r="T123" i="61"/>
  <c r="T107" i="61"/>
  <c r="T91" i="61"/>
  <c r="T75" i="61"/>
  <c r="T59" i="61"/>
  <c r="T43" i="61"/>
  <c r="T27" i="61"/>
  <c r="T11" i="61"/>
  <c r="T36" i="61"/>
  <c r="T68" i="61"/>
  <c r="T100" i="61"/>
  <c r="T243" i="61"/>
  <c r="T56" i="61"/>
  <c r="T88" i="61"/>
  <c r="T350" i="61"/>
  <c r="T334" i="61"/>
  <c r="T318" i="61"/>
  <c r="T302" i="61"/>
  <c r="T286" i="61"/>
  <c r="T270" i="61"/>
  <c r="T254" i="61"/>
  <c r="T235" i="61"/>
  <c r="T218" i="61"/>
  <c r="T202" i="61"/>
  <c r="T186" i="61"/>
  <c r="T170" i="61"/>
  <c r="T154" i="61"/>
  <c r="T134" i="61"/>
  <c r="T118" i="61"/>
  <c r="T102" i="61"/>
  <c r="T86" i="61"/>
  <c r="T70" i="61"/>
  <c r="T54" i="61"/>
  <c r="T38" i="61"/>
  <c r="T22" i="61"/>
  <c r="T337" i="61"/>
  <c r="T321" i="61"/>
  <c r="T305" i="61"/>
  <c r="T289" i="61"/>
  <c r="T273" i="61"/>
  <c r="T257" i="61"/>
  <c r="T238" i="61"/>
  <c r="T221" i="61"/>
  <c r="T205" i="61"/>
  <c r="T189" i="61"/>
  <c r="T173" i="61"/>
  <c r="T157" i="61"/>
  <c r="T141" i="61"/>
  <c r="T125" i="61"/>
  <c r="T109" i="61"/>
  <c r="T344" i="61"/>
  <c r="T328" i="61"/>
  <c r="T312" i="61"/>
  <c r="T296" i="61"/>
  <c r="T280" i="61"/>
  <c r="T264" i="61"/>
  <c r="T247" i="61"/>
  <c r="T228" i="61"/>
  <c r="T212" i="61"/>
  <c r="T196" i="61"/>
  <c r="T180" i="61"/>
  <c r="T164" i="61"/>
  <c r="T347" i="61"/>
  <c r="T331" i="61"/>
  <c r="T315" i="61"/>
  <c r="T299" i="61"/>
  <c r="T283" i="61"/>
  <c r="T267" i="61"/>
  <c r="T250" i="61"/>
  <c r="T231" i="61"/>
  <c r="T215" i="61"/>
  <c r="T199" i="61"/>
  <c r="T183" i="61"/>
  <c r="T167" i="61"/>
  <c r="T150" i="61"/>
  <c r="T135" i="61"/>
  <c r="T119" i="61"/>
  <c r="T103" i="61"/>
  <c r="T87" i="61"/>
  <c r="T71" i="61"/>
  <c r="T55" i="61"/>
  <c r="T39" i="61"/>
  <c r="T23" i="61"/>
  <c r="T14" i="61"/>
  <c r="T44" i="61"/>
  <c r="T76" i="61"/>
  <c r="T116" i="61"/>
  <c r="T20" i="61"/>
  <c r="T84" i="61"/>
  <c r="T64" i="61"/>
  <c r="T96" i="61"/>
  <c r="T346" i="61"/>
  <c r="T314" i="61"/>
  <c r="T298" i="61"/>
  <c r="T282" i="61"/>
  <c r="T266" i="61"/>
  <c r="T249" i="61"/>
  <c r="T230" i="61"/>
  <c r="T214" i="61"/>
  <c r="T198" i="61"/>
  <c r="T182" i="61"/>
  <c r="T166" i="61"/>
  <c r="T149" i="61"/>
  <c r="T130" i="61"/>
  <c r="T114" i="61"/>
  <c r="T98" i="61"/>
  <c r="T82" i="61"/>
  <c r="T66" i="61"/>
  <c r="T50" i="61"/>
  <c r="T34" i="61"/>
  <c r="T349" i="61"/>
  <c r="T333" i="61"/>
  <c r="T317" i="61"/>
  <c r="T301" i="61"/>
  <c r="T285" i="61"/>
  <c r="T269" i="61"/>
  <c r="T253" i="61"/>
  <c r="T234" i="61"/>
  <c r="T217" i="61"/>
  <c r="T201" i="61"/>
  <c r="T185" i="61"/>
  <c r="T169" i="61"/>
  <c r="T153" i="61"/>
  <c r="T137" i="61"/>
  <c r="T121" i="61"/>
  <c r="T105" i="61"/>
  <c r="T340" i="61"/>
  <c r="T324" i="61"/>
  <c r="T308" i="61"/>
  <c r="T292" i="61"/>
  <c r="T276" i="61"/>
  <c r="T260" i="61"/>
  <c r="T242" i="61"/>
  <c r="T224" i="61"/>
  <c r="T208" i="61"/>
  <c r="T192" i="61"/>
  <c r="T176" i="61"/>
  <c r="T160" i="61"/>
  <c r="T343" i="61"/>
  <c r="T327" i="61"/>
  <c r="T311" i="61"/>
  <c r="T295" i="61"/>
  <c r="T279" i="61"/>
  <c r="T263" i="61"/>
  <c r="T246" i="61"/>
  <c r="T227" i="61"/>
  <c r="T211" i="61"/>
  <c r="T195" i="61"/>
  <c r="T179" i="61"/>
  <c r="T163" i="61"/>
  <c r="T146" i="61"/>
  <c r="T131" i="61"/>
  <c r="T115" i="61"/>
  <c r="T99" i="61"/>
  <c r="T83" i="61"/>
  <c r="T67" i="61"/>
  <c r="T51" i="61"/>
  <c r="T35" i="61"/>
  <c r="T19" i="61"/>
  <c r="T52" i="61"/>
  <c r="T132" i="61"/>
  <c r="T72" i="61"/>
  <c r="T108" i="61"/>
  <c r="T342" i="61"/>
  <c r="T326" i="61"/>
  <c r="T310" i="61"/>
  <c r="T294" i="61"/>
  <c r="T278" i="61"/>
  <c r="T262" i="61"/>
  <c r="T245" i="61"/>
  <c r="T226" i="61"/>
  <c r="T210" i="61"/>
  <c r="T194" i="61"/>
  <c r="T178" i="61"/>
  <c r="T162" i="61"/>
  <c r="T142" i="61"/>
  <c r="T126" i="61"/>
  <c r="T110" i="61"/>
  <c r="T94" i="61"/>
  <c r="T78" i="61"/>
  <c r="T62" i="61"/>
  <c r="T46" i="61"/>
  <c r="T30" i="61"/>
  <c r="T345" i="61"/>
  <c r="T329" i="61"/>
  <c r="T313" i="61"/>
  <c r="T297" i="61"/>
  <c r="T281" i="61"/>
  <c r="T265" i="61"/>
  <c r="T248" i="61"/>
  <c r="T229" i="61"/>
  <c r="T213" i="61"/>
  <c r="T197" i="61"/>
  <c r="T181" i="61"/>
  <c r="T165" i="61"/>
  <c r="T148" i="61"/>
  <c r="T133" i="61"/>
  <c r="T117" i="61"/>
  <c r="T101" i="61"/>
  <c r="T336" i="61"/>
  <c r="T320" i="61"/>
  <c r="T304" i="61"/>
  <c r="T288" i="61"/>
  <c r="T272" i="61"/>
  <c r="T256" i="61"/>
  <c r="T237" i="61"/>
  <c r="T220" i="61"/>
  <c r="T204" i="61"/>
  <c r="T188" i="61"/>
  <c r="T172" i="61"/>
  <c r="T156" i="61"/>
  <c r="T339" i="61"/>
  <c r="T323" i="61"/>
  <c r="T307" i="61"/>
  <c r="T291" i="61"/>
  <c r="T275" i="61"/>
  <c r="T259" i="61"/>
  <c r="T240" i="61"/>
  <c r="T223" i="61"/>
  <c r="T207" i="61"/>
  <c r="T191" i="61"/>
  <c r="T175" i="61"/>
  <c r="T159" i="61"/>
  <c r="T143" i="61"/>
  <c r="T127" i="61"/>
  <c r="T111" i="61"/>
  <c r="T95" i="61"/>
  <c r="T79" i="61"/>
  <c r="T63" i="61"/>
  <c r="T47" i="61"/>
  <c r="T31" i="61"/>
  <c r="T15" i="61"/>
  <c r="T28" i="61"/>
  <c r="T60" i="61"/>
  <c r="T92" i="61"/>
  <c r="T147" i="61"/>
  <c r="J12" i="81" l="1"/>
  <c r="J11" i="81"/>
  <c r="J10" i="81"/>
  <c r="C43" i="88"/>
  <c r="Q60" i="59" l="1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1" i="58" s="1"/>
  <c r="J18" i="58"/>
  <c r="J23" i="58"/>
  <c r="C37" i="88"/>
  <c r="C33" i="88"/>
  <c r="C31" i="88"/>
  <c r="C26" i="88"/>
  <c r="C24" i="88"/>
  <c r="C23" i="88" s="1"/>
  <c r="C18" i="88"/>
  <c r="C17" i="88"/>
  <c r="C15" i="88"/>
  <c r="C13" i="88"/>
  <c r="J10" i="58" l="1"/>
  <c r="C12" i="88"/>
  <c r="K25" i="58" l="1"/>
  <c r="K21" i="58"/>
  <c r="K16" i="58"/>
  <c r="K24" i="58"/>
  <c r="K20" i="58"/>
  <c r="K15" i="58"/>
  <c r="C11" i="88"/>
  <c r="K23" i="58"/>
  <c r="K19" i="58"/>
  <c r="K14" i="58"/>
  <c r="K10" i="58"/>
  <c r="K26" i="58"/>
  <c r="K22" i="58"/>
  <c r="K18" i="58"/>
  <c r="K13" i="58"/>
  <c r="C10" i="88"/>
  <c r="C42" i="88" s="1"/>
  <c r="K13" i="81" s="1"/>
  <c r="K12" i="58"/>
  <c r="K11" i="58"/>
  <c r="U349" i="61" l="1"/>
  <c r="U345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2" i="61"/>
  <c r="U258" i="61"/>
  <c r="U254" i="61"/>
  <c r="U249" i="61"/>
  <c r="U245" i="61"/>
  <c r="U239" i="61"/>
  <c r="U235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8" i="61"/>
  <c r="U154" i="61"/>
  <c r="U149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N29" i="63"/>
  <c r="U348" i="61"/>
  <c r="U341" i="61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1" i="61"/>
  <c r="U257" i="61"/>
  <c r="U347" i="61"/>
  <c r="U340" i="61"/>
  <c r="U332" i="61"/>
  <c r="U324" i="61"/>
  <c r="U316" i="61"/>
  <c r="U308" i="61"/>
  <c r="U300" i="61"/>
  <c r="U292" i="61"/>
  <c r="U284" i="61"/>
  <c r="U276" i="61"/>
  <c r="U268" i="61"/>
  <c r="U260" i="61"/>
  <c r="U253" i="61"/>
  <c r="U247" i="61"/>
  <c r="U240" i="61"/>
  <c r="U234" i="61"/>
  <c r="U228" i="61"/>
  <c r="U223" i="61"/>
  <c r="U217" i="61"/>
  <c r="U212" i="61"/>
  <c r="U207" i="61"/>
  <c r="U201" i="61"/>
  <c r="U196" i="61"/>
  <c r="U191" i="61"/>
  <c r="U185" i="61"/>
  <c r="U180" i="61"/>
  <c r="U175" i="61"/>
  <c r="U169" i="61"/>
  <c r="U164" i="61"/>
  <c r="U159" i="61"/>
  <c r="U153" i="61"/>
  <c r="U147" i="61"/>
  <c r="U143" i="61"/>
  <c r="U137" i="61"/>
  <c r="U132" i="61"/>
  <c r="U127" i="61"/>
  <c r="U121" i="61"/>
  <c r="U116" i="61"/>
  <c r="U111" i="61"/>
  <c r="U105" i="61"/>
  <c r="U100" i="61"/>
  <c r="U95" i="61"/>
  <c r="U89" i="61"/>
  <c r="U84" i="61"/>
  <c r="U79" i="61"/>
  <c r="U73" i="61"/>
  <c r="U68" i="61"/>
  <c r="U63" i="61"/>
  <c r="U57" i="61"/>
  <c r="U52" i="61"/>
  <c r="U47" i="61"/>
  <c r="U41" i="61"/>
  <c r="U36" i="61"/>
  <c r="U31" i="61"/>
  <c r="U25" i="61"/>
  <c r="U20" i="61"/>
  <c r="U15" i="61"/>
  <c r="N28" i="63"/>
  <c r="N23" i="63"/>
  <c r="N19" i="63"/>
  <c r="N15" i="63"/>
  <c r="N11" i="63"/>
  <c r="O29" i="64"/>
  <c r="O25" i="64"/>
  <c r="O21" i="64"/>
  <c r="O17" i="64"/>
  <c r="O13" i="64"/>
  <c r="P23" i="69"/>
  <c r="P19" i="69"/>
  <c r="P15" i="69"/>
  <c r="P11" i="69"/>
  <c r="S34" i="71"/>
  <c r="S30" i="71"/>
  <c r="S25" i="71"/>
  <c r="S21" i="71"/>
  <c r="S17" i="71"/>
  <c r="S13" i="71"/>
  <c r="K64" i="76"/>
  <c r="K58" i="76"/>
  <c r="K54" i="76"/>
  <c r="K50" i="76"/>
  <c r="K45" i="76"/>
  <c r="K41" i="76"/>
  <c r="K37" i="76"/>
  <c r="K33" i="76"/>
  <c r="K29" i="76"/>
  <c r="U346" i="61"/>
  <c r="U339" i="61"/>
  <c r="U331" i="61"/>
  <c r="U323" i="61"/>
  <c r="U315" i="61"/>
  <c r="U307" i="61"/>
  <c r="U299" i="61"/>
  <c r="U291" i="61"/>
  <c r="U283" i="61"/>
  <c r="U275" i="61"/>
  <c r="U267" i="61"/>
  <c r="U259" i="61"/>
  <c r="U252" i="61"/>
  <c r="U246" i="61"/>
  <c r="U238" i="61"/>
  <c r="U232" i="61"/>
  <c r="U227" i="61"/>
  <c r="U221" i="61"/>
  <c r="U216" i="61"/>
  <c r="U211" i="61"/>
  <c r="U205" i="61"/>
  <c r="U200" i="61"/>
  <c r="U195" i="61"/>
  <c r="U189" i="61"/>
  <c r="U184" i="61"/>
  <c r="U179" i="61"/>
  <c r="U173" i="61"/>
  <c r="U168" i="61"/>
  <c r="U163" i="61"/>
  <c r="U157" i="61"/>
  <c r="U152" i="61"/>
  <c r="U146" i="61"/>
  <c r="U141" i="61"/>
  <c r="U136" i="61"/>
  <c r="U131" i="61"/>
  <c r="U125" i="61"/>
  <c r="U120" i="61"/>
  <c r="U115" i="61"/>
  <c r="U109" i="61"/>
  <c r="U104" i="61"/>
  <c r="U99" i="61"/>
  <c r="U93" i="61"/>
  <c r="U88" i="61"/>
  <c r="U83" i="61"/>
  <c r="U77" i="61"/>
  <c r="U72" i="61"/>
  <c r="U67" i="61"/>
  <c r="U61" i="61"/>
  <c r="U56" i="61"/>
  <c r="U51" i="61"/>
  <c r="U45" i="61"/>
  <c r="U40" i="61"/>
  <c r="U35" i="61"/>
  <c r="U29" i="61"/>
  <c r="U24" i="61"/>
  <c r="U19" i="61"/>
  <c r="U13" i="61"/>
  <c r="N27" i="63"/>
  <c r="N22" i="63"/>
  <c r="N18" i="63"/>
  <c r="N14" i="63"/>
  <c r="O28" i="64"/>
  <c r="O24" i="64"/>
  <c r="O20" i="64"/>
  <c r="O16" i="64"/>
  <c r="O12" i="64"/>
  <c r="P22" i="69"/>
  <c r="P18" i="69"/>
  <c r="P14" i="69"/>
  <c r="S33" i="71"/>
  <c r="S29" i="71"/>
  <c r="S24" i="71"/>
  <c r="S20" i="71"/>
  <c r="S16" i="71"/>
  <c r="S12" i="71"/>
  <c r="K63" i="76"/>
  <c r="K57" i="76"/>
  <c r="K53" i="76"/>
  <c r="K49" i="76"/>
  <c r="K44" i="76"/>
  <c r="K40" i="76"/>
  <c r="K36" i="76"/>
  <c r="K32" i="76"/>
  <c r="U344" i="61"/>
  <c r="U336" i="61"/>
  <c r="U328" i="61"/>
  <c r="U320" i="61"/>
  <c r="U312" i="61"/>
  <c r="U304" i="61"/>
  <c r="U296" i="61"/>
  <c r="U288" i="61"/>
  <c r="U280" i="61"/>
  <c r="U272" i="61"/>
  <c r="U264" i="61"/>
  <c r="U256" i="61"/>
  <c r="U250" i="61"/>
  <c r="U244" i="61"/>
  <c r="U237" i="61"/>
  <c r="U231" i="61"/>
  <c r="U225" i="61"/>
  <c r="U220" i="61"/>
  <c r="U215" i="61"/>
  <c r="U209" i="61"/>
  <c r="U204" i="61"/>
  <c r="U199" i="61"/>
  <c r="U193" i="61"/>
  <c r="U188" i="61"/>
  <c r="U183" i="61"/>
  <c r="U177" i="61"/>
  <c r="U172" i="61"/>
  <c r="U167" i="61"/>
  <c r="U161" i="61"/>
  <c r="U156" i="61"/>
  <c r="U150" i="61"/>
  <c r="U145" i="61"/>
  <c r="U140" i="61"/>
  <c r="U135" i="61"/>
  <c r="U129" i="61"/>
  <c r="U124" i="61"/>
  <c r="U119" i="61"/>
  <c r="U113" i="61"/>
  <c r="U108" i="61"/>
  <c r="U103" i="61"/>
  <c r="U97" i="61"/>
  <c r="U92" i="61"/>
  <c r="U87" i="61"/>
  <c r="U81" i="61"/>
  <c r="U76" i="61"/>
  <c r="U71" i="61"/>
  <c r="U65" i="61"/>
  <c r="U60" i="61"/>
  <c r="U55" i="61"/>
  <c r="U49" i="61"/>
  <c r="U44" i="61"/>
  <c r="U39" i="61"/>
  <c r="U33" i="61"/>
  <c r="U28" i="61"/>
  <c r="U23" i="61"/>
  <c r="U17" i="61"/>
  <c r="U12" i="61"/>
  <c r="N26" i="63"/>
  <c r="N21" i="63"/>
  <c r="N17" i="63"/>
  <c r="N13" i="63"/>
  <c r="O31" i="64"/>
  <c r="O27" i="64"/>
  <c r="O23" i="64"/>
  <c r="O19" i="64"/>
  <c r="O15" i="64"/>
  <c r="O11" i="64"/>
  <c r="P25" i="69"/>
  <c r="P21" i="69"/>
  <c r="P17" i="69"/>
  <c r="P13" i="69"/>
  <c r="S32" i="71"/>
  <c r="S28" i="71"/>
  <c r="S23" i="71"/>
  <c r="S19" i="71"/>
  <c r="S15" i="71"/>
  <c r="S11" i="71"/>
  <c r="K61" i="76"/>
  <c r="K56" i="76"/>
  <c r="K52" i="76"/>
  <c r="K48" i="76"/>
  <c r="K43" i="76"/>
  <c r="K39" i="76"/>
  <c r="K35" i="76"/>
  <c r="K31" i="76"/>
  <c r="U343" i="61"/>
  <c r="U311" i="61"/>
  <c r="U279" i="61"/>
  <c r="U248" i="61"/>
  <c r="U224" i="61"/>
  <c r="U203" i="61"/>
  <c r="U181" i="61"/>
  <c r="U160" i="61"/>
  <c r="U139" i="61"/>
  <c r="U117" i="61"/>
  <c r="U96" i="61"/>
  <c r="U75" i="61"/>
  <c r="U53" i="61"/>
  <c r="U32" i="61"/>
  <c r="U11" i="61"/>
  <c r="N30" i="63"/>
  <c r="N12" i="63"/>
  <c r="O22" i="64"/>
  <c r="P16" i="69"/>
  <c r="S18" i="71"/>
  <c r="K55" i="76"/>
  <c r="K38" i="76"/>
  <c r="K27" i="76"/>
  <c r="K23" i="76"/>
  <c r="K19" i="76"/>
  <c r="K15" i="76"/>
  <c r="K11" i="76"/>
  <c r="U319" i="61"/>
  <c r="U255" i="61"/>
  <c r="U187" i="61"/>
  <c r="U101" i="61"/>
  <c r="U59" i="61"/>
  <c r="O26" i="64"/>
  <c r="K42" i="76"/>
  <c r="K20" i="76"/>
  <c r="U335" i="61"/>
  <c r="U303" i="61"/>
  <c r="U271" i="61"/>
  <c r="U242" i="61"/>
  <c r="U219" i="61"/>
  <c r="U197" i="61"/>
  <c r="U176" i="61"/>
  <c r="U155" i="61"/>
  <c r="U133" i="61"/>
  <c r="U112" i="61"/>
  <c r="U91" i="61"/>
  <c r="U69" i="61"/>
  <c r="U48" i="61"/>
  <c r="U27" i="61"/>
  <c r="N25" i="63"/>
  <c r="O18" i="64"/>
  <c r="P12" i="69"/>
  <c r="S31" i="71"/>
  <c r="S14" i="71"/>
  <c r="K51" i="76"/>
  <c r="K34" i="76"/>
  <c r="K26" i="76"/>
  <c r="K22" i="76"/>
  <c r="K18" i="76"/>
  <c r="K14" i="76"/>
  <c r="U287" i="61"/>
  <c r="U208" i="61"/>
  <c r="U144" i="61"/>
  <c r="U80" i="61"/>
  <c r="U16" i="61"/>
  <c r="P20" i="69"/>
  <c r="K28" i="76"/>
  <c r="K16" i="76"/>
  <c r="U327" i="61"/>
  <c r="U295" i="61"/>
  <c r="U263" i="61"/>
  <c r="U236" i="61"/>
  <c r="U213" i="61"/>
  <c r="U192" i="61"/>
  <c r="U171" i="61"/>
  <c r="U148" i="61"/>
  <c r="U128" i="61"/>
  <c r="U107" i="61"/>
  <c r="U85" i="61"/>
  <c r="U64" i="61"/>
  <c r="U43" i="61"/>
  <c r="U21" i="61"/>
  <c r="N20" i="63"/>
  <c r="O30" i="64"/>
  <c r="O14" i="64"/>
  <c r="P24" i="69"/>
  <c r="S27" i="71"/>
  <c r="K65" i="76"/>
  <c r="K47" i="76"/>
  <c r="K30" i="76"/>
  <c r="K25" i="76"/>
  <c r="K21" i="76"/>
  <c r="K17" i="76"/>
  <c r="K13" i="76"/>
  <c r="U350" i="61"/>
  <c r="U229" i="61"/>
  <c r="U165" i="61"/>
  <c r="U123" i="61"/>
  <c r="U37" i="61"/>
  <c r="N16" i="63"/>
  <c r="S22" i="71"/>
  <c r="K60" i="76"/>
  <c r="K24" i="76"/>
  <c r="K12" i="76"/>
  <c r="U243" i="61"/>
  <c r="R86" i="78"/>
  <c r="R82" i="78"/>
  <c r="R78" i="78"/>
  <c r="R73" i="78"/>
  <c r="R69" i="78"/>
  <c r="R65" i="78"/>
  <c r="R61" i="78"/>
  <c r="R57" i="78"/>
  <c r="R53" i="78"/>
  <c r="R49" i="78"/>
  <c r="R45" i="78"/>
  <c r="R41" i="78"/>
  <c r="R37" i="78"/>
  <c r="R33" i="78"/>
  <c r="R28" i="78"/>
  <c r="R24" i="78"/>
  <c r="R20" i="78"/>
  <c r="R16" i="78"/>
  <c r="R12" i="78"/>
  <c r="R87" i="78"/>
  <c r="R74" i="78"/>
  <c r="R70" i="78"/>
  <c r="R54" i="78"/>
  <c r="R21" i="78"/>
  <c r="R85" i="78"/>
  <c r="R81" i="78"/>
  <c r="R77" i="78"/>
  <c r="R72" i="78"/>
  <c r="R68" i="78"/>
  <c r="R64" i="78"/>
  <c r="R60" i="78"/>
  <c r="R56" i="78"/>
  <c r="R52" i="78"/>
  <c r="R48" i="78"/>
  <c r="R44" i="78"/>
  <c r="R40" i="78"/>
  <c r="R36" i="78"/>
  <c r="R31" i="78"/>
  <c r="R27" i="78"/>
  <c r="R23" i="78"/>
  <c r="R19" i="78"/>
  <c r="R15" i="78"/>
  <c r="R11" i="78"/>
  <c r="R79" i="78"/>
  <c r="R66" i="78"/>
  <c r="R58" i="78"/>
  <c r="R42" i="78"/>
  <c r="R29" i="78"/>
  <c r="R17" i="78"/>
  <c r="R13" i="78"/>
  <c r="R88" i="78"/>
  <c r="R84" i="78"/>
  <c r="R80" i="78"/>
  <c r="R76" i="78"/>
  <c r="R71" i="78"/>
  <c r="R67" i="78"/>
  <c r="R63" i="78"/>
  <c r="R59" i="78"/>
  <c r="R55" i="78"/>
  <c r="R51" i="78"/>
  <c r="R47" i="78"/>
  <c r="R43" i="78"/>
  <c r="R39" i="78"/>
  <c r="R35" i="78"/>
  <c r="R30" i="78"/>
  <c r="R26" i="78"/>
  <c r="R22" i="78"/>
  <c r="R18" i="78"/>
  <c r="R14" i="78"/>
  <c r="R10" i="78"/>
  <c r="R83" i="78"/>
  <c r="R62" i="78"/>
  <c r="R50" i="78"/>
  <c r="R46" i="78"/>
  <c r="R38" i="78"/>
  <c r="R34" i="78"/>
  <c r="R25" i="78"/>
  <c r="K11" i="81"/>
  <c r="K10" i="81"/>
  <c r="K12" i="81"/>
  <c r="R60" i="59"/>
  <c r="R52" i="59"/>
  <c r="R48" i="59"/>
  <c r="R44" i="59"/>
  <c r="R40" i="59"/>
  <c r="R35" i="59"/>
  <c r="R31" i="59"/>
  <c r="R27" i="59"/>
  <c r="R22" i="59"/>
  <c r="R18" i="59"/>
  <c r="R14" i="59"/>
  <c r="R59" i="59"/>
  <c r="R56" i="59"/>
  <c r="R51" i="59"/>
  <c r="R47" i="59"/>
  <c r="R43" i="59"/>
  <c r="R39" i="59"/>
  <c r="R34" i="59"/>
  <c r="R30" i="59"/>
  <c r="R25" i="59"/>
  <c r="R21" i="59"/>
  <c r="R17" i="59"/>
  <c r="R13" i="59"/>
  <c r="R58" i="59"/>
  <c r="R54" i="59"/>
  <c r="R50" i="59"/>
  <c r="R46" i="59"/>
  <c r="R42" i="59"/>
  <c r="R38" i="59"/>
  <c r="R33" i="59"/>
  <c r="R29" i="59"/>
  <c r="R24" i="59"/>
  <c r="R20" i="59"/>
  <c r="R12" i="59"/>
  <c r="R57" i="59"/>
  <c r="R53" i="59"/>
  <c r="R49" i="59"/>
  <c r="R45" i="59"/>
  <c r="R41" i="59"/>
  <c r="R37" i="59"/>
  <c r="R32" i="59"/>
  <c r="R28" i="59"/>
  <c r="R23" i="59"/>
  <c r="R19" i="59"/>
  <c r="R15" i="59"/>
  <c r="R11" i="59"/>
  <c r="R16" i="59"/>
  <c r="L26" i="58"/>
  <c r="L22" i="58"/>
  <c r="L18" i="58"/>
  <c r="L13" i="58"/>
  <c r="L20" i="58"/>
  <c r="L11" i="58"/>
  <c r="L25" i="58"/>
  <c r="L21" i="58"/>
  <c r="L16" i="58"/>
  <c r="L12" i="58"/>
  <c r="L15" i="58"/>
  <c r="L24" i="58"/>
  <c r="L23" i="58"/>
  <c r="L19" i="58"/>
  <c r="L14" i="58"/>
  <c r="L10" i="58"/>
  <c r="D38" i="88"/>
  <c r="D18" i="88"/>
  <c r="D33" i="88"/>
  <c r="D15" i="88"/>
  <c r="D31" i="88"/>
  <c r="D42" i="88"/>
  <c r="D11" i="88"/>
  <c r="D13" i="88"/>
  <c r="D26" i="88"/>
  <c r="D17" i="88"/>
  <c r="D24" i="88"/>
  <c r="D12" i="88"/>
  <c r="D23" i="88"/>
  <c r="D37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9">
    <s v="Migdal Hashkaot Neches Boded"/>
    <s v="{[Time].[Hie Time].[Yom].&amp;[20200930]}"/>
    <s v="{[Medida].[Medida].&amp;[2]}"/>
    <s v="{[Keren].[Keren].[All]}"/>
    <s v="{[Cheshbon KM].[Hie Peilut].[Peilut 7].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3" si="28">
        <n x="1" s="1"/>
        <n x="26"/>
        <n x="27"/>
      </t>
    </mdx>
    <mdx n="0" f="v">
      <t c="3" si="28">
        <n x="1" s="1"/>
        <n x="29"/>
        <n x="27"/>
      </t>
    </mdx>
    <mdx n="0" f="v">
      <t c="3" si="28">
        <n x="1" s="1"/>
        <n x="30"/>
        <n x="27"/>
      </t>
    </mdx>
    <mdx n="0" f="v">
      <t c="3" si="28">
        <n x="1" s="1"/>
        <n x="31"/>
        <n x="27"/>
      </t>
    </mdx>
    <mdx n="0" f="v">
      <t c="3" si="28">
        <n x="1" s="1"/>
        <n x="32"/>
        <n x="27"/>
      </t>
    </mdx>
    <mdx n="0" f="v">
      <t c="3" si="28">
        <n x="1" s="1"/>
        <n x="33"/>
        <n x="27"/>
      </t>
    </mdx>
    <mdx n="0" f="v">
      <t c="3" si="28">
        <n x="1" s="1"/>
        <n x="34"/>
        <n x="27"/>
      </t>
    </mdx>
    <mdx n="0" f="v">
      <t c="3" si="28">
        <n x="1" s="1"/>
        <n x="35"/>
        <n x="27"/>
      </t>
    </mdx>
    <mdx n="0" f="v">
      <t c="3" si="28">
        <n x="1" s="1"/>
        <n x="36"/>
        <n x="27"/>
      </t>
    </mdx>
    <mdx n="0" f="v">
      <t c="3" si="28">
        <n x="1" s="1"/>
        <n x="37"/>
        <n x="27"/>
      </t>
    </mdx>
    <mdx n="0" f="v">
      <t c="3" si="28">
        <n x="1" s="1"/>
        <n x="38"/>
        <n x="27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<sst xmlns="http://schemas.openxmlformats.org/spreadsheetml/2006/main" count="5659" uniqueCount="1451">
  <si>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</si>
  <si>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</si>
  <si>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</si>
  <si>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</si>
  <si>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</si>
  <si>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</si>
  <si>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</si>
  <si>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</si>
  <si>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</si>
  <si>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</si>
  <si>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</si>
  <si>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</si>
  <si>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</si>
  <si>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</si>
  <si>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</si>
  <si>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</si>
  <si>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</si>
  <si>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</si>
  <si>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</si>
  <si>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</si>
  <si>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</si>
  <si>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</si>
  <si>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</si>
  <si>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</si>
  <si>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</si>
  <si>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</si>
  <si>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</si>
  <si>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</si>
  <si>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</si>
  <si>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</si>
  <si>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</si>
  <si>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</si>
  <si>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</si>
  <si>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</si>
  <si>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</si>
  <si>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</si>
  <si>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</si>
  <si>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</si>
  <si>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</si>
  <si>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</si>
  <si>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</si>
  <si>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</si>
  <si>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</si>
  <si>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</si>
  <si>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</si>
  <si>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</si>
  <si>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</si>
  <si>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</si>
  <si>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</si>
  <si>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</si>
  <si>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</si>
  <si>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</si>
  <si>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</si>
  <si>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</si>
  <si>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</si>
  <si>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</si>
  <si>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</si>
  <si>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</si>
  <si>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</si>
  <si>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</si>
  <si>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</si>
  <si>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</si>
  <si>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</si>
  <si>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</si>
  <si>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</si>
  <si>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</si>
  <si>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</si>
  <si>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</si>
  <si>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</si>
  <si>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</si>
  <si>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</si>
  <si>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</si>
  <si>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</si>
  <si>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</si>
  <si>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</si>
  <si>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</si>
  <si>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</si>
  <si>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</si>
  <si>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</si>
  <si>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</si>
  <si>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</si>
  <si>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</si>
  <si>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</si>
  <si>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</si>
  <si>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</si>
  <si>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</si>
  <si>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</si>
  <si>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</si>
  <si>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</si>
  <si>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</si>
  <si>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</si>
  <si>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</si>
  <si>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</si>
  <si>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</si>
  <si>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</si>
  <si>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</si>
  <si>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</si>
  <si>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</si>
  <si>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</si>
  <si>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</si>
  <si>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</si>
  <si>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</si>
  <si>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</si>
  <si>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</si>
  <si>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</si>
  <si>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</si>
  <si>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</si>
  <si>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</si>
  <si>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</si>
  <si>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</si>
  <si>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</si>
  <si>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</si>
  <si>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</si>
  <si>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</si>
  <si>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</si>
  <si>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</si>
  <si>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</si>
  <si>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</si>
  <si>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</si>
  <si>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</si>
  <si>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</si>
  <si>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</si>
  <si>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</si>
  <si>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</si>
  <si>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</si>
  <si>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</si>
  <si>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</si>
  <si>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</si>
  <si>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</si>
  <si>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</si>
  <si>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</si>
  <si>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</si>
  <si>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</si>
  <si>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</si>
  <si>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</si>
  <si>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</si>
  <si>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</si>
  <si>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</si>
  <si>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</si>
  <si>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</si>
  <si>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</si>
  <si>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</si>
  <si>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</si>
  <si>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</si>
  <si>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</si>
  <si>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</si>
  <si>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</si>
  <si>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</si>
  <si>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</si>
  <si>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</si>
  <si>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</si>
  <si>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</si>
  <si>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</si>
  <si>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</si>
  <si>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</si>
  <si>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</si>
  <si>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</si>
  <si>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</si>
  <si>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</si>
  <si>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</si>
  <si>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</si>
  <si>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</si>
  <si>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</si>
  <si>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</si>
  <si>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</si>
  <si>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</si>
  <si>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</si>
  <si>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</si>
  <si>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</si>
  <si>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</si>
  <si>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</si>
  <si>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</si>
  <si>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</si>
  <si>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</si>
  <si>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</si>
  <si>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</si>
  <si>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</si>
  <si>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</si>
  <si>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</si>
  <si>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</si>
  <si>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</si>
  <si>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</si>
  <si>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</si>
  <si>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</si>
  <si>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</si>
  <si>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</si>
  <si>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</si>
  <si>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</si>
  <si>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</si>
  <si>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</si>
  <si>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</si>
  <si>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</si>
  <si>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</si>
  <si>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</si>
  <si>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</si>
  <si>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</si>
  <si>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</si>
  <si>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</si>
  <si>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</si>
  <si>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</si>
  <si>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</si>
  <si>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</si>
  <si>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</si>
  <si>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</si>
  <si>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</si>
  <si>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</si>
  <si>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</si>
  <si>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</si>
  <si>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</si>
  <si>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</si>
  <si>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</si>
  <si>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</si>
  <si>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</si>
  <si>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</si>
  <si>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</si>
  <si>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</si>
  <si>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</si>
  <si>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</si>
  <si>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</si>
  <si>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</si>
  <si>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</si>
  <si>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</si>
  <si>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</si>
  <si>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</si>
  <si>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</si>
  <si>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</si>
  <si>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</si>
  <si>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</si>
  <si>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</si>
  <si>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</si>
  <si>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</si>
  <si>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</si>
  <si>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</si>
  <si>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</si>
  <si>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</si>
  <si>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</si>
  <si>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</si>
  <si>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</si>
  <si>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</si>
  <si>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</si>
  <si>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</si>
  <si>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</si>
  <si>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</si>
  <si>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</si>
  <si>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</si>
  <si>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</si>
  <si>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</si>
  <si>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</si>
  <si>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</si>
  <si>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אג"ח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</si>
  <si>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</si>
  <si>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</si>
  <si>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</si>
  <si>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</si>
  <si>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</si>
  <si>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</si>
  <si>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</si>
  <si>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</si>
  <si>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</si>
  <si>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</si>
  <si>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</si>
  <si>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</si>
  <si>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</si>
  <si>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</si>
  <si>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</si>
  <si>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</si>
  <si>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</si>
  <si>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</si>
  <si>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</si>
  <si>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</si>
  <si>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</si>
  <si>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</si>
  <si>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</si>
  <si>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</si>
  <si>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</si>
  <si>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</si>
  <si>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</si>
  <si>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</si>
  <si>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</si>
  <si>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</si>
  <si>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</si>
  <si>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</si>
  <si>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</si>
  <si>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</si>
  <si>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</si>
  <si>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</si>
  <si>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</si>
  <si>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</si>
  <si>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</si>
  <si>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</si>
  <si>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</si>
  <si>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</si>
  <si>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</si>
  <si>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</si>
  <si>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</si>
  <si>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</si>
  <si>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</si>
  <si>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</si>
  <si>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</si>
  <si>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</si>
  <si>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</si>
  <si>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</si>
  <si>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</si>
  <si>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</si>
  <si>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</si>
  <si>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</si>
  <si>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</si>
  <si>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</si>
  <si>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</si>
  <si>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</si>
  <si>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</si>
  <si>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</si>
  <si>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</si>
  <si>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</si>
  <si>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</si>
  <si>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</si>
  <si>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</si>
  <si>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</si>
  <si>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</si>
  <si>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</si>
  <si>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</si>
  <si>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</si>
  <si>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</si>
  <si>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</si>
  <si>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</si>
  <si>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</si>
  <si>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</si>
  <si>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</si>
  <si>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</si>
  <si>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</si>
  <si>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</si>
  <si>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</si>
  <si>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</si>
  <si>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</si>
  <si>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</si>
  <si>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</si>
  <si>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</si>
  <si>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</si>
  <si>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</si>
  <si>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</si>
  <si>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</si>
  <si>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</si>
  <si>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</si>
  <si>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</si>
  <si>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</si>
  <si>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</si>
  <si>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</si>
  <si>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</si>
  <si>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</si>
  <si>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</si>
  <si>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</si>
  <si>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</si>
  <si>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</si>
  <si>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</si>
  <si>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</si>
  <si>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</si>
  <si>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</si>
  <si>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</si>
  <si>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</si>
  <si>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</si>
  <si>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</si>
  <si>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</si>
  <si>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</si>
  <si>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</si>
  <si>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</si>
  <si>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</si>
  <si>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</si>
  <si>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</si>
  <si>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</si>
  <si>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</si>
  <si>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</si>
  <si>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</si>
  <si>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</si>
  <si>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</si>
  <si>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</si>
  <si>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</si>
  <si>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</si>
  <si>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</si>
  <si>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</si>
  <si>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</si>
  <si>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</si>
  <si>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</si>
  <si>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</si>
  <si>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</si>
  <si>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</si>
  <si>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</si>
  <si>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</si>
  <si>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</si>
  <si>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</si>
  <si>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</si>
  <si>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</si>
  <si>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</si>
  <si>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</si>
  <si>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</si>
  <si>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</si>
  <si>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</si>
  <si>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</si>
  <si>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</si>
  <si>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</si>
  <si>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</si>
  <si>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</si>
  <si>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</si>
  <si>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</si>
  <si>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</si>
  <si>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</si>
  <si>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</si>
  <si>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</si>
  <si>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</si>
  <si>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</si>
  <si>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</si>
  <si>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</si>
  <si>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</si>
  <si>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</si>
  <si>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</si>
  <si>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</si>
  <si>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</si>
  <si>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</si>
  <si>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</si>
  <si>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</si>
  <si>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</si>
  <si>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</si>
  <si>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</si>
  <si>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</si>
  <si>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</si>
  <si>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</si>
  <si>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</si>
  <si>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</si>
  <si>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</si>
  <si>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</si>
  <si>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</si>
  <si>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</si>
  <si>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</si>
  <si>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</si>
  <si>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</si>
  <si>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</si>
  <si>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</si>
  <si>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</si>
  <si>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</si>
  <si>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</si>
  <si>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</si>
  <si>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</si>
  <si>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</si>
  <si>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</si>
  <si>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</si>
  <si>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</si>
  <si>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</si>
  <si>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</si>
  <si>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</si>
  <si>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</si>
  <si>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</si>
  <si>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</si>
  <si>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</si>
  <si>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</si>
  <si>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</si>
  <si>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</si>
  <si>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</si>
  <si>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</si>
  <si>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</si>
  <si>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</si>
  <si>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</si>
  <si>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</si>
  <si>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</si>
  <si>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</si>
  <si>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</si>
  <si>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</si>
  <si>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</si>
  <si>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</si>
  <si>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</si>
  <si>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</si>
  <si>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</si>
  <si>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</si>
  <si>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</si>
  <si>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</si>
  <si>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</si>
  <si>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</si>
  <si>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</si>
  <si>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</si>
  <si>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</si>
  <si>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</si>
  <si>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</si>
  <si>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</si>
  <si>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</si>
  <si>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</si>
  <si>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</si>
  <si>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</si>
  <si>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</si>
  <si>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</si>
  <si>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</si>
  <si>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</si>
  <si>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</si>
  <si>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</si>
  <si>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</si>
  <si>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</si>
  <si>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</si>
  <si>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</si>
  <si>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</si>
  <si>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</si>
  <si>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</si>
  <si>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</si>
  <si>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</si>
  <si>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</si>
  <si>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</si>
  <si>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</si>
  <si>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</si>
  <si>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</si>
  <si>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</si>
  <si>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</si>
  <si>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</si>
  <si>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</si>
  <si>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</si>
  <si>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</si>
  <si>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</si>
  <si>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</si>
  <si>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</si>
  <si>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</si>
  <si>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</si>
  <si>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</si>
  <si>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</si>
  <si>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</si>
  <si>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</si>
  <si>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</si>
  <si>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</si>
  <si>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</si>
  <si>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</si>
  <si>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</si>
  <si>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</si>
  <si>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</si>
  <si>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</si>
  <si>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</si>
  <si>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</si>
  <si>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</si>
  <si>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</si>
  <si>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</si>
  <si>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</si>
  <si>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</si>
  <si>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</si>
  <si>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</si>
  <si>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</si>
  <si>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</si>
  <si>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</si>
  <si>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</si>
  <si>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</si>
  <si>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</si>
  <si>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</si>
  <si>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</si>
  <si>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</si>
  <si>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</si>
  <si>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</si>
  <si>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</si>
  <si>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</si>
  <si>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</si>
  <si>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</si>
  <si>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</si>
  <si>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</si>
  <si>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</si>
  <si>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</si>
  <si>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</si>
  <si>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</si>
  <si>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</si>
  <si>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</si>
  <si>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</si>
  <si>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</si>
  <si>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</si>
  <si>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</si>
  <si>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</si>
  <si>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</si>
  <si>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</si>
  <si>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</si>
  <si>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</si>
  <si>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</si>
  <si>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</si>
  <si>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</si>
  <si>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</si>
  <si>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</si>
  <si>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</si>
  <si>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</si>
  <si>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</si>
  <si>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</si>
  <si>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</si>
  <si>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</si>
  <si>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</si>
  <si>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</si>
  <si>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</si>
  <si>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</si>
  <si>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</si>
  <si>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</si>
  <si>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</si>
  <si>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</si>
  <si>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</si>
  <si>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</si>
  <si>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</si>
  <si>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</si>
  <si>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</si>
  <si>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</si>
  <si>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</si>
  <si>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</si>
  <si>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</si>
  <si>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</si>
  <si>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</si>
  <si>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</si>
  <si>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</si>
  <si>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</si>
  <si>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</si>
  <si>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</si>
  <si>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</si>
  <si>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</si>
  <si>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</si>
  <si>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</si>
  <si>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</si>
  <si>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</si>
  <si>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</si>
  <si>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</si>
  <si>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</si>
  <si>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</si>
  <si>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</si>
  <si>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</si>
  <si>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</si>
  <si>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</si>
  <si>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</si>
  <si>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</si>
  <si>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</si>
  <si>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</si>
  <si>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</si>
  <si>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</si>
  <si>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</si>
  <si>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</si>
  <si>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</si>
  <si>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</si>
  <si>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</si>
  <si>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</si>
  <si>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</si>
  <si>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</si>
  <si>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</si>
  <si>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</si>
  <si>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</si>
  <si>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</si>
  <si>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</si>
  <si>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</si>
  <si>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</si>
  <si>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</si>
  <si>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</si>
  <si>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</si>
  <si>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</si>
  <si>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</si>
  <si>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</si>
  <si>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</si>
  <si>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</si>
  <si>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</si>
  <si>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</si>
  <si>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</si>
  <si>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</si>
  <si>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</si>
  <si>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</si>
  <si>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</si>
  <si>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</si>
  <si>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</si>
  <si>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</si>
  <si>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</si>
  <si>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</si>
  <si>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</si>
  <si>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</si>
  <si>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</si>
  <si>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</si>
  <si>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</si>
  <si>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</si>
  <si>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</si>
  <si>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</si>
  <si>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</si>
  <si>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</si>
  <si>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</si>
  <si>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</si>
  <si>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</si>
  <si>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</si>
  <si>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</si>
  <si>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</si>
  <si>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</si>
  <si>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</si>
  <si>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</si>
  <si>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</si>
  <si>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</si>
  <si>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</si>
  <si>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</si>
  <si>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</si>
  <si>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</si>
  <si>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</si>
  <si>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</si>
  <si>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</si>
  <si>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</si>
  <si>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</si>
  <si>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</si>
  <si>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</si>
  <si>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</si>
  <si>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</si>
  <si>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</si>
  <si>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</si>
  <si>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</si>
  <si>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</si>
  <si>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</si>
  <si>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</si>
  <si>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</si>
  <si>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</si>
  <si>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</si>
  <si>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</si>
  <si>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</si>
  <si>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</si>
  <si>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</si>
  <si>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</si>
  <si>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</si>
  <si>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</si>
  <si>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</si>
  <si>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</si>
  <si>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</si>
  <si>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</si>
  <si>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</si>
  <si>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</si>
  <si>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</si>
  <si>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</si>
  <si>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</si>
  <si>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</si>
  <si>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</si>
  <si>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</si>
  <si>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</si>
  <si>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</si>
  <si>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</si>
  <si>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</si>
  <si>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</si>
  <si>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</si>
  <si>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</si>
  <si>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</si>
  <si>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</si>
  <si>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</si>
  <si>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</si>
  <si>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</si>
  <si>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</si>
  <si>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</si>
  <si>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</si>
  <si>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</si>
  <si>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</si>
  <si>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</si>
  <si>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</si>
  <si>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</si>
  <si>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</si>
  <si>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</si>
  <si>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</si>
  <si>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</si>
  <si>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</si>
  <si>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</si>
  <si>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</si>
  <si>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</si>
  <si>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</si>
  <si>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</si>
  <si>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</si>
  <si>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</si>
  <si>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</si>
  <si>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</si>
  <si>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</si>
  <si>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</si>
  <si>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</si>
  <si>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</si>
  <si>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</si>
  <si>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</si>
  <si>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</si>
  <si>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</si>
  <si>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</si>
  <si>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</si>
  <si>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</si>
  <si>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</si>
  <si>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</si>
  <si>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</si>
  <si>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</si>
  <si>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</si>
  <si>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</si>
  <si>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</si>
  <si>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</si>
  <si>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</si>
  <si>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</si>
  <si>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</si>
  <si>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</si>
  <si>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</si>
  <si>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</si>
  <si>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</si>
  <si>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</si>
  <si>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</si>
  <si>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</si>
  <si>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</si>
  <si>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</si>
  <si>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</si>
  <si>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</si>
  <si>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</si>
  <si>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</si>
  <si>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</si>
  <si>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</si>
  <si>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</si>
  <si>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</si>
  <si>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</si>
  <si>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</si>
  <si>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</si>
  <si>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</si>
  <si>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</si>
  <si>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</si>
  <si>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</si>
  <si>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</si>
  <si>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</si>
  <si>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</si>
  <si>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</si>
  <si>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</si>
  <si>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</si>
  <si>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</si>
  <si>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</si>
  <si>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</si>
  <si>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</si>
  <si>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</si>
  <si>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</si>
  <si>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</si>
  <si>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</si>
  <si>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</si>
  <si>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</si>
  <si>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</si>
  <si>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</si>
  <si>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</si>
  <si>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</si>
  <si>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</si>
  <si>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</si>
  <si>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</si>
  <si>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</si>
  <si>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</si>
  <si>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</si>
  <si>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</si>
  <si>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</si>
  <si>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</si>
  <si>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</si>
  <si>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</si>
  <si>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</si>
  <si>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</si>
  <si>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</si>
  <si>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</si>
  <si>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</si>
  <si>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</si>
  <si>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</si>
  <si>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</si>
  <si>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</si>
  <si>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</si>
  <si>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</si>
  <si>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</si>
  <si>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</si>
  <si>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</si>
  <si>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</si>
  <si>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</si>
  <si>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</si>
  <si>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</si>
  <si>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</si>
  <si>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</si>
  <si>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</si>
  <si>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</si>
  <si>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</si>
  <si>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</si>
  <si>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</si>
  <si>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</si>
  <si>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</si>
  <si>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</si>
  <si>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</si>
  <si>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</si>
  <si>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</si>
  <si>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</si>
  <si>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</si>
  <si>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</si>
  <si>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</si>
  <si>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</si>
  <si>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</si>
  <si>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</si>
  <si>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</si>
  <si>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</si>
  <si>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</si>
  <si>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</si>
  <si>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</si>
  <si>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</si>
  <si>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</si>
  <si>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</si>
  <si>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</si>
  <si>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</si>
  <si>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</si>
  <si>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</si>
  <si>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</si>
  <si>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</si>
  <si>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</si>
  <si>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</si>
  <si>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</si>
  <si>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</si>
  <si>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</si>
  <si>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</si>
  <si>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</si>
  <si>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</si>
  <si>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</si>
  <si>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</si>
  <si>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</si>
  <si>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</si>
  <si>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</si>
  <si>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</si>
  <si>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</si>
  <si>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</si>
  <si>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</si>
  <si>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</si>
  <si>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</si>
  <si>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</si>
  <si>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</si>
  <si>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</si>
  <si>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</si>
  <si>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</si>
  <si>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</si>
  <si>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</si>
  <si>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</si>
  <si>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</si>
  <si>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</si>
  <si>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</si>
  <si>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</si>
  <si>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</si>
  <si>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</si>
  <si>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</si>
  <si>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</si>
  <si>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</si>
  <si>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</si>
  <si>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</si>
  <si>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</si>
  <si>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</si>
  <si>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</si>
  <si>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</si>
  <si>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</si>
  <si>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</si>
  <si>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</si>
  <si>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</si>
  <si>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</si>
  <si>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</si>
  <si>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</si>
  <si>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</si>
  <si>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</si>
  <si>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</si>
  <si>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</si>
  <si>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</si>
  <si>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</si>
  <si>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</si>
  <si>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</si>
  <si>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</si>
  <si>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</si>
  <si>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</si>
  <si>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</si>
  <si>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</si>
  <si>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</si>
  <si>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</si>
  <si>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</si>
  <si>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</si>
  <si>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</si>
  <si>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</si>
  <si>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</si>
  <si>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</si>
  <si>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</si>
  <si>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</si>
  <si>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</si>
  <si>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</si>
  <si>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</si>
  <si>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</si>
  <si>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</si>
  <si>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</si>
  <si>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</si>
  <si>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</si>
  <si>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</si>
  <si>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</si>
  <si>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</si>
  <si>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</si>
  <si>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</si>
  <si>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</si>
  <si>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</si>
  <si>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</si>
  <si>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</si>
  <si>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</si>
  <si>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</si>
  <si>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</si>
  <si>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</si>
  <si>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</si>
  <si>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</si>
  <si>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</si>
  <si>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</si>
  <si>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</si>
  <si>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</si>
  <si>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</si>
  <si>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</si>
  <si>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</si>
  <si>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</si>
  <si>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</si>
  <si>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</si>
  <si>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</si>
  <si>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</si>
  <si>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</si>
  <si>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</si>
  <si>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</si>
  <si>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</si>
  <si>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</si>
  <si>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</si>
  <si>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</si>
  <si>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</si>
  <si>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</si>
  <si>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</si>
  <si>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</si>
  <si>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</si>
  <si>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</si>
  <si>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</si>
  <si>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</si>
  <si>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</si>
  <si>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</si>
  <si>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</si>
  <si>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</si>
  <si>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</si>
  <si>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</si>
  <si>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</si>
  <si>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</si>
  <si>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</si>
  <si>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</si>
  <si>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</si>
  <si>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</si>
  <si>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</si>
  <si>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</si>
  <si>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</si>
  <si>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</si>
  <si>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</si>
  <si>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</si>
  <si>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</si>
  <si>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</si>
  <si>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</si>
  <si>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</si>
  <si>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</si>
  <si>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</si>
  <si>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</si>
  <si>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</si>
  <si>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</si>
  <si>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</si>
  <si>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</si>
  <si>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</si>
  <si>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</si>
  <si>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</si>
  <si>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</si>
  <si>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</si>
  <si>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</si>
  <si>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</si>
  <si>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</si>
  <si>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</si>
  <si>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</si>
  <si>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</si>
  <si>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</si>
  <si>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</si>
  <si>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</si>
  <si>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</si>
  <si>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</si>
  <si>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</si>
  <si>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</si>
  <si>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</si>
  <si>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</si>
  <si>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</si>
  <si>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</si>
  <si>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</si>
  <si>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</si>
  <si>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</si>
  <si>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</si>
  <si>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</si>
  <si>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</si>
  <si>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</si>
  <si>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</si>
  <si>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</si>
  <si>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</si>
  <si>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</si>
  <si>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</si>
  <si>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</si>
  <si>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</si>
  <si>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</si>
  <si>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</si>
  <si>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</si>
  <si>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</si>
  <si>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</si>
  <si>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</si>
  <si>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</si>
  <si>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</si>
  <si>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</si>
  <si>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</si>
  <si>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</si>
  <si>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</si>
  <si>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</si>
  <si>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</si>
  <si>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</si>
  <si>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</si>
  <si>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</si>
  <si>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</si>
  <si>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</si>
  <si>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</si>
  <si>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</si>
  <si>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</si>
  <si>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</si>
  <si>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</si>
  <si>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</si>
  <si>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</si>
  <si>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</si>
  <si>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</si>
  <si>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</si>
  <si>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</si>
  <si>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</si>
  <si>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</si>
  <si>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</si>
  <si>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</si>
  <si>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</si>
  <si>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</si>
  <si>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</si>
  <si>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</si>
  <si>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</si>
  <si>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</si>
  <si>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</si>
  <si>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</si>
  <si>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</si>
  <si>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</si>
  <si>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</si>
  <si>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</si>
  <si>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</si>
  <si>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</si>
  <si>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</si>
  <si>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</si>
  <si>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</si>
  <si>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</si>
  <si>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</si>
  <si>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</si>
  <si>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</si>
  <si>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</si>
  <si>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</si>
  <si>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</si>
  <si>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</si>
  <si>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</si>
  <si>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</si>
  <si>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</si>
  <si>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</si>
  <si>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</si>
  <si>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</si>
  <si>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</si>
  <si>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</si>
  <si>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</si>
  <si>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</si>
  <si>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הראל סל תלבונד 40</t>
  </si>
  <si>
    <t>1150499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</si>
  <si>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</si>
  <si>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</si>
  <si>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</si>
  <si>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</si>
  <si>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</si>
  <si>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</si>
  <si>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</si>
  <si>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</si>
  <si>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</si>
  <si>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</si>
  <si>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</si>
  <si>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</si>
  <si>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</si>
  <si>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</si>
  <si>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</si>
  <si>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</si>
  <si>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</si>
  <si>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</si>
  <si>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</si>
  <si>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</si>
  <si>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513534974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</si>
  <si>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</si>
  <si>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</si>
  <si>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</si>
  <si>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</si>
  <si>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</si>
  <si>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</si>
  <si>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</si>
  <si>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</si>
  <si>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</si>
  <si>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</si>
  <si>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</si>
  <si>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</si>
  <si>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</si>
  <si>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</si>
  <si>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</si>
  <si>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</si>
  <si>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</si>
  <si>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</si>
  <si>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</si>
  <si>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</si>
  <si>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</si>
  <si>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</si>
  <si>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</si>
  <si>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</si>
  <si>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</si>
  <si>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</si>
  <si>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</si>
  <si>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</si>
  <si>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</si>
  <si>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</si>
  <si>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</si>
  <si>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</si>
  <si>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</si>
  <si>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</si>
  <si>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</si>
  <si>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</si>
  <si>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</si>
  <si>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</si>
  <si>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</si>
  <si>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</si>
  <si>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</si>
  <si>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</si>
  <si>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</si>
  <si>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</si>
  <si>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</si>
  <si>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</si>
  <si>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</si>
  <si>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</si>
  <si>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</si>
  <si>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ערד 8809</t>
  </si>
  <si>
    <t>3322000</t>
  </si>
  <si>
    <t>ערד 8858</t>
  </si>
  <si>
    <t>88580000</t>
  </si>
  <si>
    <t>ערד 8865</t>
  </si>
  <si>
    <t>88650000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</si>
  <si>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</si>
  <si>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</si>
  <si>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</si>
  <si>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</si>
  <si>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</si>
  <si>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</si>
  <si>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</si>
  <si>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</si>
  <si>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8874</t>
  </si>
  <si>
    <t>88740000</t>
  </si>
  <si>
    <t>ערד 8877</t>
  </si>
  <si>
    <t>88770000</t>
  </si>
  <si>
    <t>ערד 8880</t>
  </si>
  <si>
    <t>88800000</t>
  </si>
  <si>
    <t>ערד 8883</t>
  </si>
  <si>
    <t>88830000</t>
  </si>
  <si>
    <t>ערד 8888</t>
  </si>
  <si>
    <t>88880000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</si>
  <si>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</si>
  <si>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</si>
  <si>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</si>
  <si>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</si>
  <si>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</si>
  <si>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</si>
  <si>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</si>
  <si>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</si>
  <si>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</si>
  <si>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</si>
  <si>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</si>
  <si>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</si>
  <si>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</si>
  <si>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</si>
  <si>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</si>
  <si>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</si>
  <si>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</si>
  <si>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</si>
  <si>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</si>
  <si>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</si>
  <si>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520000118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</si>
  <si>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</si>
  <si>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</si>
  <si>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</si>
  <si>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</si>
  <si>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</si>
  <si>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</si>
  <si>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</si>
  <si>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</si>
  <si>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</si>
  <si>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</si>
  <si>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</si>
  <si>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</si>
  <si>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</si>
  <si>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</si>
  <si>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</si>
  <si>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</si>
  <si>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</si>
  <si>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</si>
  <si>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</si>
  <si>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520036716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</si>
  <si>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</si>
  <si>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</si>
  <si>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</si>
  <si>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</si>
  <si>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</si>
  <si>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</si>
  <si>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</si>
  <si>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</si>
  <si>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</si>
  <si>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₪ / מט"ח</t>
  </si>
  <si>
    <t>+ILS/-USD 3.3967 10-03-21 (10) -428</t>
  </si>
  <si>
    <t>10000077</t>
  </si>
  <si>
    <t>+ILS/-USD 3.3988 29-06-21 (10) -212</t>
  </si>
  <si>
    <t>10000087</t>
  </si>
  <si>
    <t>+ILS/-USD 3.399 30-11-20 (10) -410</t>
  </si>
  <si>
    <t>10000073</t>
  </si>
  <si>
    <t>+ILS/-USD 3.4 20-01-21 (12) -92</t>
  </si>
  <si>
    <t>10000173</t>
  </si>
  <si>
    <t>+ILS/-USD 3.4 21-12-20 (20) -126</t>
  </si>
  <si>
    <t>10000031</t>
  </si>
  <si>
    <t>+ILS/-USD 3.402 16-12-20 (20) -80</t>
  </si>
  <si>
    <t>10000166</t>
  </si>
  <si>
    <t>+ILS/-USD 3.403 01-10-20 (20) -44</t>
  </si>
  <si>
    <t>10000033</t>
  </si>
  <si>
    <t>+ILS/-USD 3.4045 03-03-21 (12) -505</t>
  </si>
  <si>
    <t>10000006</t>
  </si>
  <si>
    <t>+ILS/-USD 3.406 03-11-20 (20) -65</t>
  </si>
  <si>
    <t>10000160</t>
  </si>
  <si>
    <t>+ILS/-USD 3.408 10-11-20 (10) -915</t>
  </si>
  <si>
    <t>10000029</t>
  </si>
  <si>
    <t>+ILS/-USD 3.41 10-12-20 (20) -84</t>
  </si>
  <si>
    <t>10000163</t>
  </si>
  <si>
    <t>+ILS/-USD 3.4118 10-11-20 (10) -92</t>
  </si>
  <si>
    <t>10000079</t>
  </si>
  <si>
    <t>+ILS/-USD 3.413 03-12-20 (20) -80</t>
  </si>
  <si>
    <t>10000161</t>
  </si>
  <si>
    <t>+ILS/-USD 3.414 17-03-21 (10) -440</t>
  </si>
  <si>
    <t>+ILS/-USD 3.4148 09-02-21 (12) -102</t>
  </si>
  <si>
    <t>10000035</t>
  </si>
  <si>
    <t>+ILS/-USD 3.4172 15-03-21 (10) -453</t>
  </si>
  <si>
    <t>10000083</t>
  </si>
  <si>
    <t>+ILS/-USD 3.418 08-03-21 (10) -445</t>
  </si>
  <si>
    <t>10000081</t>
  </si>
  <si>
    <t>+ILS/-USD 3.42884 10-11-20 (93) -118</t>
  </si>
  <si>
    <t>10000149</t>
  </si>
  <si>
    <t>+ILS/-USD 3.4335 10-11-20 (10) -110</t>
  </si>
  <si>
    <t>10000076</t>
  </si>
  <si>
    <t>+ILS/-USD 3.4345 17-06-21 (12) -215</t>
  </si>
  <si>
    <t>10000180</t>
  </si>
  <si>
    <t>+ILS/-USD 3.436 24-11-20 (12) -140</t>
  </si>
  <si>
    <t>10000143</t>
  </si>
  <si>
    <t>+ILS/-USD 3.4368 22-02-21 (93) -117</t>
  </si>
  <si>
    <t>10000176</t>
  </si>
  <si>
    <t>+ILS/-USD 3.4397 29-10-20 (10) -103</t>
  </si>
  <si>
    <t>10000150</t>
  </si>
  <si>
    <t>+ILS/-USD 3.44135 28-01-21 (20) -86.5</t>
  </si>
  <si>
    <t>10000037</t>
  </si>
  <si>
    <t>+ILS/-USD 3.4426 12-11-20 (20) -134</t>
  </si>
  <si>
    <t>+ILS/-USD 3.4438 01-03-21 (10) -122</t>
  </si>
  <si>
    <t>10000178</t>
  </si>
  <si>
    <t>+ILS/-USD 3.4457 18-11-20 (20) -143</t>
  </si>
  <si>
    <t>10000025</t>
  </si>
  <si>
    <t>+ILS/-USD 3.45 26-10-20 (12) -89</t>
  </si>
  <si>
    <t>10000152</t>
  </si>
  <si>
    <t>+ILS/-USD 3.4506 19-11-20 (20) -144</t>
  </si>
  <si>
    <t>10000027</t>
  </si>
  <si>
    <t>+ILS/-USD 3.452 10-11-20 (10) -800</t>
  </si>
  <si>
    <t>10000028</t>
  </si>
  <si>
    <t>+ILS/-USD 3.51765 15-03-21 (12) -418.5</t>
  </si>
  <si>
    <t>10000103</t>
  </si>
  <si>
    <t>פורוורד ש"ח-מט"ח</t>
  </si>
  <si>
    <t>10000036</t>
  </si>
  <si>
    <t>+EUR/-USD 1.1822 05-10-20 (10) +10</t>
  </si>
  <si>
    <t>10000082</t>
  </si>
  <si>
    <t>+EUR/-USD 1.18608 05-10-20 (10) +4.8</t>
  </si>
  <si>
    <t>10000090</t>
  </si>
  <si>
    <t>+USD/-AUD 0.68741 10-12-20 (10) +0.1</t>
  </si>
  <si>
    <t>10000075</t>
  </si>
  <si>
    <t>+USD/-EUR 1.09445 05-10-20 (10) +53.5</t>
  </si>
  <si>
    <t>10000058</t>
  </si>
  <si>
    <t>+USD/-EUR 1.09994 05-10-20 (10) +31.4</t>
  </si>
  <si>
    <t>10000068</t>
  </si>
  <si>
    <t>+USD/-EUR 1.16199 30-11-20 (10) +30.9</t>
  </si>
  <si>
    <t>10000078</t>
  </si>
  <si>
    <t>+USD/-EUR 1.19048 11-02-21 (12) +44.8</t>
  </si>
  <si>
    <t>10000168</t>
  </si>
  <si>
    <t>+USD/-GBP 1.2117 09-11-20 (10) +7</t>
  </si>
  <si>
    <t>10000124</t>
  </si>
  <si>
    <t>+USD/-GBP 1.25279 09-11-20 (12) +7.9</t>
  </si>
  <si>
    <t>10000145</t>
  </si>
  <si>
    <t>+USD/-GBP 1.27347 23-02-21 (10) +9.7</t>
  </si>
  <si>
    <t>10000093</t>
  </si>
  <si>
    <t>+USD/-GBP 1.321 02-02-21 (20) +14</t>
  </si>
  <si>
    <t>10000170</t>
  </si>
  <si>
    <t>IRS</t>
  </si>
  <si>
    <t>10000002</t>
  </si>
  <si>
    <t>TRS</t>
  </si>
  <si>
    <t>10000174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</si>
  <si>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</si>
  <si>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</si>
  <si>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</si>
  <si>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</si>
  <si>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</si>
  <si>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</si>
  <si>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</si>
  <si>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</si>
  <si>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</si>
  <si>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</si>
  <si>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</si>
  <si>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</si>
  <si>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</si>
  <si>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</si>
  <si>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32012000</t>
  </si>
  <si>
    <t>30312000</t>
  </si>
  <si>
    <t>33810000</t>
  </si>
  <si>
    <t>34510000</t>
  </si>
  <si>
    <t>34010000</t>
  </si>
  <si>
    <t>34610000</t>
  </si>
  <si>
    <t>32020000</t>
  </si>
  <si>
    <t>34020000</t>
  </si>
  <si>
    <t>דירוג פנימי</t>
  </si>
  <si>
    <t>לא</t>
  </si>
  <si>
    <t>כן</t>
  </si>
  <si>
    <t>AA-</t>
  </si>
  <si>
    <t>A</t>
  </si>
  <si>
    <t>Other</t>
  </si>
  <si>
    <t>קרדן אן.וי אגח ב חש 2/18</t>
  </si>
  <si>
    <t>1143270</t>
  </si>
  <si>
    <t>סה"כ תעודות חוב מסחריות</t>
  </si>
  <si>
    <t>סה"כ מניות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</si>
  <si>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</si>
  <si>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</si>
  <si>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</si>
  <si>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</si>
  <si>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</si>
  <si>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</si>
  <si>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</si>
  <si>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</si>
  <si>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</si>
  <si>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</si>
  <si>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</si>
  <si>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</si>
  <si>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</si>
  <si>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גורם 155</t>
  </si>
  <si>
    <t>גורם 154</t>
  </si>
  <si>
    <t>גורם 158</t>
  </si>
  <si>
    <t>גורם 156</t>
  </si>
  <si>
    <t>גורם 163</t>
  </si>
  <si>
    <t>גורם 164</t>
  </si>
  <si>
    <t>גורם 166</t>
  </si>
  <si>
    <t>גורם 161</t>
  </si>
  <si>
    <t>גורם 165</t>
  </si>
  <si>
    <t>מובטחות משכנתא - גורם 01</t>
  </si>
  <si>
    <t>בבטחונות אחרים - גורם 94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</si>
  <si>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</si>
  <si>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</si>
  <si>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</si>
  <si>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</si>
  <si>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</si>
  <si>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154</t>
  </si>
  <si>
    <t>בבטחונות אחרים - גורם 159</t>
  </si>
  <si>
    <t>בבטחונות אחרים - גורם 96</t>
  </si>
  <si>
    <t>בבטחונות אחרים - גורם 30</t>
  </si>
  <si>
    <t>בבטחונות אחרים - גורם 103</t>
  </si>
  <si>
    <t>בבטחונות אחרים - גורם 155</t>
  </si>
  <si>
    <t>בבטחונות אחרים - גורם 70</t>
  </si>
  <si>
    <t>בבטחונות אחרים - גורם 61</t>
  </si>
  <si>
    <t>בבטחונות אחרים - גורם 115*</t>
  </si>
  <si>
    <t>בבטחונות אחרים - גורם 97</t>
  </si>
  <si>
    <t>בבטחונות אחרים - גורם 110</t>
  </si>
  <si>
    <t>בבטחונות אחרים - גורם 166</t>
  </si>
  <si>
    <t>בבטחונות אחרים - גורם 161</t>
  </si>
  <si>
    <t>בבטחונות אחרים - גורם 165</t>
  </si>
  <si>
    <t>Food 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</si>
</sst>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7" xfId="13" applyFont="1" applyBorder="1" applyAlignment="1">
      <alignment horizontal="right"/>
    </xf>
    <xf numFmtId="10" fontId="5" fillId="0" borderId="27" xfId="14" applyNumberFormat="1" applyFont="1" applyBorder="1" applyAlignment="1">
      <alignment horizontal="center"/>
    </xf>
    <xf numFmtId="2" fontId="5" fillId="0" borderId="27" xfId="7" applyNumberFormat="1" applyFont="1" applyBorder="1" applyAlignment="1">
      <alignment horizontal="right"/>
    </xf>
    <xf numFmtId="168" fontId="5" fillId="0" borderId="27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/>
    <xf numFmtId="2" fontId="28" fillId="0" borderId="0" xfId="0" applyNumberFormat="1" applyFont="1"/>
    <xf numFmtId="14" fontId="25" fillId="0" borderId="0" xfId="0" applyNumberFormat="1" applyFont="1" applyFill="1" applyBorder="1" applyAlignment="1">
      <alignment horizontal="right"/>
    </xf>
    <xf numFmtId="10" fontId="4" fillId="0" borderId="0" xfId="14" applyNumberFormat="1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47" t="s">
        <v>170</v>
      </c>
      <c r="C1" s="68" t="s" vm="1">
        <v>247</v>
      </c>
    </row>
    <row r="2" spans="1:24">
      <c r="B2" s="47" t="s">
        <v>169</v>
      </c>
      <c r="C2" s="68" t="s">
        <v>248</v>
      </c>
    </row>
    <row r="3" spans="1:24">
      <c r="B3" s="47" t="s">
        <v>171</v>
      </c>
      <c r="C3" s="68" t="s">
        <v>249</v>
      </c>
    </row>
    <row r="4" spans="1:24">
      <c r="B4" s="47" t="s">
        <v>172</v>
      </c>
      <c r="C4" s="68">
        <v>12148</v>
      </c>
    </row>
    <row r="6" spans="1:24" ht="26.25" customHeight="1">
      <c r="B6" s="122" t="s">
        <v>186</v>
      </c>
      <c r="C6" s="123"/>
      <c r="D6" s="124"/>
    </row>
    <row r="7" spans="1:24" s="10" customFormat="1">
      <c r="B7" s="22"/>
      <c r="C7" s="23" t="s">
        <v>102</v>
      </c>
      <c r="D7" s="24" t="s">
        <v>100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228</v>
      </c>
      <c r="D8" s="26" t="s">
        <v>19</v>
      </c>
    </row>
    <row r="9" spans="1:24" s="11" customFormat="1" ht="18" customHeight="1">
      <c r="B9" s="36"/>
      <c r="C9" s="19" t="s">
        <v>0</v>
      </c>
      <c r="D9" s="27" t="s">
        <v>1</v>
      </c>
    </row>
    <row r="10" spans="1:24" s="11" customFormat="1" ht="18" customHeight="1">
      <c r="B10" s="55" t="s">
        <v>185</v>
      </c>
      <c r="C10" s="109">
        <f>C11+C12+C23+C33+C37</f>
        <v>6939.0715903440005</v>
      </c>
      <c r="D10" s="110">
        <f>C10/$C$42</f>
        <v>1</v>
      </c>
    </row>
    <row r="11" spans="1:24">
      <c r="A11" s="43" t="s">
        <v>132</v>
      </c>
      <c r="B11" s="28" t="s">
        <v>187</v>
      </c>
      <c r="C11" s="109">
        <f>מזומנים!J10</f>
        <v>199.47950051999999</v>
      </c>
      <c r="D11" s="110">
        <f>C11/$C$42</f>
        <v>2.8747289593839008E-2</v>
      </c>
    </row>
    <row r="12" spans="1:24">
      <c r="B12" s="28" t="s">
        <v>188</v>
      </c>
      <c r="C12" s="109">
        <f>C13+C15+C17+C18</f>
        <v>2468.3041580950003</v>
      </c>
      <c r="D12" s="110">
        <f>C12/$C$42</f>
        <v>0.3557110091686827</v>
      </c>
    </row>
    <row r="13" spans="1:24">
      <c r="A13" s="45" t="s">
        <v>132</v>
      </c>
      <c r="B13" s="29" t="s">
        <v>63</v>
      </c>
      <c r="C13" s="109">
        <f>'תעודות התחייבות ממשלתיות'!O11</f>
        <v>1059.5240529529999</v>
      </c>
      <c r="D13" s="110">
        <f>C13/$C$42</f>
        <v>0.15268959819169045</v>
      </c>
    </row>
    <row r="14" spans="1:24">
      <c r="A14" s="45" t="s">
        <v>132</v>
      </c>
      <c r="B14" s="29" t="s">
        <v>64</v>
      </c>
      <c r="C14" s="109" t="s" vm="2">
        <v>1375</v>
      </c>
      <c r="D14" s="110" t="s" vm="3">
        <v>1375</v>
      </c>
    </row>
    <row r="15" spans="1:24">
      <c r="A15" s="45" t="s">
        <v>132</v>
      </c>
      <c r="B15" s="29" t="s">
        <v>65</v>
      </c>
      <c r="C15" s="109">
        <f>'אג"ח קונצרני'!R11</f>
        <v>1207.4993022420001</v>
      </c>
      <c r="D15" s="110">
        <f>C15/$C$42</f>
        <v>0.17401453299923933</v>
      </c>
    </row>
    <row r="16" spans="1:24">
      <c r="A16" s="45" t="s">
        <v>132</v>
      </c>
      <c r="B16" s="29" t="s">
        <v>66</v>
      </c>
      <c r="C16" s="109" t="s" vm="4">
        <v>1375</v>
      </c>
      <c r="D16" s="110" t="s" vm="5">
        <v>1375</v>
      </c>
    </row>
    <row r="17" spans="1:4">
      <c r="A17" s="45" t="s">
        <v>132</v>
      </c>
      <c r="B17" s="29" t="s">
        <v>241</v>
      </c>
      <c r="C17" s="109">
        <f>'קרנות סל'!K11</f>
        <v>61.720483558000019</v>
      </c>
      <c r="D17" s="110">
        <f>C17/$C$42</f>
        <v>8.8946313284743415E-3</v>
      </c>
    </row>
    <row r="18" spans="1:4">
      <c r="A18" s="45" t="s">
        <v>132</v>
      </c>
      <c r="B18" s="29" t="s">
        <v>67</v>
      </c>
      <c r="C18" s="109">
        <f>'קרנות נאמנות'!L11</f>
        <v>139.56031934200004</v>
      </c>
      <c r="D18" s="110">
        <f>C18/$C$42</f>
        <v>2.0112246649278541E-2</v>
      </c>
    </row>
    <row r="19" spans="1:4">
      <c r="A19" s="45" t="s">
        <v>132</v>
      </c>
      <c r="B19" s="29" t="s">
        <v>68</v>
      </c>
      <c r="C19" s="109" t="s" vm="6">
        <v>1375</v>
      </c>
      <c r="D19" s="110" t="s" vm="7">
        <v>1375</v>
      </c>
    </row>
    <row r="20" spans="1:4">
      <c r="A20" s="45" t="s">
        <v>132</v>
      </c>
      <c r="B20" s="29" t="s">
        <v>69</v>
      </c>
      <c r="C20" s="109" t="s" vm="8">
        <v>1375</v>
      </c>
      <c r="D20" s="110" t="s" vm="9">
        <v>1375</v>
      </c>
    </row>
    <row r="21" spans="1:4">
      <c r="A21" s="45" t="s">
        <v>132</v>
      </c>
      <c r="B21" s="29" t="s">
        <v>70</v>
      </c>
      <c r="C21" s="109" t="s" vm="10">
        <v>1375</v>
      </c>
      <c r="D21" s="110" t="s" vm="11">
        <v>1375</v>
      </c>
    </row>
    <row r="22" spans="1:4">
      <c r="A22" s="45" t="s">
        <v>132</v>
      </c>
      <c r="B22" s="29" t="s">
        <v>71</v>
      </c>
      <c r="C22" s="109" t="s" vm="12">
        <v>1375</v>
      </c>
      <c r="D22" s="110" t="s" vm="13">
        <v>1375</v>
      </c>
    </row>
    <row r="23" spans="1:4">
      <c r="B23" s="28" t="s">
        <v>189</v>
      </c>
      <c r="C23" s="109">
        <f>C24+C26+C31</f>
        <v>4224.7644378820005</v>
      </c>
      <c r="D23" s="110">
        <f>C23/$C$42</f>
        <v>0.60883713085781266</v>
      </c>
    </row>
    <row r="24" spans="1:4">
      <c r="A24" s="45" t="s">
        <v>132</v>
      </c>
      <c r="B24" s="29" t="s">
        <v>72</v>
      </c>
      <c r="C24" s="109">
        <f>'לא סחיר- תעודות התחייבות ממשלתי'!M11</f>
        <v>4225.9365900000012</v>
      </c>
      <c r="D24" s="110">
        <f>C24/$C$42</f>
        <v>0.60900605145514908</v>
      </c>
    </row>
    <row r="25" spans="1:4">
      <c r="A25" s="45" t="s">
        <v>132</v>
      </c>
      <c r="B25" s="29" t="s">
        <v>73</v>
      </c>
      <c r="C25" s="109" t="s" vm="14">
        <v>1375</v>
      </c>
      <c r="D25" s="110" t="s" vm="15">
        <v>1375</v>
      </c>
    </row>
    <row r="26" spans="1:4">
      <c r="A26" s="45" t="s">
        <v>132</v>
      </c>
      <c r="B26" s="29" t="s">
        <v>65</v>
      </c>
      <c r="C26" s="109">
        <f>'לא סחיר - אג"ח קונצרני'!P11</f>
        <v>2.5702675010000005</v>
      </c>
      <c r="D26" s="110">
        <f>C26/$C$42</f>
        <v>3.7040509923209783E-4</v>
      </c>
    </row>
    <row r="27" spans="1:4">
      <c r="A27" s="45" t="s">
        <v>132</v>
      </c>
      <c r="B27" s="29" t="s">
        <v>74</v>
      </c>
      <c r="C27" s="109" t="s" vm="16">
        <v>1375</v>
      </c>
      <c r="D27" s="110" t="s" vm="17">
        <v>1375</v>
      </c>
    </row>
    <row r="28" spans="1:4">
      <c r="A28" s="45" t="s">
        <v>132</v>
      </c>
      <c r="B28" s="29" t="s">
        <v>75</v>
      </c>
      <c r="C28" s="109" t="s" vm="18">
        <v>1375</v>
      </c>
      <c r="D28" s="110" t="s" vm="19">
        <v>1375</v>
      </c>
    </row>
    <row r="29" spans="1:4">
      <c r="A29" s="45" t="s">
        <v>132</v>
      </c>
      <c r="B29" s="29" t="s">
        <v>76</v>
      </c>
      <c r="C29" s="109" t="s" vm="20">
        <v>1375</v>
      </c>
      <c r="D29" s="110" t="s" vm="21">
        <v>1375</v>
      </c>
    </row>
    <row r="30" spans="1:4">
      <c r="A30" s="45" t="s">
        <v>132</v>
      </c>
      <c r="B30" s="29" t="s">
        <v>212</v>
      </c>
      <c r="C30" s="109" t="s" vm="22">
        <v>1375</v>
      </c>
      <c r="D30" s="110" t="s" vm="23">
        <v>1375</v>
      </c>
    </row>
    <row r="31" spans="1:4">
      <c r="A31" s="45" t="s">
        <v>132</v>
      </c>
      <c r="B31" s="29" t="s">
        <v>97</v>
      </c>
      <c r="C31" s="109">
        <f>'לא סחיר - חוזים עתידיים'!I11</f>
        <v>-3.7424196190000005</v>
      </c>
      <c r="D31" s="110">
        <f>C31/$C$42</f>
        <v>-5.3932569656836072E-4</v>
      </c>
    </row>
    <row r="32" spans="1:4">
      <c r="A32" s="45" t="s">
        <v>132</v>
      </c>
      <c r="B32" s="29" t="s">
        <v>77</v>
      </c>
      <c r="C32" s="109" t="s" vm="24">
        <v>1375</v>
      </c>
      <c r="D32" s="110" t="s" vm="25">
        <v>1375</v>
      </c>
    </row>
    <row r="33" spans="1:4">
      <c r="A33" s="45" t="s">
        <v>132</v>
      </c>
      <c r="B33" s="28" t="s">
        <v>190</v>
      </c>
      <c r="C33" s="109">
        <f>הלוואות!P10</f>
        <v>46.968238674000006</v>
      </c>
      <c r="D33" s="110">
        <f>C33/$C$42</f>
        <v>6.7686632228089729E-3</v>
      </c>
    </row>
    <row r="34" spans="1:4">
      <c r="A34" s="45" t="s">
        <v>132</v>
      </c>
      <c r="B34" s="28" t="s">
        <v>191</v>
      </c>
      <c r="C34" s="109" t="s" vm="26">
        <v>1375</v>
      </c>
      <c r="D34" s="110" t="s" vm="27">
        <v>1375</v>
      </c>
    </row>
    <row r="35" spans="1:4">
      <c r="A35" s="45" t="s">
        <v>132</v>
      </c>
      <c r="B35" s="28" t="s">
        <v>192</v>
      </c>
      <c r="C35" s="109" t="s" vm="28">
        <v>1375</v>
      </c>
      <c r="D35" s="110" t="s" vm="29">
        <v>1375</v>
      </c>
    </row>
    <row r="36" spans="1:4">
      <c r="A36" s="45" t="s">
        <v>132</v>
      </c>
      <c r="B36" s="46" t="s">
        <v>193</v>
      </c>
      <c r="C36" s="109" t="s" vm="30">
        <v>1375</v>
      </c>
      <c r="D36" s="110" t="s" vm="31">
        <v>1375</v>
      </c>
    </row>
    <row r="37" spans="1:4">
      <c r="A37" s="45" t="s">
        <v>132</v>
      </c>
      <c r="B37" s="28" t="s">
        <v>194</v>
      </c>
      <c r="C37" s="109">
        <f>'השקעות אחרות '!I10</f>
        <v>-0.44474482700000006</v>
      </c>
      <c r="D37" s="110">
        <f>C37/$C$42</f>
        <v>-6.4092843143293189E-5</v>
      </c>
    </row>
    <row r="38" spans="1:4">
      <c r="A38" s="45"/>
      <c r="B38" s="56" t="s">
        <v>196</v>
      </c>
      <c r="C38" s="109">
        <v>0</v>
      </c>
      <c r="D38" s="110">
        <f>C38/$C$42</f>
        <v>0</v>
      </c>
    </row>
    <row r="39" spans="1:4">
      <c r="A39" s="45" t="s">
        <v>132</v>
      </c>
      <c r="B39" s="57" t="s">
        <v>197</v>
      </c>
      <c r="C39" s="109" t="s" vm="32">
        <v>1375</v>
      </c>
      <c r="D39" s="110" t="s" vm="33">
        <v>1375</v>
      </c>
    </row>
    <row r="40" spans="1:4">
      <c r="A40" s="45" t="s">
        <v>132</v>
      </c>
      <c r="B40" s="57" t="s">
        <v>226</v>
      </c>
      <c r="C40" s="109" t="s" vm="34">
        <v>1375</v>
      </c>
      <c r="D40" s="110" t="s" vm="35">
        <v>1375</v>
      </c>
    </row>
    <row r="41" spans="1:4">
      <c r="A41" s="45" t="s">
        <v>132</v>
      </c>
      <c r="B41" s="57" t="s">
        <v>198</v>
      </c>
      <c r="C41" s="109" t="s" vm="36">
        <v>1375</v>
      </c>
      <c r="D41" s="110" t="s" vm="37">
        <v>1375</v>
      </c>
    </row>
    <row r="42" spans="1:4">
      <c r="B42" s="57" t="s">
        <v>78</v>
      </c>
      <c r="C42" s="109">
        <f>C38+C10</f>
        <v>6939.0715903440005</v>
      </c>
      <c r="D42" s="110">
        <f>C42/$C$42</f>
        <v>1</v>
      </c>
    </row>
    <row r="43" spans="1:4">
      <c r="A43" s="45" t="s">
        <v>132</v>
      </c>
      <c r="B43" s="57" t="s">
        <v>195</v>
      </c>
      <c r="C43" s="109">
        <f>'יתרת התחייבות להשקעה'!C10</f>
        <v>47.403844292192574</v>
      </c>
      <c r="D43" s="110"/>
    </row>
    <row r="44" spans="1:4">
      <c r="B44" s="6" t="s">
        <v>101</v>
      </c>
    </row>
    <row r="45" spans="1:4">
      <c r="C45" s="63" t="s">
        <v>177</v>
      </c>
      <c r="D45" s="35" t="s">
        <v>96</v>
      </c>
    </row>
    <row r="46" spans="1:4">
      <c r="C46" s="64" t="s">
        <v>0</v>
      </c>
      <c r="D46" s="24" t="s">
        <v>1</v>
      </c>
    </row>
    <row r="47" spans="1:4">
      <c r="C47" s="111" t="s">
        <v>158</v>
      </c>
      <c r="D47" s="112" vm="38">
        <v>2.4483000000000001</v>
      </c>
    </row>
    <row r="48" spans="1:4">
      <c r="C48" s="111" t="s">
        <v>167</v>
      </c>
      <c r="D48" s="112">
        <v>0.61248464783467715</v>
      </c>
    </row>
    <row r="49" spans="2:4">
      <c r="C49" s="111" t="s">
        <v>163</v>
      </c>
      <c r="D49" s="112" vm="39">
        <v>2.5697000000000001</v>
      </c>
    </row>
    <row r="50" spans="2:4">
      <c r="B50" s="12"/>
      <c r="C50" s="111" t="s">
        <v>1376</v>
      </c>
      <c r="D50" s="112" vm="40">
        <v>3.726</v>
      </c>
    </row>
    <row r="51" spans="2:4">
      <c r="C51" s="111" t="s">
        <v>156</v>
      </c>
      <c r="D51" s="112" vm="41">
        <v>4.0258000000000003</v>
      </c>
    </row>
    <row r="52" spans="2:4">
      <c r="C52" s="111" t="s">
        <v>157</v>
      </c>
      <c r="D52" s="112" vm="42">
        <v>4.4108000000000001</v>
      </c>
    </row>
    <row r="53" spans="2:4">
      <c r="C53" s="111" t="s">
        <v>159</v>
      </c>
      <c r="D53" s="112">
        <v>0.44400000000000001</v>
      </c>
    </row>
    <row r="54" spans="2:4">
      <c r="C54" s="111" t="s">
        <v>164</v>
      </c>
      <c r="D54" s="112" vm="43">
        <v>3.2545999999999999</v>
      </c>
    </row>
    <row r="55" spans="2:4">
      <c r="C55" s="111" t="s">
        <v>165</v>
      </c>
      <c r="D55" s="112">
        <v>0.15553456248276734</v>
      </c>
    </row>
    <row r="56" spans="2:4">
      <c r="C56" s="111" t="s">
        <v>162</v>
      </c>
      <c r="D56" s="112" vm="44">
        <v>0.54069999999999996</v>
      </c>
    </row>
    <row r="57" spans="2:4">
      <c r="C57" s="111" t="s">
        <v>1377</v>
      </c>
      <c r="D57" s="112">
        <v>2.2755332999999998</v>
      </c>
    </row>
    <row r="58" spans="2:4">
      <c r="C58" s="111" t="s">
        <v>161</v>
      </c>
      <c r="D58" s="112" vm="45">
        <v>0.38080000000000003</v>
      </c>
    </row>
    <row r="59" spans="2:4">
      <c r="C59" s="111" t="s">
        <v>154</v>
      </c>
      <c r="D59" s="112" vm="46">
        <v>3.4409999999999998</v>
      </c>
    </row>
    <row r="60" spans="2:4">
      <c r="C60" s="111" t="s">
        <v>168</v>
      </c>
      <c r="D60" s="112" vm="47">
        <v>0.20399999999999999</v>
      </c>
    </row>
    <row r="61" spans="2:4">
      <c r="C61" s="111" t="s">
        <v>1378</v>
      </c>
      <c r="D61" s="112" vm="48">
        <v>0.36259999999999998</v>
      </c>
    </row>
    <row r="62" spans="2:4">
      <c r="C62" s="111" t="s">
        <v>1379</v>
      </c>
      <c r="D62" s="112">
        <v>4.4234363711624342E-2</v>
      </c>
    </row>
    <row r="63" spans="2:4">
      <c r="C63" s="111" t="s">
        <v>1380</v>
      </c>
      <c r="D63" s="112">
        <v>0.50670004417611536</v>
      </c>
    </row>
    <row r="64" spans="2:4">
      <c r="C64" s="111" t="s">
        <v>155</v>
      </c>
      <c r="D64" s="112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170</v>
      </c>
      <c r="C1" s="68" t="s" vm="1">
        <v>247</v>
      </c>
    </row>
    <row r="2" spans="2:61">
      <c r="B2" s="47" t="s">
        <v>169</v>
      </c>
      <c r="C2" s="68" t="s">
        <v>248</v>
      </c>
    </row>
    <row r="3" spans="2:61">
      <c r="B3" s="47" t="s">
        <v>171</v>
      </c>
      <c r="C3" s="68" t="s">
        <v>249</v>
      </c>
    </row>
    <row r="4" spans="2:61">
      <c r="B4" s="47" t="s">
        <v>172</v>
      </c>
      <c r="C4" s="68">
        <v>12148</v>
      </c>
    </row>
    <row r="6" spans="2:61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1" ht="26.25" customHeight="1">
      <c r="B7" s="125" t="s">
        <v>86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I7" s="3"/>
    </row>
    <row r="8" spans="2:61" s="3" customFormat="1" ht="78.75">
      <c r="B8" s="22" t="s">
        <v>107</v>
      </c>
      <c r="C8" s="30" t="s">
        <v>41</v>
      </c>
      <c r="D8" s="30" t="s">
        <v>110</v>
      </c>
      <c r="E8" s="30" t="s">
        <v>60</v>
      </c>
      <c r="F8" s="30" t="s">
        <v>94</v>
      </c>
      <c r="G8" s="30" t="s">
        <v>225</v>
      </c>
      <c r="H8" s="30" t="s">
        <v>224</v>
      </c>
      <c r="I8" s="30" t="s">
        <v>56</v>
      </c>
      <c r="J8" s="30" t="s">
        <v>53</v>
      </c>
      <c r="K8" s="30" t="s">
        <v>173</v>
      </c>
      <c r="L8" s="31" t="s">
        <v>175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232</v>
      </c>
      <c r="H9" s="16"/>
      <c r="I9" s="16" t="s">
        <v>228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118" t="s">
        <v>1408</v>
      </c>
      <c r="C11" s="91"/>
      <c r="D11" s="91"/>
      <c r="E11" s="91"/>
      <c r="F11" s="91"/>
      <c r="G11" s="91"/>
      <c r="H11" s="91"/>
      <c r="I11" s="119">
        <v>0</v>
      </c>
      <c r="J11" s="91"/>
      <c r="K11" s="91"/>
      <c r="L11" s="91"/>
      <c r="BD11" s="1"/>
      <c r="BE11" s="3"/>
      <c r="BF11" s="1"/>
      <c r="BH11" s="1"/>
    </row>
    <row r="12" spans="2:6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E12" s="3"/>
    </row>
    <row r="13" spans="2:61" ht="20.25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E13" s="4"/>
    </row>
    <row r="14" spans="2:61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61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 ht="2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BD18" s="4"/>
    </row>
    <row r="19" spans="2:5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BD21" s="3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170</v>
      </c>
      <c r="C1" s="68" t="s" vm="1">
        <v>247</v>
      </c>
    </row>
    <row r="2" spans="1:60">
      <c r="B2" s="47" t="s">
        <v>169</v>
      </c>
      <c r="C2" s="68" t="s">
        <v>248</v>
      </c>
    </row>
    <row r="3" spans="1:60">
      <c r="B3" s="47" t="s">
        <v>171</v>
      </c>
      <c r="C3" s="68" t="s">
        <v>249</v>
      </c>
    </row>
    <row r="4" spans="1:60">
      <c r="B4" s="47" t="s">
        <v>172</v>
      </c>
      <c r="C4" s="68">
        <v>12148</v>
      </c>
    </row>
    <row r="6" spans="1:60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7"/>
      <c r="BD6" s="1" t="s">
        <v>111</v>
      </c>
      <c r="BF6" s="1" t="s">
        <v>178</v>
      </c>
      <c r="BH6" s="3" t="s">
        <v>155</v>
      </c>
    </row>
    <row r="7" spans="1:60" ht="26.25" customHeight="1">
      <c r="B7" s="125" t="s">
        <v>87</v>
      </c>
      <c r="C7" s="126"/>
      <c r="D7" s="126"/>
      <c r="E7" s="126"/>
      <c r="F7" s="126"/>
      <c r="G7" s="126"/>
      <c r="H7" s="126"/>
      <c r="I7" s="126"/>
      <c r="J7" s="126"/>
      <c r="K7" s="127"/>
      <c r="BD7" s="3" t="s">
        <v>113</v>
      </c>
      <c r="BF7" s="1" t="s">
        <v>133</v>
      </c>
      <c r="BH7" s="3" t="s">
        <v>154</v>
      </c>
    </row>
    <row r="8" spans="1:60" s="3" customFormat="1" ht="78.75">
      <c r="A8" s="2"/>
      <c r="B8" s="22" t="s">
        <v>107</v>
      </c>
      <c r="C8" s="30" t="s">
        <v>41</v>
      </c>
      <c r="D8" s="30" t="s">
        <v>110</v>
      </c>
      <c r="E8" s="30" t="s">
        <v>60</v>
      </c>
      <c r="F8" s="30" t="s">
        <v>94</v>
      </c>
      <c r="G8" s="30" t="s">
        <v>225</v>
      </c>
      <c r="H8" s="30" t="s">
        <v>224</v>
      </c>
      <c r="I8" s="30" t="s">
        <v>56</v>
      </c>
      <c r="J8" s="30" t="s">
        <v>173</v>
      </c>
      <c r="K8" s="31" t="s">
        <v>175</v>
      </c>
      <c r="BC8" s="1" t="s">
        <v>126</v>
      </c>
      <c r="BD8" s="1" t="s">
        <v>127</v>
      </c>
      <c r="BE8" s="1" t="s">
        <v>134</v>
      </c>
      <c r="BG8" s="4" t="s">
        <v>156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232</v>
      </c>
      <c r="H9" s="16"/>
      <c r="I9" s="16" t="s">
        <v>228</v>
      </c>
      <c r="J9" s="32" t="s">
        <v>19</v>
      </c>
      <c r="K9" s="33" t="s">
        <v>19</v>
      </c>
      <c r="BC9" s="1" t="s">
        <v>123</v>
      </c>
      <c r="BE9" s="1" t="s">
        <v>135</v>
      </c>
      <c r="BG9" s="4" t="s">
        <v>157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119</v>
      </c>
      <c r="BD10" s="3"/>
      <c r="BE10" s="1" t="s">
        <v>179</v>
      </c>
      <c r="BG10" s="1" t="s">
        <v>163</v>
      </c>
    </row>
    <row r="11" spans="1:60" s="4" customFormat="1" ht="18" customHeight="1">
      <c r="A11" s="2"/>
      <c r="B11" s="118" t="s">
        <v>44</v>
      </c>
      <c r="C11" s="91"/>
      <c r="D11" s="91"/>
      <c r="E11" s="91"/>
      <c r="F11" s="91"/>
      <c r="G11" s="91"/>
      <c r="H11" s="91"/>
      <c r="I11" s="119">
        <v>0</v>
      </c>
      <c r="J11" s="91"/>
      <c r="K11" s="91"/>
      <c r="L11" s="3"/>
      <c r="M11" s="3"/>
      <c r="N11" s="3"/>
      <c r="O11" s="3"/>
      <c r="BC11" s="1" t="s">
        <v>118</v>
      </c>
      <c r="BD11" s="3"/>
      <c r="BE11" s="1" t="s">
        <v>136</v>
      </c>
      <c r="BG11" s="1" t="s">
        <v>158</v>
      </c>
    </row>
    <row r="12" spans="1:60" ht="20.25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P12" s="1"/>
      <c r="BC12" s="1" t="s">
        <v>116</v>
      </c>
      <c r="BD12" s="4"/>
      <c r="BE12" s="1" t="s">
        <v>137</v>
      </c>
      <c r="BG12" s="1" t="s">
        <v>159</v>
      </c>
    </row>
    <row r="13" spans="1:60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P13" s="1"/>
      <c r="BC13" s="1" t="s">
        <v>120</v>
      </c>
      <c r="BE13" s="1" t="s">
        <v>138</v>
      </c>
      <c r="BG13" s="1" t="s">
        <v>160</v>
      </c>
    </row>
    <row r="14" spans="1:60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P14" s="1"/>
      <c r="BC14" s="1" t="s">
        <v>117</v>
      </c>
      <c r="BE14" s="1" t="s">
        <v>139</v>
      </c>
      <c r="BG14" s="1" t="s">
        <v>162</v>
      </c>
    </row>
    <row r="15" spans="1:60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P15" s="1"/>
      <c r="BC15" s="1" t="s">
        <v>128</v>
      </c>
      <c r="BE15" s="1" t="s">
        <v>180</v>
      </c>
      <c r="BG15" s="1" t="s">
        <v>164</v>
      </c>
    </row>
    <row r="16" spans="1:60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P16" s="1"/>
      <c r="BC16" s="4" t="s">
        <v>114</v>
      </c>
      <c r="BD16" s="1" t="s">
        <v>129</v>
      </c>
      <c r="BE16" s="1" t="s">
        <v>140</v>
      </c>
      <c r="BG16" s="1" t="s">
        <v>165</v>
      </c>
    </row>
    <row r="17" spans="2:60">
      <c r="B17" s="91"/>
      <c r="C17" s="91"/>
      <c r="D17" s="91"/>
      <c r="E17" s="91"/>
      <c r="F17" s="91"/>
      <c r="G17" s="91"/>
      <c r="H17" s="91"/>
      <c r="I17" s="91"/>
      <c r="J17" s="91"/>
      <c r="K17" s="91"/>
      <c r="P17" s="1"/>
      <c r="BC17" s="1" t="s">
        <v>124</v>
      </c>
      <c r="BE17" s="1" t="s">
        <v>141</v>
      </c>
      <c r="BG17" s="1" t="s">
        <v>166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112</v>
      </c>
      <c r="BF18" s="1" t="s">
        <v>142</v>
      </c>
      <c r="BH18" s="1" t="s">
        <v>27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125</v>
      </c>
      <c r="BF19" s="1" t="s">
        <v>143</v>
      </c>
    </row>
    <row r="20" spans="2:60">
      <c r="B20" s="91"/>
      <c r="C20" s="91"/>
      <c r="D20" s="91"/>
      <c r="E20" s="91"/>
      <c r="F20" s="91"/>
      <c r="G20" s="91"/>
      <c r="H20" s="91"/>
      <c r="I20" s="91"/>
      <c r="J20" s="91"/>
      <c r="K20" s="91"/>
      <c r="BD20" s="1" t="s">
        <v>130</v>
      </c>
      <c r="BF20" s="1" t="s">
        <v>144</v>
      </c>
    </row>
    <row r="21" spans="2:60">
      <c r="B21" s="91"/>
      <c r="C21" s="91"/>
      <c r="D21" s="91"/>
      <c r="E21" s="91"/>
      <c r="F21" s="91"/>
      <c r="G21" s="91"/>
      <c r="H21" s="91"/>
      <c r="I21" s="91"/>
      <c r="J21" s="91"/>
      <c r="K21" s="91"/>
      <c r="BD21" s="1" t="s">
        <v>115</v>
      </c>
      <c r="BE21" s="1" t="s">
        <v>131</v>
      </c>
      <c r="BF21" s="1" t="s">
        <v>145</v>
      </c>
    </row>
    <row r="22" spans="2:60">
      <c r="B22" s="91"/>
      <c r="C22" s="91"/>
      <c r="D22" s="91"/>
      <c r="E22" s="91"/>
      <c r="F22" s="91"/>
      <c r="G22" s="91"/>
      <c r="H22" s="91"/>
      <c r="I22" s="91"/>
      <c r="J22" s="91"/>
      <c r="K22" s="91"/>
      <c r="BD22" s="1" t="s">
        <v>121</v>
      </c>
      <c r="BF22" s="1" t="s">
        <v>146</v>
      </c>
    </row>
    <row r="23" spans="2:60">
      <c r="B23" s="91"/>
      <c r="C23" s="91"/>
      <c r="D23" s="91"/>
      <c r="E23" s="91"/>
      <c r="F23" s="91"/>
      <c r="G23" s="91"/>
      <c r="H23" s="91"/>
      <c r="I23" s="91"/>
      <c r="J23" s="91"/>
      <c r="K23" s="91"/>
      <c r="BD23" s="1" t="s">
        <v>27</v>
      </c>
      <c r="BE23" s="1" t="s">
        <v>122</v>
      </c>
      <c r="BF23" s="1" t="s">
        <v>181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184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147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148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183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149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150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182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27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170</v>
      </c>
      <c r="C1" s="68" t="s" vm="1">
        <v>247</v>
      </c>
    </row>
    <row r="2" spans="2:81">
      <c r="B2" s="47" t="s">
        <v>169</v>
      </c>
      <c r="C2" s="68" t="s">
        <v>248</v>
      </c>
    </row>
    <row r="3" spans="2:81">
      <c r="B3" s="47" t="s">
        <v>171</v>
      </c>
      <c r="C3" s="68" t="s">
        <v>249</v>
      </c>
      <c r="E3" s="2"/>
    </row>
    <row r="4" spans="2:81">
      <c r="B4" s="47" t="s">
        <v>172</v>
      </c>
      <c r="C4" s="68">
        <v>12148</v>
      </c>
    </row>
    <row r="6" spans="2:81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81" ht="26.25" customHeight="1">
      <c r="B7" s="125" t="s">
        <v>88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81" s="3" customFormat="1" ht="47.25">
      <c r="B8" s="22" t="s">
        <v>107</v>
      </c>
      <c r="C8" s="30" t="s">
        <v>41</v>
      </c>
      <c r="D8" s="13" t="s">
        <v>45</v>
      </c>
      <c r="E8" s="30" t="s">
        <v>14</v>
      </c>
      <c r="F8" s="30" t="s">
        <v>61</v>
      </c>
      <c r="G8" s="30" t="s">
        <v>95</v>
      </c>
      <c r="H8" s="30" t="s">
        <v>17</v>
      </c>
      <c r="I8" s="30" t="s">
        <v>94</v>
      </c>
      <c r="J8" s="30" t="s">
        <v>16</v>
      </c>
      <c r="K8" s="30" t="s">
        <v>18</v>
      </c>
      <c r="L8" s="30" t="s">
        <v>225</v>
      </c>
      <c r="M8" s="30" t="s">
        <v>224</v>
      </c>
      <c r="N8" s="30" t="s">
        <v>56</v>
      </c>
      <c r="O8" s="30" t="s">
        <v>53</v>
      </c>
      <c r="P8" s="30" t="s">
        <v>173</v>
      </c>
      <c r="Q8" s="31" t="s">
        <v>175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232</v>
      </c>
      <c r="M9" s="32"/>
      <c r="N9" s="32" t="s">
        <v>228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8" t="s">
        <v>1409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9">
        <v>0</v>
      </c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5"/>
  <sheetViews>
    <sheetView rightToLeft="1" workbookViewId="0">
      <selection activeCell="L27" sqref="L27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2.855468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170</v>
      </c>
      <c r="C1" s="68" t="s" vm="1">
        <v>247</v>
      </c>
    </row>
    <row r="2" spans="2:72">
      <c r="B2" s="47" t="s">
        <v>169</v>
      </c>
      <c r="C2" s="68" t="s">
        <v>248</v>
      </c>
    </row>
    <row r="3" spans="2:72">
      <c r="B3" s="47" t="s">
        <v>171</v>
      </c>
      <c r="C3" s="68" t="s">
        <v>249</v>
      </c>
    </row>
    <row r="4" spans="2:72">
      <c r="B4" s="47" t="s">
        <v>172</v>
      </c>
      <c r="C4" s="68">
        <v>12148</v>
      </c>
    </row>
    <row r="6" spans="2:72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72" ht="26.25" customHeight="1">
      <c r="B7" s="125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72" s="3" customFormat="1" ht="78.75">
      <c r="B8" s="22" t="s">
        <v>107</v>
      </c>
      <c r="C8" s="30" t="s">
        <v>41</v>
      </c>
      <c r="D8" s="30" t="s">
        <v>14</v>
      </c>
      <c r="E8" s="30" t="s">
        <v>61</v>
      </c>
      <c r="F8" s="30" t="s">
        <v>95</v>
      </c>
      <c r="G8" s="30" t="s">
        <v>17</v>
      </c>
      <c r="H8" s="30" t="s">
        <v>94</v>
      </c>
      <c r="I8" s="30" t="s">
        <v>16</v>
      </c>
      <c r="J8" s="30" t="s">
        <v>18</v>
      </c>
      <c r="K8" s="30" t="s">
        <v>225</v>
      </c>
      <c r="L8" s="30" t="s">
        <v>224</v>
      </c>
      <c r="M8" s="30" t="s">
        <v>102</v>
      </c>
      <c r="N8" s="30" t="s">
        <v>53</v>
      </c>
      <c r="O8" s="30" t="s">
        <v>173</v>
      </c>
      <c r="P8" s="31" t="s">
        <v>175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232</v>
      </c>
      <c r="L9" s="32"/>
      <c r="M9" s="32" t="s">
        <v>228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6" t="s">
        <v>26</v>
      </c>
      <c r="C11" s="72"/>
      <c r="D11" s="72"/>
      <c r="E11" s="72"/>
      <c r="F11" s="72"/>
      <c r="G11" s="81">
        <v>9.9139059004905707</v>
      </c>
      <c r="H11" s="72"/>
      <c r="I11" s="72"/>
      <c r="J11" s="94">
        <v>4.8517062725023041E-2</v>
      </c>
      <c r="K11" s="81"/>
      <c r="L11" s="83"/>
      <c r="M11" s="81">
        <v>4225.9365900000012</v>
      </c>
      <c r="N11" s="72"/>
      <c r="O11" s="82">
        <f>M11/$M$11</f>
        <v>1</v>
      </c>
      <c r="P11" s="82">
        <f>M11/'סכום נכסי הקרן'!$C$42</f>
        <v>0.60900605145514908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5" t="s">
        <v>221</v>
      </c>
      <c r="C12" s="74"/>
      <c r="D12" s="74"/>
      <c r="E12" s="74"/>
      <c r="F12" s="74"/>
      <c r="G12" s="84">
        <v>9.9139059004905707</v>
      </c>
      <c r="H12" s="74"/>
      <c r="I12" s="74"/>
      <c r="J12" s="88">
        <v>4.8517062725023041E-2</v>
      </c>
      <c r="K12" s="84"/>
      <c r="L12" s="86"/>
      <c r="M12" s="84">
        <v>4225.9365900000012</v>
      </c>
      <c r="N12" s="74"/>
      <c r="O12" s="85">
        <f t="shared" ref="O12:O25" si="0">M12/$M$11</f>
        <v>1</v>
      </c>
      <c r="P12" s="85">
        <f>M12/'סכום נכסי הקרן'!$C$42</f>
        <v>0.60900605145514908</v>
      </c>
    </row>
    <row r="13" spans="2:72">
      <c r="B13" s="92" t="s">
        <v>62</v>
      </c>
      <c r="C13" s="72"/>
      <c r="D13" s="72"/>
      <c r="E13" s="72"/>
      <c r="F13" s="72"/>
      <c r="G13" s="81">
        <v>9.9139059004905707</v>
      </c>
      <c r="H13" s="72"/>
      <c r="I13" s="72"/>
      <c r="J13" s="94">
        <v>4.8517062725023041E-2</v>
      </c>
      <c r="K13" s="81"/>
      <c r="L13" s="83"/>
      <c r="M13" s="81">
        <v>4225.9365900000012</v>
      </c>
      <c r="N13" s="72"/>
      <c r="O13" s="82">
        <f t="shared" si="0"/>
        <v>1</v>
      </c>
      <c r="P13" s="82">
        <f>M13/'סכום נכסי הקרן'!$C$42</f>
        <v>0.60900605145514908</v>
      </c>
    </row>
    <row r="14" spans="2:72">
      <c r="B14" s="77" t="s">
        <v>1212</v>
      </c>
      <c r="C14" s="74" t="s">
        <v>1213</v>
      </c>
      <c r="D14" s="74" t="s">
        <v>252</v>
      </c>
      <c r="E14" s="74"/>
      <c r="F14" s="97">
        <v>41609</v>
      </c>
      <c r="G14" s="84">
        <v>6.7400000000000011</v>
      </c>
      <c r="H14" s="87" t="s">
        <v>155</v>
      </c>
      <c r="I14" s="88">
        <v>4.8000000000000001E-2</v>
      </c>
      <c r="J14" s="88">
        <v>5.0300000000000004E-2</v>
      </c>
      <c r="K14" s="84">
        <v>1000.0000000000001</v>
      </c>
      <c r="L14" s="86">
        <v>100.40900000000001</v>
      </c>
      <c r="M14" s="84">
        <v>1.0040900000000001</v>
      </c>
      <c r="N14" s="74"/>
      <c r="O14" s="85">
        <f t="shared" si="0"/>
        <v>2.3760176676006393E-4</v>
      </c>
      <c r="P14" s="85">
        <f>M14/'סכום נכסי הקרן'!$C$42</f>
        <v>1.447009137933138E-4</v>
      </c>
    </row>
    <row r="15" spans="2:72">
      <c r="B15" s="77" t="s">
        <v>1214</v>
      </c>
      <c r="C15" s="74" t="s">
        <v>1215</v>
      </c>
      <c r="D15" s="74" t="s">
        <v>252</v>
      </c>
      <c r="E15" s="74"/>
      <c r="F15" s="97">
        <v>43101</v>
      </c>
      <c r="G15" s="84">
        <v>9.2999999999999989</v>
      </c>
      <c r="H15" s="87" t="s">
        <v>155</v>
      </c>
      <c r="I15" s="88">
        <v>4.8000000000000001E-2</v>
      </c>
      <c r="J15" s="88">
        <v>4.8499999999999988E-2</v>
      </c>
      <c r="K15" s="84">
        <v>626000.00000000012</v>
      </c>
      <c r="L15" s="86">
        <v>102.10671884984028</v>
      </c>
      <c r="M15" s="84">
        <v>639.18806000000018</v>
      </c>
      <c r="N15" s="74"/>
      <c r="O15" s="85">
        <f t="shared" si="0"/>
        <v>0.15125358518453302</v>
      </c>
      <c r="P15" s="85">
        <f>M15/'סכום נכסי הקרן'!$C$42</f>
        <v>9.2114348681667485E-2</v>
      </c>
    </row>
    <row r="16" spans="2:72">
      <c r="B16" s="77" t="s">
        <v>1216</v>
      </c>
      <c r="C16" s="74" t="s">
        <v>1217</v>
      </c>
      <c r="D16" s="74" t="s">
        <v>252</v>
      </c>
      <c r="E16" s="74"/>
      <c r="F16" s="97">
        <v>43313</v>
      </c>
      <c r="G16" s="84">
        <v>9.6599999999999966</v>
      </c>
      <c r="H16" s="87" t="s">
        <v>155</v>
      </c>
      <c r="I16" s="88">
        <v>4.8000000000000001E-2</v>
      </c>
      <c r="J16" s="88">
        <v>4.8599999999999997E-2</v>
      </c>
      <c r="K16" s="84">
        <v>444000.00000000006</v>
      </c>
      <c r="L16" s="86">
        <v>100.74147747747749</v>
      </c>
      <c r="M16" s="84">
        <v>447.29216000000008</v>
      </c>
      <c r="N16" s="74"/>
      <c r="O16" s="85">
        <f t="shared" si="0"/>
        <v>0.10584450345479508</v>
      </c>
      <c r="P16" s="85">
        <f>M16/'סכום נכסי הקרן'!$C$42</f>
        <v>6.445994311723563E-2</v>
      </c>
    </row>
    <row r="17" spans="2:16">
      <c r="B17" s="77" t="s">
        <v>1218</v>
      </c>
      <c r="C17" s="74" t="s">
        <v>1219</v>
      </c>
      <c r="D17" s="74" t="s">
        <v>252</v>
      </c>
      <c r="E17" s="74"/>
      <c r="F17" s="97">
        <v>43375</v>
      </c>
      <c r="G17" s="84">
        <v>9.5900000000000034</v>
      </c>
      <c r="H17" s="87" t="s">
        <v>155</v>
      </c>
      <c r="I17" s="88">
        <v>4.8000000000000001E-2</v>
      </c>
      <c r="J17" s="88">
        <v>4.880000000000001E-2</v>
      </c>
      <c r="K17" s="84">
        <v>112000.00000000001</v>
      </c>
      <c r="L17" s="86">
        <v>102.09056249999998</v>
      </c>
      <c r="M17" s="84">
        <v>114.34142999999999</v>
      </c>
      <c r="N17" s="74"/>
      <c r="O17" s="85">
        <f t="shared" si="0"/>
        <v>2.7057062396669791E-2</v>
      </c>
      <c r="P17" s="85">
        <f>M17/'סכום נכסי הקרן'!$C$42</f>
        <v>1.6477914734171459E-2</v>
      </c>
    </row>
    <row r="18" spans="2:16">
      <c r="B18" s="77" t="s">
        <v>1220</v>
      </c>
      <c r="C18" s="74" t="s">
        <v>1221</v>
      </c>
      <c r="D18" s="74" t="s">
        <v>252</v>
      </c>
      <c r="E18" s="74"/>
      <c r="F18" s="97">
        <v>43435</v>
      </c>
      <c r="G18" s="84">
        <v>9.76</v>
      </c>
      <c r="H18" s="87" t="s">
        <v>155</v>
      </c>
      <c r="I18" s="88">
        <v>4.8000000000000001E-2</v>
      </c>
      <c r="J18" s="88">
        <v>4.8600000000000011E-2</v>
      </c>
      <c r="K18" s="84">
        <v>512000.00000000006</v>
      </c>
      <c r="L18" s="86">
        <v>101.560595703125</v>
      </c>
      <c r="M18" s="84">
        <v>519.99025000000006</v>
      </c>
      <c r="N18" s="74"/>
      <c r="O18" s="85">
        <f t="shared" si="0"/>
        <v>0.12304733848360937</v>
      </c>
      <c r="P18" s="85">
        <f>M18/'סכום נכסי הקרן'!$C$42</f>
        <v>7.4936573751968147E-2</v>
      </c>
    </row>
    <row r="19" spans="2:16">
      <c r="B19" s="77" t="s">
        <v>1222</v>
      </c>
      <c r="C19" s="74" t="s">
        <v>1223</v>
      </c>
      <c r="D19" s="74" t="s">
        <v>252</v>
      </c>
      <c r="E19" s="74"/>
      <c r="F19" s="97">
        <v>43497</v>
      </c>
      <c r="G19" s="84">
        <v>9.9000000000000021</v>
      </c>
      <c r="H19" s="87" t="s">
        <v>155</v>
      </c>
      <c r="I19" s="88">
        <v>4.8000000000000001E-2</v>
      </c>
      <c r="J19" s="88">
        <v>5.0400000000000007E-2</v>
      </c>
      <c r="K19" s="84">
        <v>5000.0000000000009</v>
      </c>
      <c r="L19" s="86">
        <v>99.034599999999983</v>
      </c>
      <c r="M19" s="84">
        <v>4.9517299999999995</v>
      </c>
      <c r="N19" s="74"/>
      <c r="O19" s="85">
        <f t="shared" si="0"/>
        <v>1.1717473498578923E-3</v>
      </c>
      <c r="P19" s="85">
        <f>M19/'סכום נכסי הקרן'!$C$42</f>
        <v>7.1360122683999006E-4</v>
      </c>
    </row>
    <row r="20" spans="2:16">
      <c r="B20" s="77" t="s">
        <v>1224</v>
      </c>
      <c r="C20" s="74" t="s">
        <v>1225</v>
      </c>
      <c r="D20" s="74" t="s">
        <v>252</v>
      </c>
      <c r="E20" s="74"/>
      <c r="F20" s="97">
        <v>43525</v>
      </c>
      <c r="G20" s="84">
        <v>10.010000000000003</v>
      </c>
      <c r="H20" s="87" t="s">
        <v>155</v>
      </c>
      <c r="I20" s="88">
        <v>4.8000000000000001E-2</v>
      </c>
      <c r="J20" s="88">
        <v>4.8500000000000015E-2</v>
      </c>
      <c r="K20" s="84">
        <v>342000.00000000006</v>
      </c>
      <c r="L20" s="86">
        <v>100.52990935672513</v>
      </c>
      <c r="M20" s="84">
        <v>343.81228999999996</v>
      </c>
      <c r="N20" s="74"/>
      <c r="O20" s="85">
        <f t="shared" si="0"/>
        <v>8.135765472997783E-2</v>
      </c>
      <c r="P20" s="85">
        <f>M20/'סכום נכסי הקרן'!$C$42</f>
        <v>4.9547304062755128E-2</v>
      </c>
    </row>
    <row r="21" spans="2:16">
      <c r="B21" s="77" t="s">
        <v>1226</v>
      </c>
      <c r="C21" s="74" t="s">
        <v>1227</v>
      </c>
      <c r="D21" s="74" t="s">
        <v>252</v>
      </c>
      <c r="E21" s="74"/>
      <c r="F21" s="97">
        <v>43586</v>
      </c>
      <c r="G21" s="84">
        <v>9.9400000000000013</v>
      </c>
      <c r="H21" s="87" t="s">
        <v>155</v>
      </c>
      <c r="I21" s="88">
        <v>4.8000000000000001E-2</v>
      </c>
      <c r="J21" s="88">
        <v>4.8399999999999999E-2</v>
      </c>
      <c r="K21" s="84">
        <v>687000.00000000012</v>
      </c>
      <c r="L21" s="86">
        <v>102.09654294032022</v>
      </c>
      <c r="M21" s="84">
        <v>701.40325000000007</v>
      </c>
      <c r="N21" s="74"/>
      <c r="O21" s="85">
        <f t="shared" si="0"/>
        <v>0.16597581034693185</v>
      </c>
      <c r="P21" s="85">
        <f>M21/'סכום נכסי הקרן'!$C$42</f>
        <v>0.10108027289645363</v>
      </c>
    </row>
    <row r="22" spans="2:16">
      <c r="B22" s="77" t="s">
        <v>1228</v>
      </c>
      <c r="C22" s="74" t="s">
        <v>1229</v>
      </c>
      <c r="D22" s="74" t="s">
        <v>252</v>
      </c>
      <c r="E22" s="74"/>
      <c r="F22" s="97">
        <v>43678</v>
      </c>
      <c r="G22" s="84">
        <v>10.200000000000003</v>
      </c>
      <c r="H22" s="87" t="s">
        <v>155</v>
      </c>
      <c r="I22" s="88">
        <v>4.8000000000000001E-2</v>
      </c>
      <c r="J22" s="88">
        <v>4.8500000000000022E-2</v>
      </c>
      <c r="K22" s="84">
        <v>702000.00000000012</v>
      </c>
      <c r="L22" s="86">
        <v>100.79383048433046</v>
      </c>
      <c r="M22" s="84">
        <v>707.57268999999997</v>
      </c>
      <c r="N22" s="74"/>
      <c r="O22" s="85">
        <f t="shared" si="0"/>
        <v>0.16743570920452447</v>
      </c>
      <c r="P22" s="85">
        <f>M22/'סכום נכסי הקרן'!$C$42</f>
        <v>0.10196936013524001</v>
      </c>
    </row>
    <row r="23" spans="2:16">
      <c r="B23" s="77" t="s">
        <v>1230</v>
      </c>
      <c r="C23" s="74" t="s">
        <v>1231</v>
      </c>
      <c r="D23" s="74" t="s">
        <v>252</v>
      </c>
      <c r="E23" s="74"/>
      <c r="F23" s="97">
        <v>43770</v>
      </c>
      <c r="G23" s="84">
        <v>10.200000000000001</v>
      </c>
      <c r="H23" s="87" t="s">
        <v>155</v>
      </c>
      <c r="I23" s="88">
        <v>4.8000000000000001E-2</v>
      </c>
      <c r="J23" s="88">
        <v>4.8499999999999995E-2</v>
      </c>
      <c r="K23" s="84">
        <v>415000.00000000006</v>
      </c>
      <c r="L23" s="86">
        <v>101.99618072289157</v>
      </c>
      <c r="M23" s="84">
        <v>423.28415000000007</v>
      </c>
      <c r="N23" s="74"/>
      <c r="O23" s="85">
        <f t="shared" si="0"/>
        <v>0.10016339360170096</v>
      </c>
      <c r="P23" s="85">
        <f>M23/'סכום נכסי הקרן'!$C$42</f>
        <v>6.100011283771984E-2</v>
      </c>
    </row>
    <row r="24" spans="2:16">
      <c r="B24" s="77" t="s">
        <v>1232</v>
      </c>
      <c r="C24" s="74" t="s">
        <v>1233</v>
      </c>
      <c r="D24" s="74" t="s">
        <v>252</v>
      </c>
      <c r="E24" s="74"/>
      <c r="F24" s="97">
        <v>43863</v>
      </c>
      <c r="G24" s="84">
        <v>10.459999999999999</v>
      </c>
      <c r="H24" s="87" t="s">
        <v>155</v>
      </c>
      <c r="I24" s="88">
        <v>4.8000000000000001E-2</v>
      </c>
      <c r="J24" s="88">
        <v>4.8500000000000008E-2</v>
      </c>
      <c r="K24" s="84">
        <v>23000.000000000004</v>
      </c>
      <c r="L24" s="86">
        <v>100.78052173913042</v>
      </c>
      <c r="M24" s="84">
        <v>23.179520000000004</v>
      </c>
      <c r="N24" s="74"/>
      <c r="O24" s="85">
        <f t="shared" si="0"/>
        <v>5.4850610051392175E-3</v>
      </c>
      <c r="P24" s="85">
        <f>M24/'סכום נכסי הקרן'!$C$42</f>
        <v>3.3404353447304457E-3</v>
      </c>
    </row>
    <row r="25" spans="2:16">
      <c r="B25" s="77" t="s">
        <v>1234</v>
      </c>
      <c r="C25" s="74" t="s">
        <v>1235</v>
      </c>
      <c r="D25" s="74" t="s">
        <v>252</v>
      </c>
      <c r="E25" s="74"/>
      <c r="F25" s="97">
        <v>44045</v>
      </c>
      <c r="G25" s="84">
        <v>10.71</v>
      </c>
      <c r="H25" s="87" t="s">
        <v>155</v>
      </c>
      <c r="I25" s="88">
        <v>4.8000000000000001E-2</v>
      </c>
      <c r="J25" s="88">
        <v>4.8500000000000008E-2</v>
      </c>
      <c r="K25" s="84">
        <v>297000.00000000006</v>
      </c>
      <c r="L25" s="86">
        <v>100.98214478114475</v>
      </c>
      <c r="M25" s="84">
        <v>299.91696999999999</v>
      </c>
      <c r="N25" s="74"/>
      <c r="O25" s="85">
        <f t="shared" si="0"/>
        <v>7.0970532475500281E-2</v>
      </c>
      <c r="P25" s="85">
        <f>M25/'סכום נכסי הקרן'!$C$42</f>
        <v>4.3221483752573849E-2</v>
      </c>
    </row>
    <row r="26" spans="2:16">
      <c r="B26" s="73"/>
      <c r="C26" s="74"/>
      <c r="D26" s="74"/>
      <c r="E26" s="74"/>
      <c r="F26" s="74"/>
      <c r="G26" s="74"/>
      <c r="H26" s="74"/>
      <c r="I26" s="74"/>
      <c r="J26" s="74"/>
      <c r="K26" s="84"/>
      <c r="L26" s="86"/>
      <c r="M26" s="74"/>
      <c r="N26" s="74"/>
      <c r="O26" s="85"/>
      <c r="P26" s="74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89" t="s">
        <v>103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89" t="s">
        <v>223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89" t="s">
        <v>231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170</v>
      </c>
      <c r="C1" s="68" t="s" vm="1">
        <v>247</v>
      </c>
    </row>
    <row r="2" spans="2:65">
      <c r="B2" s="47" t="s">
        <v>169</v>
      </c>
      <c r="C2" s="68" t="s">
        <v>248</v>
      </c>
    </row>
    <row r="3" spans="2:65">
      <c r="B3" s="47" t="s">
        <v>171</v>
      </c>
      <c r="C3" s="68" t="s">
        <v>249</v>
      </c>
    </row>
    <row r="4" spans="2:65">
      <c r="B4" s="47" t="s">
        <v>172</v>
      </c>
      <c r="C4" s="68">
        <v>12148</v>
      </c>
    </row>
    <row r="6" spans="2:65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65" ht="26.25" customHeight="1">
      <c r="B7" s="125" t="s">
        <v>81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65" s="3" customFormat="1" ht="78.75">
      <c r="B8" s="22" t="s">
        <v>107</v>
      </c>
      <c r="C8" s="30" t="s">
        <v>41</v>
      </c>
      <c r="D8" s="30" t="s">
        <v>109</v>
      </c>
      <c r="E8" s="30" t="s">
        <v>108</v>
      </c>
      <c r="F8" s="30" t="s">
        <v>60</v>
      </c>
      <c r="G8" s="30" t="s">
        <v>14</v>
      </c>
      <c r="H8" s="30" t="s">
        <v>61</v>
      </c>
      <c r="I8" s="30" t="s">
        <v>95</v>
      </c>
      <c r="J8" s="30" t="s">
        <v>17</v>
      </c>
      <c r="K8" s="30" t="s">
        <v>94</v>
      </c>
      <c r="L8" s="30" t="s">
        <v>16</v>
      </c>
      <c r="M8" s="59" t="s">
        <v>18</v>
      </c>
      <c r="N8" s="30" t="s">
        <v>225</v>
      </c>
      <c r="O8" s="30" t="s">
        <v>224</v>
      </c>
      <c r="P8" s="30" t="s">
        <v>102</v>
      </c>
      <c r="Q8" s="30" t="s">
        <v>53</v>
      </c>
      <c r="R8" s="30" t="s">
        <v>173</v>
      </c>
      <c r="S8" s="31" t="s">
        <v>175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232</v>
      </c>
      <c r="O9" s="32"/>
      <c r="P9" s="32" t="s">
        <v>228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104</v>
      </c>
      <c r="R10" s="19" t="s">
        <v>105</v>
      </c>
      <c r="S10" s="20" t="s">
        <v>176</v>
      </c>
      <c r="T10" s="5"/>
      <c r="BJ10" s="1"/>
    </row>
    <row r="11" spans="2:65" s="4" customFormat="1" ht="18" customHeight="1">
      <c r="B11" s="118" t="s">
        <v>1405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19">
        <v>0</v>
      </c>
      <c r="Q11" s="91"/>
      <c r="R11" s="91"/>
      <c r="S11" s="91"/>
      <c r="T11" s="5"/>
      <c r="BJ11" s="1"/>
      <c r="BM11" s="1"/>
    </row>
    <row r="12" spans="2:65" ht="20.25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E22" sqref="E22:E24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31.42578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170</v>
      </c>
      <c r="C1" s="68" t="s" vm="1">
        <v>247</v>
      </c>
    </row>
    <row r="2" spans="2:81">
      <c r="B2" s="47" t="s">
        <v>169</v>
      </c>
      <c r="C2" s="68" t="s">
        <v>248</v>
      </c>
    </row>
    <row r="3" spans="2:81">
      <c r="B3" s="47" t="s">
        <v>171</v>
      </c>
      <c r="C3" s="68" t="s">
        <v>249</v>
      </c>
    </row>
    <row r="4" spans="2:81">
      <c r="B4" s="47" t="s">
        <v>172</v>
      </c>
      <c r="C4" s="68">
        <v>12148</v>
      </c>
    </row>
    <row r="6" spans="2:81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81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81" s="3" customFormat="1" ht="78.75">
      <c r="B8" s="22" t="s">
        <v>107</v>
      </c>
      <c r="C8" s="30" t="s">
        <v>41</v>
      </c>
      <c r="D8" s="30" t="s">
        <v>109</v>
      </c>
      <c r="E8" s="30" t="s">
        <v>108</v>
      </c>
      <c r="F8" s="30" t="s">
        <v>60</v>
      </c>
      <c r="G8" s="30" t="s">
        <v>14</v>
      </c>
      <c r="H8" s="30" t="s">
        <v>61</v>
      </c>
      <c r="I8" s="30" t="s">
        <v>95</v>
      </c>
      <c r="J8" s="30" t="s">
        <v>17</v>
      </c>
      <c r="K8" s="30" t="s">
        <v>94</v>
      </c>
      <c r="L8" s="30" t="s">
        <v>16</v>
      </c>
      <c r="M8" s="59" t="s">
        <v>18</v>
      </c>
      <c r="N8" s="59" t="s">
        <v>225</v>
      </c>
      <c r="O8" s="30" t="s">
        <v>224</v>
      </c>
      <c r="P8" s="30" t="s">
        <v>102</v>
      </c>
      <c r="Q8" s="30" t="s">
        <v>53</v>
      </c>
      <c r="R8" s="30" t="s">
        <v>173</v>
      </c>
      <c r="S8" s="31" t="s">
        <v>175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232</v>
      </c>
      <c r="O9" s="32"/>
      <c r="P9" s="32" t="s">
        <v>228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104</v>
      </c>
      <c r="R10" s="19" t="s">
        <v>105</v>
      </c>
      <c r="S10" s="20" t="s">
        <v>176</v>
      </c>
      <c r="T10" s="5"/>
      <c r="BZ10" s="1"/>
    </row>
    <row r="11" spans="2:81" s="4" customFormat="1" ht="18" customHeight="1">
      <c r="B11" s="98" t="s">
        <v>46</v>
      </c>
      <c r="C11" s="74"/>
      <c r="D11" s="74"/>
      <c r="E11" s="74"/>
      <c r="F11" s="74"/>
      <c r="G11" s="74"/>
      <c r="H11" s="74"/>
      <c r="I11" s="74"/>
      <c r="J11" s="86">
        <v>6.4547302806207041</v>
      </c>
      <c r="K11" s="74"/>
      <c r="L11" s="74"/>
      <c r="M11" s="85">
        <v>6.0911971675745039E-2</v>
      </c>
      <c r="N11" s="84"/>
      <c r="O11" s="86"/>
      <c r="P11" s="84">
        <v>2.5702675010000005</v>
      </c>
      <c r="Q11" s="74"/>
      <c r="R11" s="85">
        <f>P11/$P$11</f>
        <v>1</v>
      </c>
      <c r="S11" s="85">
        <f>P11/'סכום נכסי הקרן'!$C$42</f>
        <v>3.7040509923209783E-4</v>
      </c>
      <c r="T11" s="5"/>
      <c r="BZ11" s="1"/>
      <c r="CC11" s="1"/>
    </row>
    <row r="12" spans="2:81" ht="17.25" customHeight="1">
      <c r="B12" s="99" t="s">
        <v>221</v>
      </c>
      <c r="C12" s="74"/>
      <c r="D12" s="74"/>
      <c r="E12" s="74"/>
      <c r="F12" s="74"/>
      <c r="G12" s="74"/>
      <c r="H12" s="74"/>
      <c r="I12" s="74"/>
      <c r="J12" s="86">
        <v>6.4547302806206996</v>
      </c>
      <c r="K12" s="74"/>
      <c r="L12" s="74"/>
      <c r="M12" s="85">
        <v>6.0911971675745032E-2</v>
      </c>
      <c r="N12" s="84"/>
      <c r="O12" s="86"/>
      <c r="P12" s="84">
        <v>2.5702675010000009</v>
      </c>
      <c r="Q12" s="74"/>
      <c r="R12" s="85">
        <f t="shared" ref="R12:R25" si="0">P12/$P$11</f>
        <v>1.0000000000000002</v>
      </c>
      <c r="S12" s="85">
        <f>P12/'סכום נכסי הקרן'!$C$42</f>
        <v>3.7040509923209788E-4</v>
      </c>
    </row>
    <row r="13" spans="2:81">
      <c r="B13" s="100" t="s">
        <v>54</v>
      </c>
      <c r="C13" s="72"/>
      <c r="D13" s="72"/>
      <c r="E13" s="72"/>
      <c r="F13" s="72"/>
      <c r="G13" s="72"/>
      <c r="H13" s="72"/>
      <c r="I13" s="72"/>
      <c r="J13" s="83">
        <v>6.6359542916614798</v>
      </c>
      <c r="K13" s="72"/>
      <c r="L13" s="72"/>
      <c r="M13" s="82">
        <v>6.4422862722865334E-2</v>
      </c>
      <c r="N13" s="81"/>
      <c r="O13" s="83"/>
      <c r="P13" s="81">
        <v>2.3816862199999997</v>
      </c>
      <c r="Q13" s="72"/>
      <c r="R13" s="82">
        <f t="shared" si="0"/>
        <v>0.92662970646960663</v>
      </c>
      <c r="S13" s="82">
        <f>P13/'סכום נכסי הקרן'!$C$42</f>
        <v>3.4322836837628434E-4</v>
      </c>
    </row>
    <row r="14" spans="2:81">
      <c r="B14" s="101" t="s">
        <v>1236</v>
      </c>
      <c r="C14" s="74" t="s">
        <v>1237</v>
      </c>
      <c r="D14" s="87" t="s">
        <v>1238</v>
      </c>
      <c r="E14" s="74" t="s">
        <v>366</v>
      </c>
      <c r="F14" s="87" t="s">
        <v>147</v>
      </c>
      <c r="G14" s="74" t="s">
        <v>334</v>
      </c>
      <c r="H14" s="74" t="s">
        <v>335</v>
      </c>
      <c r="I14" s="97">
        <v>39076</v>
      </c>
      <c r="J14" s="86">
        <v>7.2500000014910304</v>
      </c>
      <c r="K14" s="87" t="s">
        <v>155</v>
      </c>
      <c r="L14" s="88">
        <v>4.9000000000000002E-2</v>
      </c>
      <c r="M14" s="85">
        <v>7.5000000149103062E-3</v>
      </c>
      <c r="N14" s="84">
        <v>203.53152900000003</v>
      </c>
      <c r="O14" s="86">
        <v>164.76</v>
      </c>
      <c r="P14" s="84">
        <v>0.33533853000000002</v>
      </c>
      <c r="Q14" s="85">
        <v>1.0367885375973673E-7</v>
      </c>
      <c r="R14" s="85">
        <f t="shared" si="0"/>
        <v>0.13046833836148636</v>
      </c>
      <c r="S14" s="85">
        <f>P14/'סכום נכסי הקרן'!$C$42</f>
        <v>4.8326137817433272E-5</v>
      </c>
    </row>
    <row r="15" spans="2:81">
      <c r="B15" s="101" t="s">
        <v>1239</v>
      </c>
      <c r="C15" s="74" t="s">
        <v>1240</v>
      </c>
      <c r="D15" s="87" t="s">
        <v>1238</v>
      </c>
      <c r="E15" s="74" t="s">
        <v>366</v>
      </c>
      <c r="F15" s="87" t="s">
        <v>147</v>
      </c>
      <c r="G15" s="74" t="s">
        <v>334</v>
      </c>
      <c r="H15" s="74" t="s">
        <v>335</v>
      </c>
      <c r="I15" s="97">
        <v>40738</v>
      </c>
      <c r="J15" s="86">
        <v>11.870000004975038</v>
      </c>
      <c r="K15" s="87" t="s">
        <v>155</v>
      </c>
      <c r="L15" s="88">
        <v>4.0999999999999995E-2</v>
      </c>
      <c r="M15" s="85">
        <v>1.2000000006846378E-2</v>
      </c>
      <c r="N15" s="84">
        <v>613.88024900000016</v>
      </c>
      <c r="O15" s="86">
        <v>142.76</v>
      </c>
      <c r="P15" s="84">
        <v>0.8763754720000001</v>
      </c>
      <c r="Q15" s="85">
        <v>1.5094043612282819E-7</v>
      </c>
      <c r="R15" s="85">
        <f t="shared" si="0"/>
        <v>0.34096663933191129</v>
      </c>
      <c r="S15" s="85">
        <f>P15/'סכום נכסי הקרן'!$C$42</f>
        <v>1.2629578187657153E-4</v>
      </c>
    </row>
    <row r="16" spans="2:81">
      <c r="B16" s="101" t="s">
        <v>1241</v>
      </c>
      <c r="C16" s="74" t="s">
        <v>1242</v>
      </c>
      <c r="D16" s="87" t="s">
        <v>1238</v>
      </c>
      <c r="E16" s="74" t="s">
        <v>1243</v>
      </c>
      <c r="F16" s="87" t="s">
        <v>147</v>
      </c>
      <c r="G16" s="74" t="s">
        <v>334</v>
      </c>
      <c r="H16" s="74" t="s">
        <v>335</v>
      </c>
      <c r="I16" s="97">
        <v>38918</v>
      </c>
      <c r="J16" s="86">
        <v>0.50000152070439019</v>
      </c>
      <c r="K16" s="87" t="s">
        <v>155</v>
      </c>
      <c r="L16" s="88">
        <v>0.05</v>
      </c>
      <c r="M16" s="85">
        <v>9.000015207043903E-3</v>
      </c>
      <c r="N16" s="84">
        <v>0.27112700000000006</v>
      </c>
      <c r="O16" s="86">
        <v>121.27</v>
      </c>
      <c r="P16" s="84">
        <v>3.2879500000000005E-4</v>
      </c>
      <c r="Q16" s="85">
        <v>4.7053259818851722E-8</v>
      </c>
      <c r="R16" s="85">
        <f t="shared" si="0"/>
        <v>1.2792248272682806E-4</v>
      </c>
      <c r="S16" s="85">
        <f>P16/'סכום נכסי הקרן'!$C$42</f>
        <v>4.7383139908447067E-8</v>
      </c>
    </row>
    <row r="17" spans="2:19">
      <c r="B17" s="101" t="s">
        <v>1244</v>
      </c>
      <c r="C17" s="74" t="s">
        <v>1245</v>
      </c>
      <c r="D17" s="87" t="s">
        <v>1238</v>
      </c>
      <c r="E17" s="74" t="s">
        <v>1246</v>
      </c>
      <c r="F17" s="87" t="s">
        <v>1247</v>
      </c>
      <c r="G17" s="74" t="s">
        <v>349</v>
      </c>
      <c r="H17" s="74" t="s">
        <v>151</v>
      </c>
      <c r="I17" s="97">
        <v>42795</v>
      </c>
      <c r="J17" s="86">
        <v>7.0699999855606315</v>
      </c>
      <c r="K17" s="87" t="s">
        <v>155</v>
      </c>
      <c r="L17" s="88">
        <v>2.1400000000000002E-2</v>
      </c>
      <c r="M17" s="85">
        <v>4.199999979458636E-3</v>
      </c>
      <c r="N17" s="84">
        <v>144.91304600000004</v>
      </c>
      <c r="O17" s="86">
        <v>114.22</v>
      </c>
      <c r="P17" s="84">
        <v>0.165519677</v>
      </c>
      <c r="Q17" s="85">
        <v>5.979406138409942E-7</v>
      </c>
      <c r="R17" s="85">
        <f t="shared" si="0"/>
        <v>6.4397840666624045E-2</v>
      </c>
      <c r="S17" s="85">
        <f>P17/'סכום נכסי הקרן'!$C$42</f>
        <v>2.3853288562453707E-5</v>
      </c>
    </row>
    <row r="18" spans="2:19">
      <c r="B18" s="101" t="s">
        <v>1248</v>
      </c>
      <c r="C18" s="74" t="s">
        <v>1249</v>
      </c>
      <c r="D18" s="87" t="s">
        <v>1238</v>
      </c>
      <c r="E18" s="74" t="s">
        <v>354</v>
      </c>
      <c r="F18" s="87" t="s">
        <v>341</v>
      </c>
      <c r="G18" s="74" t="s">
        <v>388</v>
      </c>
      <c r="H18" s="74" t="s">
        <v>335</v>
      </c>
      <c r="I18" s="97">
        <v>36489</v>
      </c>
      <c r="J18" s="86">
        <v>4.2100088119485557</v>
      </c>
      <c r="K18" s="87" t="s">
        <v>155</v>
      </c>
      <c r="L18" s="88">
        <v>6.0499999999999998E-2</v>
      </c>
      <c r="M18" s="85">
        <v>1.199986614761687E-3</v>
      </c>
      <c r="N18" s="84">
        <v>0.10256400000000002</v>
      </c>
      <c r="O18" s="86">
        <v>174.82</v>
      </c>
      <c r="P18" s="84">
        <v>1.7930200000000003E-4</v>
      </c>
      <c r="Q18" s="74"/>
      <c r="R18" s="85">
        <f t="shared" si="0"/>
        <v>6.9760054130645912E-5</v>
      </c>
      <c r="S18" s="85">
        <f>P18/'סכום נכסי הקרן'!$C$42</f>
        <v>2.5839479772698416E-8</v>
      </c>
    </row>
    <row r="19" spans="2:19">
      <c r="B19" s="101" t="s">
        <v>1250</v>
      </c>
      <c r="C19" s="74" t="s">
        <v>1251</v>
      </c>
      <c r="D19" s="87" t="s">
        <v>1238</v>
      </c>
      <c r="E19" s="74" t="s">
        <v>398</v>
      </c>
      <c r="F19" s="87" t="s">
        <v>147</v>
      </c>
      <c r="G19" s="74" t="s">
        <v>378</v>
      </c>
      <c r="H19" s="74" t="s">
        <v>151</v>
      </c>
      <c r="I19" s="97">
        <v>39084</v>
      </c>
      <c r="J19" s="86">
        <v>3.289999989357864</v>
      </c>
      <c r="K19" s="87" t="s">
        <v>155</v>
      </c>
      <c r="L19" s="88">
        <v>5.5999999999999994E-2</v>
      </c>
      <c r="M19" s="85">
        <v>1.9000000525990649E-3</v>
      </c>
      <c r="N19" s="84">
        <v>56.263251000000011</v>
      </c>
      <c r="O19" s="86">
        <v>145.30000000000001</v>
      </c>
      <c r="P19" s="84">
        <v>8.1750503000000002E-2</v>
      </c>
      <c r="Q19" s="85">
        <v>7.9613506711400151E-8</v>
      </c>
      <c r="R19" s="85">
        <f t="shared" si="0"/>
        <v>3.180622365889689E-2</v>
      </c>
      <c r="S19" s="85">
        <f>P19/'סכום נכסי הקרן'!$C$42</f>
        <v>1.1781187430572E-5</v>
      </c>
    </row>
    <row r="20" spans="2:19">
      <c r="B20" s="101" t="s">
        <v>1252</v>
      </c>
      <c r="C20" s="74" t="s">
        <v>1253</v>
      </c>
      <c r="D20" s="87" t="s">
        <v>1238</v>
      </c>
      <c r="E20" s="74" t="s">
        <v>450</v>
      </c>
      <c r="F20" s="87" t="s">
        <v>451</v>
      </c>
      <c r="G20" s="74" t="s">
        <v>423</v>
      </c>
      <c r="H20" s="74" t="s">
        <v>151</v>
      </c>
      <c r="I20" s="97">
        <v>40561</v>
      </c>
      <c r="J20" s="86">
        <v>1.259999997971172</v>
      </c>
      <c r="K20" s="87" t="s">
        <v>155</v>
      </c>
      <c r="L20" s="88">
        <v>0.06</v>
      </c>
      <c r="M20" s="85">
        <v>1.419999999323724E-2</v>
      </c>
      <c r="N20" s="84">
        <v>314.16853600000007</v>
      </c>
      <c r="O20" s="86">
        <v>112.96</v>
      </c>
      <c r="P20" s="84">
        <v>0.35488477200000013</v>
      </c>
      <c r="Q20" s="85">
        <v>1.0187187367821019E-7</v>
      </c>
      <c r="R20" s="85">
        <f t="shared" si="0"/>
        <v>0.13807308844776933</v>
      </c>
      <c r="S20" s="85">
        <f>P20/'סכום נכסי הקרן'!$C$42</f>
        <v>5.1142976027778224E-5</v>
      </c>
    </row>
    <row r="21" spans="2:19">
      <c r="B21" s="101" t="s">
        <v>1254</v>
      </c>
      <c r="C21" s="74" t="s">
        <v>1255</v>
      </c>
      <c r="D21" s="87" t="s">
        <v>1238</v>
      </c>
      <c r="E21" s="74" t="s">
        <v>1256</v>
      </c>
      <c r="F21" s="87" t="s">
        <v>341</v>
      </c>
      <c r="G21" s="74" t="s">
        <v>504</v>
      </c>
      <c r="H21" s="74" t="s">
        <v>335</v>
      </c>
      <c r="I21" s="97">
        <v>39387</v>
      </c>
      <c r="J21" s="86">
        <v>1.9700000017408785</v>
      </c>
      <c r="K21" s="87" t="s">
        <v>155</v>
      </c>
      <c r="L21" s="88">
        <v>5.7500000000000002E-2</v>
      </c>
      <c r="M21" s="85">
        <v>4.3000000009162515E-3</v>
      </c>
      <c r="N21" s="84">
        <v>412.59736000000004</v>
      </c>
      <c r="O21" s="86">
        <v>132.26</v>
      </c>
      <c r="P21" s="84">
        <v>0.54570126500000016</v>
      </c>
      <c r="Q21" s="85">
        <v>3.1689505376344089E-7</v>
      </c>
      <c r="R21" s="85">
        <f t="shared" si="0"/>
        <v>0.21231302375635494</v>
      </c>
      <c r="S21" s="85">
        <f>P21/'סכום נכסי הקרן'!$C$42</f>
        <v>7.8641826632739399E-5</v>
      </c>
    </row>
    <row r="22" spans="2:19">
      <c r="B22" s="101" t="s">
        <v>1257</v>
      </c>
      <c r="C22" s="74" t="s">
        <v>1258</v>
      </c>
      <c r="D22" s="87" t="s">
        <v>27</v>
      </c>
      <c r="E22" s="74">
        <v>1229</v>
      </c>
      <c r="F22" s="87" t="s">
        <v>626</v>
      </c>
      <c r="G22" s="74" t="s">
        <v>1259</v>
      </c>
      <c r="H22" s="74" t="s">
        <v>335</v>
      </c>
      <c r="I22" s="97">
        <v>38445</v>
      </c>
      <c r="J22" s="86">
        <v>0.2100000777369227</v>
      </c>
      <c r="K22" s="87" t="s">
        <v>155</v>
      </c>
      <c r="L22" s="88">
        <v>6.7000000000000004E-2</v>
      </c>
      <c r="M22" s="85">
        <v>1.7799000525279494</v>
      </c>
      <c r="N22" s="84">
        <v>4.4640180000000012</v>
      </c>
      <c r="O22" s="86">
        <v>100.859031</v>
      </c>
      <c r="P22" s="84">
        <v>4.5023650000000012E-3</v>
      </c>
      <c r="Q22" s="85">
        <v>2.2192963158785692E-7</v>
      </c>
      <c r="R22" s="85">
        <f t="shared" si="0"/>
        <v>1.7517106675660372E-3</v>
      </c>
      <c r="S22" s="85">
        <f>P22/'סכום נכסי הקרן'!$C$42</f>
        <v>6.488425636457224E-7</v>
      </c>
    </row>
    <row r="23" spans="2:19">
      <c r="B23" s="101" t="s">
        <v>1260</v>
      </c>
      <c r="C23" s="74" t="s">
        <v>1261</v>
      </c>
      <c r="D23" s="87" t="s">
        <v>27</v>
      </c>
      <c r="E23" s="74">
        <v>1229</v>
      </c>
      <c r="F23" s="87" t="s">
        <v>626</v>
      </c>
      <c r="G23" s="74" t="s">
        <v>1259</v>
      </c>
      <c r="H23" s="74" t="s">
        <v>335</v>
      </c>
      <c r="I23" s="97">
        <v>38573</v>
      </c>
      <c r="J23" s="86">
        <v>0.34000071500071505</v>
      </c>
      <c r="K23" s="87" t="s">
        <v>155</v>
      </c>
      <c r="L23" s="88">
        <v>6.7000000000000004E-2</v>
      </c>
      <c r="M23" s="85">
        <v>0.98679993485549045</v>
      </c>
      <c r="N23" s="84">
        <v>0.50206600000000012</v>
      </c>
      <c r="O23" s="86">
        <v>100.284722</v>
      </c>
      <c r="P23" s="84">
        <v>5.0349600000000009E-4</v>
      </c>
      <c r="Q23" s="85">
        <v>3.5960914049242511E-8</v>
      </c>
      <c r="R23" s="85">
        <f t="shared" si="0"/>
        <v>1.9589245080681584E-4</v>
      </c>
      <c r="S23" s="85">
        <f>P23/'סכום נכסי הקרן'!$C$42</f>
        <v>7.2559562679917471E-8</v>
      </c>
    </row>
    <row r="24" spans="2:19">
      <c r="B24" s="101" t="s">
        <v>1262</v>
      </c>
      <c r="C24" s="74" t="s">
        <v>1263</v>
      </c>
      <c r="D24" s="87" t="s">
        <v>27</v>
      </c>
      <c r="E24" s="74">
        <v>1229</v>
      </c>
      <c r="F24" s="87" t="s">
        <v>626</v>
      </c>
      <c r="G24" s="74" t="s">
        <v>1259</v>
      </c>
      <c r="H24" s="74" t="s">
        <v>335</v>
      </c>
      <c r="I24" s="97">
        <v>38376</v>
      </c>
      <c r="J24" s="86">
        <v>0.16999866011818685</v>
      </c>
      <c r="K24" s="87" t="s">
        <v>155</v>
      </c>
      <c r="L24" s="88">
        <v>7.0000000000000007E-2</v>
      </c>
      <c r="M24" s="85">
        <v>2.7073029565185247</v>
      </c>
      <c r="N24" s="84">
        <v>0.21616500000000002</v>
      </c>
      <c r="O24" s="86">
        <v>100.125936</v>
      </c>
      <c r="P24" s="84">
        <v>2.1643700000000002E-4</v>
      </c>
      <c r="Q24" s="85">
        <v>2.3715921083192181E-8</v>
      </c>
      <c r="R24" s="85">
        <f t="shared" si="0"/>
        <v>8.4207966647748542E-5</v>
      </c>
      <c r="S24" s="85">
        <f>P24/'סכום נכסי הקרן'!$C$42</f>
        <v>3.1191060242292481E-8</v>
      </c>
    </row>
    <row r="25" spans="2:19">
      <c r="B25" s="101" t="s">
        <v>1264</v>
      </c>
      <c r="C25" s="74" t="s">
        <v>1265</v>
      </c>
      <c r="D25" s="87" t="s">
        <v>27</v>
      </c>
      <c r="E25" s="74" t="s">
        <v>1266</v>
      </c>
      <c r="F25" s="87" t="s">
        <v>679</v>
      </c>
      <c r="G25" s="74" t="s">
        <v>665</v>
      </c>
      <c r="H25" s="74"/>
      <c r="I25" s="97">
        <v>39104</v>
      </c>
      <c r="J25" s="86">
        <v>0.46000001464700174</v>
      </c>
      <c r="K25" s="87" t="s">
        <v>155</v>
      </c>
      <c r="L25" s="88">
        <v>5.5999999999999994E-2</v>
      </c>
      <c r="M25" s="85">
        <v>7.5106997922444849</v>
      </c>
      <c r="N25" s="84">
        <v>67.105988000000011</v>
      </c>
      <c r="O25" s="86">
        <v>24.417504000000001</v>
      </c>
      <c r="P25" s="84">
        <v>1.6385606000000004E-2</v>
      </c>
      <c r="Q25" s="85">
        <v>1.1674624953693628E-7</v>
      </c>
      <c r="R25" s="85">
        <f t="shared" si="0"/>
        <v>6.3750586246859291E-3</v>
      </c>
      <c r="S25" s="85">
        <f>P25/'סכום נכסי הקרן'!$C$42</f>
        <v>2.361354222487233E-6</v>
      </c>
    </row>
    <row r="26" spans="2:19">
      <c r="B26" s="102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>
      <c r="B27" s="100" t="s">
        <v>55</v>
      </c>
      <c r="C27" s="72"/>
      <c r="D27" s="72"/>
      <c r="E27" s="72"/>
      <c r="F27" s="72"/>
      <c r="G27" s="72"/>
      <c r="H27" s="72"/>
      <c r="I27" s="72"/>
      <c r="J27" s="83">
        <v>4.1659626598888151</v>
      </c>
      <c r="K27" s="72"/>
      <c r="L27" s="72"/>
      <c r="M27" s="82">
        <v>1.6571193086762411E-2</v>
      </c>
      <c r="N27" s="81"/>
      <c r="O27" s="83"/>
      <c r="P27" s="81">
        <v>0.18858128100000005</v>
      </c>
      <c r="Q27" s="72"/>
      <c r="R27" s="82">
        <f t="shared" ref="R27:R34" si="1">P27/$P$11</f>
        <v>7.3370293530393121E-2</v>
      </c>
      <c r="S27" s="82">
        <f>P27/'סכום נכסי הקרן'!$C$42</f>
        <v>2.7176730855813412E-5</v>
      </c>
    </row>
    <row r="28" spans="2:19">
      <c r="B28" s="101" t="s">
        <v>1267</v>
      </c>
      <c r="C28" s="74" t="s">
        <v>1268</v>
      </c>
      <c r="D28" s="87" t="s">
        <v>1238</v>
      </c>
      <c r="E28" s="74" t="s">
        <v>1246</v>
      </c>
      <c r="F28" s="87" t="s">
        <v>1247</v>
      </c>
      <c r="G28" s="74" t="s">
        <v>349</v>
      </c>
      <c r="H28" s="74" t="s">
        <v>151</v>
      </c>
      <c r="I28" s="97">
        <v>42795</v>
      </c>
      <c r="J28" s="86">
        <v>6.6800000082618265</v>
      </c>
      <c r="K28" s="87" t="s">
        <v>155</v>
      </c>
      <c r="L28" s="88">
        <v>3.7400000000000003E-2</v>
      </c>
      <c r="M28" s="85">
        <v>1.6200000055078843E-2</v>
      </c>
      <c r="N28" s="84">
        <v>37.962970000000006</v>
      </c>
      <c r="O28" s="86">
        <v>114.78</v>
      </c>
      <c r="P28" s="84">
        <v>4.3573898000000007E-2</v>
      </c>
      <c r="Q28" s="85">
        <v>7.8965292470707399E-8</v>
      </c>
      <c r="R28" s="85">
        <f t="shared" si="1"/>
        <v>1.6953059548489385E-2</v>
      </c>
      <c r="S28" s="85">
        <f>P28/'סכום נכסי הקרן'!$C$42</f>
        <v>6.2794997043458744E-6</v>
      </c>
    </row>
    <row r="29" spans="2:19">
      <c r="B29" s="101" t="s">
        <v>1269</v>
      </c>
      <c r="C29" s="74" t="s">
        <v>1270</v>
      </c>
      <c r="D29" s="87" t="s">
        <v>1238</v>
      </c>
      <c r="E29" s="74" t="s">
        <v>1246</v>
      </c>
      <c r="F29" s="87" t="s">
        <v>1247</v>
      </c>
      <c r="G29" s="74" t="s">
        <v>349</v>
      </c>
      <c r="H29" s="74" t="s">
        <v>151</v>
      </c>
      <c r="I29" s="97">
        <v>42795</v>
      </c>
      <c r="J29" s="86">
        <v>2.8799999778559164</v>
      </c>
      <c r="K29" s="87" t="s">
        <v>155</v>
      </c>
      <c r="L29" s="88">
        <v>2.5000000000000001E-2</v>
      </c>
      <c r="M29" s="85">
        <v>8.3999999097833615E-3</v>
      </c>
      <c r="N29" s="84">
        <v>46.484455000000004</v>
      </c>
      <c r="O29" s="86">
        <v>104.92</v>
      </c>
      <c r="P29" s="84">
        <v>4.8771491000000007E-2</v>
      </c>
      <c r="Q29" s="85">
        <v>7.4775782505083587E-8</v>
      </c>
      <c r="R29" s="85">
        <f t="shared" si="1"/>
        <v>1.8975258793500965E-2</v>
      </c>
      <c r="S29" s="85">
        <f>P29/'סכום נכסי הקרן'!$C$42</f>
        <v>7.0285326163614614E-6</v>
      </c>
    </row>
    <row r="30" spans="2:19">
      <c r="B30" s="101" t="s">
        <v>1271</v>
      </c>
      <c r="C30" s="74" t="s">
        <v>1272</v>
      </c>
      <c r="D30" s="87" t="s">
        <v>1238</v>
      </c>
      <c r="E30" s="74" t="s">
        <v>1273</v>
      </c>
      <c r="F30" s="87" t="s">
        <v>387</v>
      </c>
      <c r="G30" s="74" t="s">
        <v>423</v>
      </c>
      <c r="H30" s="74" t="s">
        <v>151</v>
      </c>
      <c r="I30" s="97">
        <v>42598</v>
      </c>
      <c r="J30" s="86">
        <v>4.5500000160076093</v>
      </c>
      <c r="K30" s="87" t="s">
        <v>155</v>
      </c>
      <c r="L30" s="88">
        <v>3.1E-2</v>
      </c>
      <c r="M30" s="85">
        <v>1.7999999941790506E-2</v>
      </c>
      <c r="N30" s="84">
        <v>32.383279000000009</v>
      </c>
      <c r="O30" s="86">
        <v>106.1</v>
      </c>
      <c r="P30" s="84">
        <v>3.4358659000000007E-2</v>
      </c>
      <c r="Q30" s="85">
        <v>3.7314221460191445E-8</v>
      </c>
      <c r="R30" s="85">
        <f t="shared" si="1"/>
        <v>1.3367736621434253E-2</v>
      </c>
      <c r="S30" s="85">
        <f>P30/'סכום נכסי הקרן'!$C$42</f>
        <v>4.9514778097709027E-6</v>
      </c>
    </row>
    <row r="31" spans="2:19">
      <c r="B31" s="101" t="s">
        <v>1274</v>
      </c>
      <c r="C31" s="74" t="s">
        <v>1275</v>
      </c>
      <c r="D31" s="87" t="s">
        <v>1238</v>
      </c>
      <c r="E31" s="74" t="s">
        <v>1276</v>
      </c>
      <c r="F31" s="87" t="s">
        <v>181</v>
      </c>
      <c r="G31" s="74" t="s">
        <v>504</v>
      </c>
      <c r="H31" s="74" t="s">
        <v>335</v>
      </c>
      <c r="I31" s="97">
        <v>44007</v>
      </c>
      <c r="J31" s="86">
        <v>5.5099999271268141</v>
      </c>
      <c r="K31" s="87" t="s">
        <v>155</v>
      </c>
      <c r="L31" s="88">
        <v>3.3500000000000002E-2</v>
      </c>
      <c r="M31" s="85">
        <v>3.3299999603672144E-2</v>
      </c>
      <c r="N31" s="84">
        <v>15.478000000000002</v>
      </c>
      <c r="O31" s="86">
        <v>101.07</v>
      </c>
      <c r="P31" s="84">
        <v>1.5643614000000004E-2</v>
      </c>
      <c r="Q31" s="85">
        <v>1.5478000000000001E-8</v>
      </c>
      <c r="R31" s="85">
        <f t="shared" si="1"/>
        <v>6.0863758320539108E-3</v>
      </c>
      <c r="S31" s="85">
        <f>P31/'סכום נכסי הקרן'!$C$42</f>
        <v>2.254424644035771E-6</v>
      </c>
    </row>
    <row r="32" spans="2:19">
      <c r="B32" s="101" t="s">
        <v>1277</v>
      </c>
      <c r="C32" s="74" t="s">
        <v>1278</v>
      </c>
      <c r="D32" s="87" t="s">
        <v>1238</v>
      </c>
      <c r="E32" s="74" t="s">
        <v>1279</v>
      </c>
      <c r="F32" s="87" t="s">
        <v>148</v>
      </c>
      <c r="G32" s="74" t="s">
        <v>508</v>
      </c>
      <c r="H32" s="74" t="s">
        <v>151</v>
      </c>
      <c r="I32" s="97">
        <v>43741</v>
      </c>
      <c r="J32" s="86">
        <v>1.2400000071736443</v>
      </c>
      <c r="K32" s="87" t="s">
        <v>155</v>
      </c>
      <c r="L32" s="88">
        <v>1.34E-2</v>
      </c>
      <c r="M32" s="85">
        <v>1.7599999928263558E-2</v>
      </c>
      <c r="N32" s="84">
        <v>22.415946000000005</v>
      </c>
      <c r="O32" s="86">
        <v>99.5</v>
      </c>
      <c r="P32" s="84">
        <v>2.2303866000000002E-2</v>
      </c>
      <c r="Q32" s="85">
        <v>4.2976092857296356E-8</v>
      </c>
      <c r="R32" s="85">
        <f t="shared" si="1"/>
        <v>8.6776438605407243E-3</v>
      </c>
      <c r="S32" s="85">
        <f>P32/'סכום נכסי הקרן'!$C$42</f>
        <v>3.2142435352643913E-6</v>
      </c>
    </row>
    <row r="33" spans="2:19">
      <c r="B33" s="101" t="s">
        <v>1280</v>
      </c>
      <c r="C33" s="74" t="s">
        <v>1281</v>
      </c>
      <c r="D33" s="87" t="s">
        <v>1238</v>
      </c>
      <c r="E33" s="74" t="s">
        <v>1282</v>
      </c>
      <c r="F33" s="87" t="s">
        <v>387</v>
      </c>
      <c r="G33" s="74" t="s">
        <v>776</v>
      </c>
      <c r="H33" s="74" t="s">
        <v>335</v>
      </c>
      <c r="I33" s="97">
        <v>43310</v>
      </c>
      <c r="J33" s="86">
        <v>3.5999999221428309</v>
      </c>
      <c r="K33" s="87" t="s">
        <v>155</v>
      </c>
      <c r="L33" s="88">
        <v>3.5499999999999997E-2</v>
      </c>
      <c r="M33" s="85">
        <v>2.0099999749126896E-2</v>
      </c>
      <c r="N33" s="84">
        <v>21.696000000000005</v>
      </c>
      <c r="O33" s="86">
        <v>106.56</v>
      </c>
      <c r="P33" s="84">
        <v>2.3119258E-2</v>
      </c>
      <c r="Q33" s="85">
        <v>7.0625000000000012E-8</v>
      </c>
      <c r="R33" s="85">
        <f t="shared" si="1"/>
        <v>8.9948839920378377E-3</v>
      </c>
      <c r="S33" s="85">
        <f>P33/'סכום נכסי הקרן'!$C$42</f>
        <v>3.3317508976519834E-6</v>
      </c>
    </row>
    <row r="34" spans="2:19">
      <c r="B34" s="101" t="s">
        <v>1283</v>
      </c>
      <c r="C34" s="74" t="s">
        <v>1284</v>
      </c>
      <c r="D34" s="87" t="s">
        <v>1238</v>
      </c>
      <c r="E34" s="74" t="s">
        <v>1285</v>
      </c>
      <c r="F34" s="87" t="s">
        <v>387</v>
      </c>
      <c r="G34" s="74" t="s">
        <v>654</v>
      </c>
      <c r="H34" s="74" t="s">
        <v>151</v>
      </c>
      <c r="I34" s="97">
        <v>41903</v>
      </c>
      <c r="J34" s="86">
        <v>0.83000018507208562</v>
      </c>
      <c r="K34" s="87" t="s">
        <v>155</v>
      </c>
      <c r="L34" s="88">
        <v>5.1500000000000004E-2</v>
      </c>
      <c r="M34" s="85">
        <v>1.5800011104325135E-2</v>
      </c>
      <c r="N34" s="84">
        <v>0.78089900000000012</v>
      </c>
      <c r="O34" s="86">
        <v>103.79</v>
      </c>
      <c r="P34" s="84">
        <v>8.1049500000000005E-4</v>
      </c>
      <c r="Q34" s="85">
        <v>5.2059752859523425E-8</v>
      </c>
      <c r="R34" s="85">
        <f t="shared" si="1"/>
        <v>3.1533488233604674E-4</v>
      </c>
      <c r="S34" s="85">
        <f>P34/'סכום נכסי הקרן'!$C$42</f>
        <v>1.1680164838302529E-7</v>
      </c>
    </row>
    <row r="35" spans="2:19">
      <c r="B35" s="103"/>
      <c r="C35" s="104"/>
      <c r="D35" s="104"/>
      <c r="E35" s="104"/>
      <c r="F35" s="104"/>
      <c r="G35" s="104"/>
      <c r="H35" s="104"/>
      <c r="I35" s="104"/>
      <c r="J35" s="105"/>
      <c r="K35" s="104"/>
      <c r="L35" s="104"/>
      <c r="M35" s="106"/>
      <c r="N35" s="107"/>
      <c r="O35" s="105"/>
      <c r="P35" s="104"/>
      <c r="Q35" s="104"/>
      <c r="R35" s="106"/>
      <c r="S35" s="104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89" t="s">
        <v>240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89" t="s">
        <v>103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89" t="s">
        <v>223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89" t="s">
        <v>231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170</v>
      </c>
      <c r="C1" s="68" t="s" vm="1">
        <v>247</v>
      </c>
    </row>
    <row r="2" spans="2:98">
      <c r="B2" s="47" t="s">
        <v>169</v>
      </c>
      <c r="C2" s="68" t="s">
        <v>248</v>
      </c>
    </row>
    <row r="3" spans="2:98">
      <c r="B3" s="47" t="s">
        <v>171</v>
      </c>
      <c r="C3" s="68" t="s">
        <v>249</v>
      </c>
    </row>
    <row r="4" spans="2:98">
      <c r="B4" s="47" t="s">
        <v>172</v>
      </c>
      <c r="C4" s="68">
        <v>12148</v>
      </c>
    </row>
    <row r="6" spans="2:98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98" ht="26.25" customHeight="1">
      <c r="B7" s="125" t="s">
        <v>83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98" s="3" customFormat="1" ht="78.75">
      <c r="B8" s="22" t="s">
        <v>107</v>
      </c>
      <c r="C8" s="30" t="s">
        <v>41</v>
      </c>
      <c r="D8" s="30" t="s">
        <v>109</v>
      </c>
      <c r="E8" s="30" t="s">
        <v>108</v>
      </c>
      <c r="F8" s="30" t="s">
        <v>60</v>
      </c>
      <c r="G8" s="30" t="s">
        <v>94</v>
      </c>
      <c r="H8" s="30" t="s">
        <v>225</v>
      </c>
      <c r="I8" s="30" t="s">
        <v>224</v>
      </c>
      <c r="J8" s="30" t="s">
        <v>102</v>
      </c>
      <c r="K8" s="30" t="s">
        <v>53</v>
      </c>
      <c r="L8" s="30" t="s">
        <v>173</v>
      </c>
      <c r="M8" s="31" t="s">
        <v>175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232</v>
      </c>
      <c r="I9" s="32"/>
      <c r="J9" s="32" t="s">
        <v>228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18" t="s">
        <v>1406</v>
      </c>
      <c r="C11" s="91"/>
      <c r="D11" s="91"/>
      <c r="E11" s="91"/>
      <c r="F11" s="91"/>
      <c r="G11" s="91"/>
      <c r="H11" s="91"/>
      <c r="I11" s="91"/>
      <c r="J11" s="119">
        <v>0</v>
      </c>
      <c r="K11" s="91"/>
      <c r="L11" s="91"/>
      <c r="M11" s="9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98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98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2:98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9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170</v>
      </c>
      <c r="C1" s="68" t="s" vm="1">
        <v>247</v>
      </c>
    </row>
    <row r="2" spans="2:55">
      <c r="B2" s="47" t="s">
        <v>169</v>
      </c>
      <c r="C2" s="68" t="s">
        <v>248</v>
      </c>
    </row>
    <row r="3" spans="2:55">
      <c r="B3" s="47" t="s">
        <v>171</v>
      </c>
      <c r="C3" s="68" t="s">
        <v>249</v>
      </c>
    </row>
    <row r="4" spans="2:55">
      <c r="B4" s="47" t="s">
        <v>172</v>
      </c>
      <c r="C4" s="68">
        <v>12148</v>
      </c>
    </row>
    <row r="6" spans="2:55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5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5" s="3" customFormat="1" ht="78.75">
      <c r="B8" s="22" t="s">
        <v>107</v>
      </c>
      <c r="C8" s="30" t="s">
        <v>41</v>
      </c>
      <c r="D8" s="30" t="s">
        <v>94</v>
      </c>
      <c r="E8" s="30" t="s">
        <v>95</v>
      </c>
      <c r="F8" s="30" t="s">
        <v>225</v>
      </c>
      <c r="G8" s="30" t="s">
        <v>224</v>
      </c>
      <c r="H8" s="30" t="s">
        <v>102</v>
      </c>
      <c r="I8" s="30" t="s">
        <v>53</v>
      </c>
      <c r="J8" s="30" t="s">
        <v>173</v>
      </c>
      <c r="K8" s="31" t="s">
        <v>175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232</v>
      </c>
      <c r="G9" s="32"/>
      <c r="H9" s="32" t="s">
        <v>228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18" t="s">
        <v>1410</v>
      </c>
      <c r="C11" s="91"/>
      <c r="D11" s="91"/>
      <c r="E11" s="91"/>
      <c r="F11" s="91"/>
      <c r="G11" s="91"/>
      <c r="H11" s="119">
        <v>0</v>
      </c>
      <c r="I11" s="91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9" t="s">
        <v>103</v>
      </c>
      <c r="C12" s="91"/>
      <c r="D12" s="91"/>
      <c r="E12" s="91"/>
      <c r="F12" s="91"/>
      <c r="G12" s="91"/>
      <c r="H12" s="91"/>
      <c r="I12" s="91"/>
      <c r="J12" s="91"/>
      <c r="K12" s="91"/>
      <c r="V12" s="1"/>
    </row>
    <row r="13" spans="2:55">
      <c r="B13" s="89" t="s">
        <v>223</v>
      </c>
      <c r="C13" s="91"/>
      <c r="D13" s="91"/>
      <c r="E13" s="91"/>
      <c r="F13" s="91"/>
      <c r="G13" s="91"/>
      <c r="H13" s="91"/>
      <c r="I13" s="91"/>
      <c r="J13" s="91"/>
      <c r="K13" s="91"/>
      <c r="V13" s="1"/>
    </row>
    <row r="14" spans="2:55">
      <c r="B14" s="89" t="s">
        <v>231</v>
      </c>
      <c r="C14" s="91"/>
      <c r="D14" s="91"/>
      <c r="E14" s="91"/>
      <c r="F14" s="91"/>
      <c r="G14" s="91"/>
      <c r="H14" s="91"/>
      <c r="I14" s="91"/>
      <c r="J14" s="91"/>
      <c r="K14" s="91"/>
      <c r="V14" s="1"/>
    </row>
    <row r="15" spans="2:55">
      <c r="B15" s="91"/>
      <c r="C15" s="91"/>
      <c r="D15" s="91"/>
      <c r="E15" s="91"/>
      <c r="F15" s="91"/>
      <c r="G15" s="91"/>
      <c r="H15" s="91"/>
      <c r="I15" s="91"/>
      <c r="J15" s="91"/>
      <c r="K15" s="91"/>
      <c r="V15" s="1"/>
    </row>
    <row r="16" spans="2:55">
      <c r="B16" s="91"/>
      <c r="C16" s="91"/>
      <c r="D16" s="91"/>
      <c r="E16" s="91"/>
      <c r="F16" s="91"/>
      <c r="G16" s="91"/>
      <c r="H16" s="91"/>
      <c r="I16" s="91"/>
      <c r="J16" s="91"/>
      <c r="K16" s="91"/>
      <c r="V16" s="1"/>
    </row>
    <row r="17" spans="2:22">
      <c r="B17" s="91"/>
      <c r="C17" s="91"/>
      <c r="D17" s="91"/>
      <c r="E17" s="91"/>
      <c r="F17" s="91"/>
      <c r="G17" s="91"/>
      <c r="H17" s="91"/>
      <c r="I17" s="91"/>
      <c r="J17" s="91"/>
      <c r="K17" s="91"/>
      <c r="V17" s="1"/>
    </row>
    <row r="18" spans="2:22">
      <c r="B18" s="91"/>
      <c r="C18" s="91"/>
      <c r="D18" s="91"/>
      <c r="E18" s="91"/>
      <c r="F18" s="91"/>
      <c r="G18" s="91"/>
      <c r="H18" s="91"/>
      <c r="I18" s="91"/>
      <c r="J18" s="91"/>
      <c r="K18" s="91"/>
      <c r="V18" s="1"/>
    </row>
    <row r="19" spans="2:22">
      <c r="B19" s="91"/>
      <c r="C19" s="91"/>
      <c r="D19" s="91"/>
      <c r="E19" s="91"/>
      <c r="F19" s="91"/>
      <c r="G19" s="91"/>
      <c r="H19" s="91"/>
      <c r="I19" s="91"/>
      <c r="J19" s="91"/>
      <c r="K19" s="91"/>
      <c r="V19" s="1"/>
    </row>
    <row r="20" spans="2:22">
      <c r="B20" s="91"/>
      <c r="C20" s="91"/>
      <c r="D20" s="91"/>
      <c r="E20" s="91"/>
      <c r="F20" s="91"/>
      <c r="G20" s="91"/>
      <c r="H20" s="91"/>
      <c r="I20" s="91"/>
      <c r="J20" s="91"/>
      <c r="K20" s="91"/>
      <c r="V20" s="1"/>
    </row>
    <row r="21" spans="2:22">
      <c r="B21" s="91"/>
      <c r="C21" s="91"/>
      <c r="D21" s="91"/>
      <c r="E21" s="91"/>
      <c r="F21" s="91"/>
      <c r="G21" s="91"/>
      <c r="H21" s="91"/>
      <c r="I21" s="91"/>
      <c r="J21" s="91"/>
      <c r="K21" s="91"/>
      <c r="V21" s="1"/>
    </row>
    <row r="22" spans="2:22" ht="16.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V22" s="1"/>
    </row>
    <row r="23" spans="2:22" ht="16.5" customHeight="1">
      <c r="B23" s="91"/>
      <c r="C23" s="91"/>
      <c r="D23" s="91"/>
      <c r="E23" s="91"/>
      <c r="F23" s="91"/>
      <c r="G23" s="91"/>
      <c r="H23" s="91"/>
      <c r="I23" s="91"/>
      <c r="J23" s="91"/>
      <c r="K23" s="91"/>
      <c r="V23" s="1"/>
    </row>
    <row r="24" spans="2:22" ht="16.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V24" s="1"/>
    </row>
    <row r="25" spans="2:22">
      <c r="B25" s="91"/>
      <c r="C25" s="91"/>
      <c r="D25" s="91"/>
      <c r="E25" s="91"/>
      <c r="F25" s="91"/>
      <c r="G25" s="91"/>
      <c r="H25" s="91"/>
      <c r="I25" s="91"/>
      <c r="J25" s="91"/>
      <c r="K25" s="91"/>
      <c r="V25" s="1"/>
    </row>
    <row r="26" spans="2:22">
      <c r="B26" s="91"/>
      <c r="C26" s="91"/>
      <c r="D26" s="91"/>
      <c r="E26" s="91"/>
      <c r="F26" s="91"/>
      <c r="G26" s="91"/>
      <c r="H26" s="91"/>
      <c r="I26" s="91"/>
      <c r="J26" s="91"/>
      <c r="K26" s="91"/>
      <c r="V26" s="1"/>
    </row>
    <row r="27" spans="2:22">
      <c r="B27" s="91"/>
      <c r="C27" s="91"/>
      <c r="D27" s="91"/>
      <c r="E27" s="91"/>
      <c r="F27" s="91"/>
      <c r="G27" s="91"/>
      <c r="H27" s="91"/>
      <c r="I27" s="91"/>
      <c r="J27" s="91"/>
      <c r="K27" s="91"/>
      <c r="V27" s="1"/>
    </row>
    <row r="28" spans="2:22">
      <c r="B28" s="91"/>
      <c r="C28" s="91"/>
      <c r="D28" s="91"/>
      <c r="E28" s="91"/>
      <c r="F28" s="91"/>
      <c r="G28" s="91"/>
      <c r="H28" s="91"/>
      <c r="I28" s="91"/>
      <c r="J28" s="91"/>
      <c r="K28" s="91"/>
      <c r="V28" s="1"/>
    </row>
    <row r="29" spans="2:22">
      <c r="B29" s="91"/>
      <c r="C29" s="91"/>
      <c r="D29" s="91"/>
      <c r="E29" s="91"/>
      <c r="F29" s="91"/>
      <c r="G29" s="91"/>
      <c r="H29" s="91"/>
      <c r="I29" s="91"/>
      <c r="J29" s="91"/>
      <c r="K29" s="91"/>
      <c r="V29" s="1"/>
    </row>
    <row r="30" spans="2:22">
      <c r="B30" s="91"/>
      <c r="C30" s="91"/>
      <c r="D30" s="91"/>
      <c r="E30" s="91"/>
      <c r="F30" s="91"/>
      <c r="G30" s="91"/>
      <c r="H30" s="91"/>
      <c r="I30" s="91"/>
      <c r="J30" s="91"/>
      <c r="K30" s="91"/>
      <c r="V30" s="1"/>
    </row>
    <row r="31" spans="2:22">
      <c r="B31" s="91"/>
      <c r="C31" s="91"/>
      <c r="D31" s="91"/>
      <c r="E31" s="91"/>
      <c r="F31" s="91"/>
      <c r="G31" s="91"/>
      <c r="H31" s="91"/>
      <c r="I31" s="91"/>
      <c r="J31" s="91"/>
      <c r="K31" s="91"/>
      <c r="V31" s="1"/>
    </row>
    <row r="32" spans="2:22">
      <c r="B32" s="91"/>
      <c r="C32" s="91"/>
      <c r="D32" s="91"/>
      <c r="E32" s="91"/>
      <c r="F32" s="91"/>
      <c r="G32" s="91"/>
      <c r="H32" s="91"/>
      <c r="I32" s="91"/>
      <c r="J32" s="91"/>
      <c r="K32" s="91"/>
      <c r="V32" s="1"/>
    </row>
    <row r="33" spans="2:22">
      <c r="B33" s="91"/>
      <c r="C33" s="91"/>
      <c r="D33" s="91"/>
      <c r="E33" s="91"/>
      <c r="F33" s="91"/>
      <c r="G33" s="91"/>
      <c r="H33" s="91"/>
      <c r="I33" s="91"/>
      <c r="J33" s="91"/>
      <c r="K33" s="91"/>
      <c r="V33" s="1"/>
    </row>
    <row r="34" spans="2:22">
      <c r="B34" s="91"/>
      <c r="C34" s="91"/>
      <c r="D34" s="91"/>
      <c r="E34" s="91"/>
      <c r="F34" s="91"/>
      <c r="G34" s="91"/>
      <c r="H34" s="91"/>
      <c r="I34" s="91"/>
      <c r="J34" s="91"/>
      <c r="K34" s="91"/>
      <c r="V34" s="1"/>
    </row>
    <row r="35" spans="2:22">
      <c r="B35" s="91"/>
      <c r="C35" s="91"/>
      <c r="D35" s="91"/>
      <c r="E35" s="91"/>
      <c r="F35" s="91"/>
      <c r="G35" s="91"/>
      <c r="H35" s="91"/>
      <c r="I35" s="91"/>
      <c r="J35" s="91"/>
      <c r="K35" s="91"/>
      <c r="V35" s="1"/>
    </row>
    <row r="36" spans="2:22">
      <c r="B36" s="91"/>
      <c r="C36" s="91"/>
      <c r="D36" s="91"/>
      <c r="E36" s="91"/>
      <c r="F36" s="91"/>
      <c r="G36" s="91"/>
      <c r="H36" s="91"/>
      <c r="I36" s="91"/>
      <c r="J36" s="91"/>
      <c r="K36" s="91"/>
      <c r="V36" s="1"/>
    </row>
    <row r="37" spans="2:22">
      <c r="B37" s="91"/>
      <c r="C37" s="91"/>
      <c r="D37" s="91"/>
      <c r="E37" s="91"/>
      <c r="F37" s="91"/>
      <c r="G37" s="91"/>
      <c r="H37" s="91"/>
      <c r="I37" s="91"/>
      <c r="J37" s="91"/>
      <c r="K37" s="91"/>
      <c r="V37" s="1"/>
    </row>
    <row r="38" spans="2:22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22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22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22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22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22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22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22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22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22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22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170</v>
      </c>
      <c r="C1" s="68" t="s" vm="1">
        <v>247</v>
      </c>
    </row>
    <row r="2" spans="2:59">
      <c r="B2" s="47" t="s">
        <v>169</v>
      </c>
      <c r="C2" s="68" t="s">
        <v>248</v>
      </c>
    </row>
    <row r="3" spans="2:59">
      <c r="B3" s="47" t="s">
        <v>171</v>
      </c>
      <c r="C3" s="68" t="s">
        <v>249</v>
      </c>
    </row>
    <row r="4" spans="2:59">
      <c r="B4" s="47" t="s">
        <v>172</v>
      </c>
      <c r="C4" s="68">
        <v>12148</v>
      </c>
    </row>
    <row r="6" spans="2:59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9" ht="26.25" customHeight="1">
      <c r="B7" s="125" t="s">
        <v>90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9" s="3" customFormat="1" ht="78.75">
      <c r="B8" s="22" t="s">
        <v>107</v>
      </c>
      <c r="C8" s="30" t="s">
        <v>41</v>
      </c>
      <c r="D8" s="30" t="s">
        <v>60</v>
      </c>
      <c r="E8" s="30" t="s">
        <v>94</v>
      </c>
      <c r="F8" s="30" t="s">
        <v>95</v>
      </c>
      <c r="G8" s="30" t="s">
        <v>225</v>
      </c>
      <c r="H8" s="30" t="s">
        <v>224</v>
      </c>
      <c r="I8" s="30" t="s">
        <v>102</v>
      </c>
      <c r="J8" s="30" t="s">
        <v>53</v>
      </c>
      <c r="K8" s="30" t="s">
        <v>173</v>
      </c>
      <c r="L8" s="31" t="s">
        <v>175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232</v>
      </c>
      <c r="H9" s="16"/>
      <c r="I9" s="16" t="s">
        <v>228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8" t="s">
        <v>1407</v>
      </c>
      <c r="C11" s="91"/>
      <c r="D11" s="91"/>
      <c r="E11" s="91"/>
      <c r="F11" s="91"/>
      <c r="G11" s="91"/>
      <c r="H11" s="91"/>
      <c r="I11" s="119">
        <v>0</v>
      </c>
      <c r="J11" s="91"/>
      <c r="K11" s="91"/>
      <c r="L11" s="91"/>
      <c r="M11" s="1"/>
      <c r="N11" s="1"/>
      <c r="O11" s="1"/>
      <c r="P11" s="1"/>
      <c r="BG11" s="1"/>
    </row>
    <row r="12" spans="2:59" ht="21" customHeight="1">
      <c r="B12" s="108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9">
      <c r="B13" s="108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9">
      <c r="B14" s="108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9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170</v>
      </c>
      <c r="C1" s="68" t="s" vm="1">
        <v>247</v>
      </c>
    </row>
    <row r="2" spans="2:54">
      <c r="B2" s="47" t="s">
        <v>169</v>
      </c>
      <c r="C2" s="68" t="s">
        <v>248</v>
      </c>
    </row>
    <row r="3" spans="2:54">
      <c r="B3" s="47" t="s">
        <v>171</v>
      </c>
      <c r="C3" s="68" t="s">
        <v>249</v>
      </c>
    </row>
    <row r="4" spans="2:54">
      <c r="B4" s="47" t="s">
        <v>172</v>
      </c>
      <c r="C4" s="68">
        <v>12148</v>
      </c>
    </row>
    <row r="6" spans="2:54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4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4" s="3" customFormat="1" ht="78.75">
      <c r="B8" s="22" t="s">
        <v>107</v>
      </c>
      <c r="C8" s="30" t="s">
        <v>41</v>
      </c>
      <c r="D8" s="30" t="s">
        <v>60</v>
      </c>
      <c r="E8" s="30" t="s">
        <v>94</v>
      </c>
      <c r="F8" s="30" t="s">
        <v>95</v>
      </c>
      <c r="G8" s="30" t="s">
        <v>225</v>
      </c>
      <c r="H8" s="30" t="s">
        <v>224</v>
      </c>
      <c r="I8" s="30" t="s">
        <v>102</v>
      </c>
      <c r="J8" s="30" t="s">
        <v>53</v>
      </c>
      <c r="K8" s="30" t="s">
        <v>173</v>
      </c>
      <c r="L8" s="31" t="s">
        <v>175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232</v>
      </c>
      <c r="H9" s="16"/>
      <c r="I9" s="16" t="s">
        <v>228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18" t="s">
        <v>1408</v>
      </c>
      <c r="C11" s="91"/>
      <c r="D11" s="91"/>
      <c r="E11" s="91"/>
      <c r="F11" s="91"/>
      <c r="G11" s="91"/>
      <c r="H11" s="91"/>
      <c r="I11" s="119">
        <v>0</v>
      </c>
      <c r="J11" s="91"/>
      <c r="K11" s="91"/>
      <c r="L11" s="91"/>
      <c r="AZ11" s="1"/>
    </row>
    <row r="12" spans="2:54" ht="19.5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9"/>
  <sheetViews>
    <sheetView rightToLeft="1" workbookViewId="0">
      <selection activeCell="J13" sqref="J13: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170</v>
      </c>
      <c r="C1" s="68" t="s" vm="1">
        <v>247</v>
      </c>
    </row>
    <row r="2" spans="2:13">
      <c r="B2" s="47" t="s">
        <v>169</v>
      </c>
      <c r="C2" s="68" t="s">
        <v>248</v>
      </c>
    </row>
    <row r="3" spans="2:13">
      <c r="B3" s="47" t="s">
        <v>171</v>
      </c>
      <c r="C3" s="68" t="s">
        <v>249</v>
      </c>
    </row>
    <row r="4" spans="2:13">
      <c r="B4" s="47" t="s">
        <v>172</v>
      </c>
      <c r="C4" s="68">
        <v>12148</v>
      </c>
    </row>
    <row r="6" spans="2:13" ht="26.25" customHeight="1">
      <c r="B6" s="125" t="s">
        <v>199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3" s="3" customFormat="1" ht="63">
      <c r="B7" s="67" t="s">
        <v>106</v>
      </c>
      <c r="C7" s="50" t="s">
        <v>41</v>
      </c>
      <c r="D7" s="50" t="s">
        <v>108</v>
      </c>
      <c r="E7" s="50" t="s">
        <v>14</v>
      </c>
      <c r="F7" s="50" t="s">
        <v>61</v>
      </c>
      <c r="G7" s="50" t="s">
        <v>94</v>
      </c>
      <c r="H7" s="50" t="s">
        <v>16</v>
      </c>
      <c r="I7" s="50" t="s">
        <v>18</v>
      </c>
      <c r="J7" s="50" t="s">
        <v>56</v>
      </c>
      <c r="K7" s="50" t="s">
        <v>173</v>
      </c>
      <c r="L7" s="52" t="s">
        <v>174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228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113" t="s">
        <v>40</v>
      </c>
      <c r="C10" s="114"/>
      <c r="D10" s="114"/>
      <c r="E10" s="114"/>
      <c r="F10" s="114"/>
      <c r="G10" s="114"/>
      <c r="H10" s="114"/>
      <c r="I10" s="114"/>
      <c r="J10" s="115">
        <f>J11</f>
        <v>199.47950051999999</v>
      </c>
      <c r="K10" s="116">
        <f>J10/$J$10</f>
        <v>1</v>
      </c>
      <c r="L10" s="116">
        <f>J10/'סכום נכסי הקרן'!$C$42</f>
        <v>2.8747289593839008E-2</v>
      </c>
    </row>
    <row r="11" spans="2:13" s="90" customFormat="1">
      <c r="B11" s="117" t="s">
        <v>221</v>
      </c>
      <c r="C11" s="114"/>
      <c r="D11" s="114"/>
      <c r="E11" s="114"/>
      <c r="F11" s="114"/>
      <c r="G11" s="114"/>
      <c r="H11" s="114"/>
      <c r="I11" s="114"/>
      <c r="J11" s="115">
        <f>J12+J18</f>
        <v>199.47950051999999</v>
      </c>
      <c r="K11" s="116">
        <f t="shared" ref="K11:K16" si="0">J11/$J$10</f>
        <v>1</v>
      </c>
      <c r="L11" s="116">
        <f>J11/'סכום נכסי הקרן'!$C$42</f>
        <v>2.8747289593839008E-2</v>
      </c>
    </row>
    <row r="12" spans="2:13">
      <c r="B12" s="92" t="s">
        <v>38</v>
      </c>
      <c r="C12" s="72"/>
      <c r="D12" s="72"/>
      <c r="E12" s="72"/>
      <c r="F12" s="72"/>
      <c r="G12" s="72"/>
      <c r="H12" s="72"/>
      <c r="I12" s="72"/>
      <c r="J12" s="81">
        <f>SUM(J13:J16)</f>
        <v>170.618526086</v>
      </c>
      <c r="K12" s="82">
        <f t="shared" si="0"/>
        <v>0.85531859484926698</v>
      </c>
      <c r="L12" s="82">
        <f>J12/'סכום נכסי הקרן'!$C$42</f>
        <v>2.4588091341127334E-2</v>
      </c>
    </row>
    <row r="13" spans="2:13">
      <c r="B13" s="77" t="s">
        <v>1381</v>
      </c>
      <c r="C13" s="74" t="s">
        <v>1382</v>
      </c>
      <c r="D13" s="74">
        <v>11</v>
      </c>
      <c r="E13" s="74" t="s">
        <v>334</v>
      </c>
      <c r="F13" s="74" t="s">
        <v>335</v>
      </c>
      <c r="G13" s="87" t="s">
        <v>155</v>
      </c>
      <c r="H13" s="88">
        <v>0</v>
      </c>
      <c r="I13" s="88">
        <v>0</v>
      </c>
      <c r="J13" s="84">
        <v>0.16183039100000002</v>
      </c>
      <c r="K13" s="85">
        <f t="shared" si="0"/>
        <v>8.1126326553928165E-4</v>
      </c>
      <c r="L13" s="85">
        <f>J13/'סכום נכסי הקרן'!$C$42</f>
        <v>2.3321620031301244E-5</v>
      </c>
    </row>
    <row r="14" spans="2:13">
      <c r="B14" s="77" t="s">
        <v>1383</v>
      </c>
      <c r="C14" s="74" t="s">
        <v>1384</v>
      </c>
      <c r="D14" s="74">
        <v>12</v>
      </c>
      <c r="E14" s="74" t="s">
        <v>334</v>
      </c>
      <c r="F14" s="74" t="s">
        <v>335</v>
      </c>
      <c r="G14" s="87" t="s">
        <v>155</v>
      </c>
      <c r="H14" s="88">
        <v>0</v>
      </c>
      <c r="I14" s="88">
        <v>0</v>
      </c>
      <c r="J14" s="84">
        <v>5.9047215919999996</v>
      </c>
      <c r="K14" s="85">
        <f t="shared" si="0"/>
        <v>2.9600643557897755E-2</v>
      </c>
      <c r="L14" s="85">
        <f>J14/'סכום נכסי הקרן'!$C$42</f>
        <v>8.5093827252289182E-4</v>
      </c>
    </row>
    <row r="15" spans="2:13">
      <c r="B15" s="77" t="s">
        <v>1385</v>
      </c>
      <c r="C15" s="74" t="s">
        <v>1386</v>
      </c>
      <c r="D15" s="74">
        <v>10</v>
      </c>
      <c r="E15" s="74" t="s">
        <v>334</v>
      </c>
      <c r="F15" s="74" t="s">
        <v>335</v>
      </c>
      <c r="G15" s="87" t="s">
        <v>155</v>
      </c>
      <c r="H15" s="88">
        <v>0</v>
      </c>
      <c r="I15" s="88">
        <v>0</v>
      </c>
      <c r="J15" s="84">
        <v>157.68679394899999</v>
      </c>
      <c r="K15" s="85">
        <f t="shared" si="0"/>
        <v>0.79049122109261638</v>
      </c>
      <c r="L15" s="85">
        <f>J15/'סכום נכסי הקרן'!$C$42</f>
        <v>2.2724480054136863E-2</v>
      </c>
    </row>
    <row r="16" spans="2:13">
      <c r="B16" s="77" t="s">
        <v>1387</v>
      </c>
      <c r="C16" s="74" t="s">
        <v>1388</v>
      </c>
      <c r="D16" s="74">
        <v>20</v>
      </c>
      <c r="E16" s="74" t="s">
        <v>334</v>
      </c>
      <c r="F16" s="74" t="s">
        <v>335</v>
      </c>
      <c r="G16" s="87" t="s">
        <v>155</v>
      </c>
      <c r="H16" s="88">
        <v>0</v>
      </c>
      <c r="I16" s="88">
        <v>0</v>
      </c>
      <c r="J16" s="84">
        <v>6.8651801540000017</v>
      </c>
      <c r="K16" s="85">
        <f t="shared" si="0"/>
        <v>3.4415466933213484E-2</v>
      </c>
      <c r="L16" s="85">
        <f>J16/'סכום נכסי הקרן'!$C$42</f>
        <v>9.8935139443627842E-4</v>
      </c>
    </row>
    <row r="17" spans="2:12">
      <c r="B17" s="73"/>
      <c r="C17" s="74"/>
      <c r="D17" s="74"/>
      <c r="E17" s="74"/>
      <c r="F17" s="74"/>
      <c r="G17" s="74"/>
      <c r="H17" s="74"/>
      <c r="I17" s="74"/>
      <c r="J17" s="74"/>
      <c r="K17" s="85"/>
      <c r="L17" s="74"/>
    </row>
    <row r="18" spans="2:12">
      <c r="B18" s="92" t="s">
        <v>39</v>
      </c>
      <c r="C18" s="72"/>
      <c r="D18" s="72"/>
      <c r="E18" s="72"/>
      <c r="F18" s="72"/>
      <c r="G18" s="72"/>
      <c r="H18" s="72"/>
      <c r="I18" s="72"/>
      <c r="J18" s="81">
        <f>SUM(J19:J26)</f>
        <v>28.860974433999999</v>
      </c>
      <c r="K18" s="82">
        <f t="shared" ref="K18:K26" si="1">J18/$J$10</f>
        <v>0.14468140515073313</v>
      </c>
      <c r="L18" s="82">
        <f>J18/'סכום נכסי הקרן'!$C$42</f>
        <v>4.1591982527116765E-3</v>
      </c>
    </row>
    <row r="19" spans="2:12">
      <c r="B19" s="77" t="s">
        <v>1383</v>
      </c>
      <c r="C19" s="74" t="s">
        <v>1389</v>
      </c>
      <c r="D19" s="74">
        <v>12</v>
      </c>
      <c r="E19" s="74" t="s">
        <v>334</v>
      </c>
      <c r="F19" s="74" t="s">
        <v>335</v>
      </c>
      <c r="G19" s="87" t="s">
        <v>156</v>
      </c>
      <c r="H19" s="88">
        <v>0</v>
      </c>
      <c r="I19" s="88">
        <v>0</v>
      </c>
      <c r="J19" s="84">
        <v>4.4115959000000003E-2</v>
      </c>
      <c r="K19" s="85">
        <f t="shared" si="1"/>
        <v>2.2115535122656325E-4</v>
      </c>
      <c r="L19" s="85">
        <f>J19/'סכום נכסי הקרן'!$C$42</f>
        <v>6.3576169269371925E-6</v>
      </c>
    </row>
    <row r="20" spans="2:12">
      <c r="B20" s="77" t="s">
        <v>1383</v>
      </c>
      <c r="C20" s="74" t="s">
        <v>1390</v>
      </c>
      <c r="D20" s="74">
        <v>12</v>
      </c>
      <c r="E20" s="74" t="s">
        <v>334</v>
      </c>
      <c r="F20" s="74" t="s">
        <v>335</v>
      </c>
      <c r="G20" s="87" t="s">
        <v>154</v>
      </c>
      <c r="H20" s="88">
        <v>0</v>
      </c>
      <c r="I20" s="88">
        <v>0</v>
      </c>
      <c r="J20" s="84">
        <v>1.5120469350000003</v>
      </c>
      <c r="K20" s="85">
        <f t="shared" si="1"/>
        <v>7.5799615051091486E-3</v>
      </c>
      <c r="L20" s="85">
        <f>J20/'סכום נכסי הקרן'!$C$42</f>
        <v>2.1790334849752449E-4</v>
      </c>
    </row>
    <row r="21" spans="2:12">
      <c r="B21" s="77" t="s">
        <v>1385</v>
      </c>
      <c r="C21" s="74" t="s">
        <v>1391</v>
      </c>
      <c r="D21" s="74">
        <v>10</v>
      </c>
      <c r="E21" s="74" t="s">
        <v>334</v>
      </c>
      <c r="F21" s="74" t="s">
        <v>335</v>
      </c>
      <c r="G21" s="87" t="s">
        <v>157</v>
      </c>
      <c r="H21" s="88">
        <v>0</v>
      </c>
      <c r="I21" s="88">
        <v>0</v>
      </c>
      <c r="J21" s="84">
        <v>0.19857245700000004</v>
      </c>
      <c r="K21" s="85">
        <f t="shared" si="1"/>
        <v>9.9545294871084249E-4</v>
      </c>
      <c r="L21" s="85">
        <f>J21/'סכום נכסי הקרן'!$C$42</f>
        <v>2.8616574193631561E-5</v>
      </c>
    </row>
    <row r="22" spans="2:12">
      <c r="B22" s="77" t="s">
        <v>1385</v>
      </c>
      <c r="C22" s="74" t="s">
        <v>1392</v>
      </c>
      <c r="D22" s="74">
        <v>10</v>
      </c>
      <c r="E22" s="74" t="s">
        <v>334</v>
      </c>
      <c r="F22" s="74" t="s">
        <v>335</v>
      </c>
      <c r="G22" s="87" t="s">
        <v>156</v>
      </c>
      <c r="H22" s="88">
        <v>0</v>
      </c>
      <c r="I22" s="88">
        <v>0</v>
      </c>
      <c r="J22" s="84">
        <v>0.59626561300000003</v>
      </c>
      <c r="K22" s="85">
        <f t="shared" si="1"/>
        <v>2.9891072087390651E-3</v>
      </c>
      <c r="L22" s="85">
        <f>J22/'סכום נכסי הקרן'!$C$42</f>
        <v>8.5928730556653686E-5</v>
      </c>
    </row>
    <row r="23" spans="2:12">
      <c r="B23" s="77" t="s">
        <v>1385</v>
      </c>
      <c r="C23" s="74" t="s">
        <v>1393</v>
      </c>
      <c r="D23" s="74">
        <v>10</v>
      </c>
      <c r="E23" s="74" t="s">
        <v>334</v>
      </c>
      <c r="F23" s="74" t="s">
        <v>335</v>
      </c>
      <c r="G23" s="87" t="s">
        <v>154</v>
      </c>
      <c r="H23" s="88">
        <v>0</v>
      </c>
      <c r="I23" s="88">
        <v>0</v>
      </c>
      <c r="J23" s="84">
        <f>24.388380421+0.74200657+0.032210849</f>
        <v>25.16259784</v>
      </c>
      <c r="K23" s="85">
        <f t="shared" si="1"/>
        <v>0.12614127153119264</v>
      </c>
      <c r="L23" s="85">
        <f>J23/'סכום נכסי הקרן'!$C$42</f>
        <v>3.6262196624422746E-3</v>
      </c>
    </row>
    <row r="24" spans="2:12">
      <c r="B24" s="77" t="s">
        <v>1385</v>
      </c>
      <c r="C24" s="74" t="s">
        <v>1394</v>
      </c>
      <c r="D24" s="74">
        <v>10</v>
      </c>
      <c r="E24" s="74" t="s">
        <v>334</v>
      </c>
      <c r="F24" s="74" t="s">
        <v>335</v>
      </c>
      <c r="G24" s="87" t="s">
        <v>158</v>
      </c>
      <c r="H24" s="88">
        <v>0</v>
      </c>
      <c r="I24" s="88">
        <v>0</v>
      </c>
      <c r="J24" s="84">
        <v>1.34206</v>
      </c>
      <c r="K24" s="85">
        <f t="shared" si="1"/>
        <v>6.7278091057052947E-3</v>
      </c>
      <c r="L24" s="85">
        <f>J24/'סכום נכסי הקרן'!$C$42</f>
        <v>1.9340627669377715E-4</v>
      </c>
    </row>
    <row r="25" spans="2:12">
      <c r="B25" s="77" t="s">
        <v>1387</v>
      </c>
      <c r="C25" s="74" t="s">
        <v>1395</v>
      </c>
      <c r="D25" s="74">
        <v>20</v>
      </c>
      <c r="E25" s="74" t="s">
        <v>334</v>
      </c>
      <c r="F25" s="74" t="s">
        <v>335</v>
      </c>
      <c r="G25" s="87" t="s">
        <v>156</v>
      </c>
      <c r="H25" s="88">
        <v>0</v>
      </c>
      <c r="I25" s="88">
        <v>0</v>
      </c>
      <c r="J25" s="84">
        <v>5.1519800000000013E-4</v>
      </c>
      <c r="K25" s="85">
        <f t="shared" si="1"/>
        <v>2.582711499963606E-6</v>
      </c>
      <c r="L25" s="85">
        <f>J25/'סכום נכסי הקרן'!$C$42</f>
        <v>7.424595542679212E-8</v>
      </c>
    </row>
    <row r="26" spans="2:12">
      <c r="B26" s="77" t="s">
        <v>1387</v>
      </c>
      <c r="C26" s="74" t="s">
        <v>1396</v>
      </c>
      <c r="D26" s="74">
        <v>20</v>
      </c>
      <c r="E26" s="74" t="s">
        <v>334</v>
      </c>
      <c r="F26" s="74" t="s">
        <v>335</v>
      </c>
      <c r="G26" s="87" t="s">
        <v>154</v>
      </c>
      <c r="H26" s="88">
        <v>0</v>
      </c>
      <c r="I26" s="88">
        <v>0</v>
      </c>
      <c r="J26" s="84">
        <v>4.8004320000000003E-3</v>
      </c>
      <c r="K26" s="85">
        <f t="shared" si="1"/>
        <v>2.4064788549631969E-5</v>
      </c>
      <c r="L26" s="85">
        <f>J26/'סכום נכסי הקרן'!$C$42</f>
        <v>6.9179744545077128E-7</v>
      </c>
    </row>
    <row r="27" spans="2:12">
      <c r="B27" s="73"/>
      <c r="C27" s="74"/>
      <c r="D27" s="74"/>
      <c r="E27" s="74"/>
      <c r="F27" s="74"/>
      <c r="G27" s="74"/>
      <c r="H27" s="74"/>
      <c r="I27" s="74"/>
      <c r="J27" s="74"/>
      <c r="K27" s="85"/>
      <c r="L27" s="74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89" t="s">
        <v>240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108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E509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D21" sqref="D21"/>
    </sheetView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62.855468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170</v>
      </c>
      <c r="C1" s="68" t="s" vm="1">
        <v>247</v>
      </c>
    </row>
    <row r="2" spans="2:51">
      <c r="B2" s="47" t="s">
        <v>169</v>
      </c>
      <c r="C2" s="68" t="s">
        <v>248</v>
      </c>
    </row>
    <row r="3" spans="2:51">
      <c r="B3" s="47" t="s">
        <v>171</v>
      </c>
      <c r="C3" s="68" t="s">
        <v>249</v>
      </c>
    </row>
    <row r="4" spans="2:51">
      <c r="B4" s="47" t="s">
        <v>172</v>
      </c>
      <c r="C4" s="68">
        <v>12148</v>
      </c>
    </row>
    <row r="6" spans="2:51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1" ht="26.25" customHeight="1">
      <c r="B7" s="125" t="s">
        <v>92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1" s="3" customFormat="1" ht="63">
      <c r="B8" s="22" t="s">
        <v>107</v>
      </c>
      <c r="C8" s="30" t="s">
        <v>41</v>
      </c>
      <c r="D8" s="30" t="s">
        <v>60</v>
      </c>
      <c r="E8" s="30" t="s">
        <v>94</v>
      </c>
      <c r="F8" s="30" t="s">
        <v>95</v>
      </c>
      <c r="G8" s="30" t="s">
        <v>225</v>
      </c>
      <c r="H8" s="30" t="s">
        <v>224</v>
      </c>
      <c r="I8" s="30" t="s">
        <v>102</v>
      </c>
      <c r="J8" s="30" t="s">
        <v>173</v>
      </c>
      <c r="K8" s="31" t="s">
        <v>175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232</v>
      </c>
      <c r="H9" s="16"/>
      <c r="I9" s="16" t="s">
        <v>228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44</v>
      </c>
      <c r="C11" s="70"/>
      <c r="D11" s="70"/>
      <c r="E11" s="70"/>
      <c r="F11" s="70"/>
      <c r="G11" s="78"/>
      <c r="H11" s="80"/>
      <c r="I11" s="78">
        <v>-3.7424196190000005</v>
      </c>
      <c r="J11" s="79">
        <f>I11/$I$11</f>
        <v>1</v>
      </c>
      <c r="K11" s="79">
        <f>I11/'סכום נכסי הקרן'!$C$42</f>
        <v>-5.3932569656836072E-4</v>
      </c>
      <c r="AW11" s="1"/>
    </row>
    <row r="12" spans="2:51" ht="19.5" customHeight="1">
      <c r="B12" s="71" t="s">
        <v>31</v>
      </c>
      <c r="C12" s="72"/>
      <c r="D12" s="72"/>
      <c r="E12" s="72"/>
      <c r="F12" s="72"/>
      <c r="G12" s="81"/>
      <c r="H12" s="83"/>
      <c r="I12" s="81">
        <v>-3.6614958170000009</v>
      </c>
      <c r="J12" s="82">
        <f t="shared" ref="J12:J45" si="0">I12/$I$11</f>
        <v>0.97837660918910452</v>
      </c>
      <c r="K12" s="82">
        <f>I12/'סכום נכסי הקרן'!$C$42</f>
        <v>-5.2766364625710463E-4</v>
      </c>
    </row>
    <row r="13" spans="2:51">
      <c r="B13" s="92" t="s">
        <v>1286</v>
      </c>
      <c r="C13" s="72"/>
      <c r="D13" s="72"/>
      <c r="E13" s="72"/>
      <c r="F13" s="72"/>
      <c r="G13" s="81"/>
      <c r="H13" s="83"/>
      <c r="I13" s="81">
        <v>-2.1400067430000007</v>
      </c>
      <c r="J13" s="82">
        <f t="shared" si="0"/>
        <v>0.5718243705583782</v>
      </c>
      <c r="K13" s="82">
        <f>I13/'סכום נכסי הקרן'!$C$42</f>
        <v>-3.083995769661617E-4</v>
      </c>
    </row>
    <row r="14" spans="2:51">
      <c r="B14" s="77" t="s">
        <v>1287</v>
      </c>
      <c r="C14" s="74" t="s">
        <v>1288</v>
      </c>
      <c r="D14" s="87" t="s">
        <v>664</v>
      </c>
      <c r="E14" s="87" t="s">
        <v>154</v>
      </c>
      <c r="F14" s="97">
        <v>43894</v>
      </c>
      <c r="G14" s="84">
        <v>3604.7478750000005</v>
      </c>
      <c r="H14" s="86">
        <v>-1.2201690000000001</v>
      </c>
      <c r="I14" s="84">
        <v>-4.3984014000000009E-2</v>
      </c>
      <c r="J14" s="85">
        <f t="shared" si="0"/>
        <v>1.1752827977038242E-2</v>
      </c>
      <c r="K14" s="85">
        <f>I14/'סכום נכסי הקרן'!$C$42</f>
        <v>-6.3386021353642678E-6</v>
      </c>
    </row>
    <row r="15" spans="2:51">
      <c r="B15" s="77" t="s">
        <v>1289</v>
      </c>
      <c r="C15" s="74" t="s">
        <v>1290</v>
      </c>
      <c r="D15" s="87" t="s">
        <v>664</v>
      </c>
      <c r="E15" s="87" t="s">
        <v>154</v>
      </c>
      <c r="F15" s="97">
        <v>44089</v>
      </c>
      <c r="G15" s="84">
        <v>89388.440000000017</v>
      </c>
      <c r="H15" s="86">
        <v>-1.0551699999999999</v>
      </c>
      <c r="I15" s="84">
        <v>-0.94320000000000015</v>
      </c>
      <c r="J15" s="85">
        <f t="shared" si="0"/>
        <v>0.25202946115701197</v>
      </c>
      <c r="K15" s="85">
        <f>I15/'סכום נכסי הקרן'!$C$42</f>
        <v>-1.359259646942541E-4</v>
      </c>
    </row>
    <row r="16" spans="2:51" s="7" customFormat="1">
      <c r="B16" s="77" t="s">
        <v>1291</v>
      </c>
      <c r="C16" s="74" t="s">
        <v>1292</v>
      </c>
      <c r="D16" s="87" t="s">
        <v>664</v>
      </c>
      <c r="E16" s="87" t="s">
        <v>154</v>
      </c>
      <c r="F16" s="97">
        <v>43888</v>
      </c>
      <c r="G16" s="84">
        <v>3967.9076250000003</v>
      </c>
      <c r="H16" s="86">
        <v>-1.2171989999999999</v>
      </c>
      <c r="I16" s="84">
        <v>-4.8297316999999999E-2</v>
      </c>
      <c r="J16" s="85">
        <f t="shared" si="0"/>
        <v>1.2905371902925563E-2</v>
      </c>
      <c r="K16" s="85">
        <f>I16/'סכום נכסי הקרן'!$C$42</f>
        <v>-6.9601986910190806E-6</v>
      </c>
      <c r="AW16" s="1"/>
      <c r="AY16" s="1"/>
    </row>
    <row r="17" spans="2:51" s="7" customFormat="1">
      <c r="B17" s="77" t="s">
        <v>1293</v>
      </c>
      <c r="C17" s="74" t="s">
        <v>1294</v>
      </c>
      <c r="D17" s="87" t="s">
        <v>664</v>
      </c>
      <c r="E17" s="87" t="s">
        <v>154</v>
      </c>
      <c r="F17" s="97">
        <v>44084</v>
      </c>
      <c r="G17" s="84">
        <v>8659.7999999999993</v>
      </c>
      <c r="H17" s="86">
        <v>-1.1549879999999999</v>
      </c>
      <c r="I17" s="84">
        <v>-0.10001964300000002</v>
      </c>
      <c r="J17" s="85">
        <f t="shared" si="0"/>
        <v>2.6725929527572842E-2</v>
      </c>
      <c r="K17" s="85">
        <f>I17/'סכום נכסי הקרן'!$C$42</f>
        <v>-1.4413980558895142E-5</v>
      </c>
      <c r="AW17" s="1"/>
      <c r="AY17" s="1"/>
    </row>
    <row r="18" spans="2:51" s="7" customFormat="1">
      <c r="B18" s="77" t="s">
        <v>1295</v>
      </c>
      <c r="C18" s="74" t="s">
        <v>1296</v>
      </c>
      <c r="D18" s="87" t="s">
        <v>664</v>
      </c>
      <c r="E18" s="87" t="s">
        <v>154</v>
      </c>
      <c r="F18" s="97">
        <v>44039</v>
      </c>
      <c r="G18" s="84">
        <v>4018.5450000000005</v>
      </c>
      <c r="H18" s="86">
        <v>-1.1741569999999999</v>
      </c>
      <c r="I18" s="84">
        <v>-4.7184017000000002E-2</v>
      </c>
      <c r="J18" s="85">
        <f t="shared" si="0"/>
        <v>1.2607890563754548E-2</v>
      </c>
      <c r="K18" s="85">
        <f>I18/'סכום נכסי הקרן'!$C$42</f>
        <v>-6.7997593605545843E-6</v>
      </c>
      <c r="AW18" s="1"/>
      <c r="AY18" s="1"/>
    </row>
    <row r="19" spans="2:51">
      <c r="B19" s="77" t="s">
        <v>1297</v>
      </c>
      <c r="C19" s="74" t="s">
        <v>1298</v>
      </c>
      <c r="D19" s="87" t="s">
        <v>664</v>
      </c>
      <c r="E19" s="87" t="s">
        <v>154</v>
      </c>
      <c r="F19" s="97">
        <v>44053</v>
      </c>
      <c r="G19" s="84">
        <v>722.07450000000017</v>
      </c>
      <c r="H19" s="86">
        <v>-1.1181680000000001</v>
      </c>
      <c r="I19" s="84">
        <v>-8.0740050000000022E-3</v>
      </c>
      <c r="J19" s="85">
        <f t="shared" si="0"/>
        <v>2.157429102554093E-3</v>
      </c>
      <c r="K19" s="85">
        <f>I19/'סכום נכסי הקרן'!$C$42</f>
        <v>-1.1635569535318395E-6</v>
      </c>
    </row>
    <row r="20" spans="2:51">
      <c r="B20" s="77" t="s">
        <v>1299</v>
      </c>
      <c r="C20" s="74" t="s">
        <v>1300</v>
      </c>
      <c r="D20" s="87" t="s">
        <v>664</v>
      </c>
      <c r="E20" s="87" t="s">
        <v>154</v>
      </c>
      <c r="F20" s="97">
        <v>44041</v>
      </c>
      <c r="G20" s="84">
        <v>6435.3452400000006</v>
      </c>
      <c r="H20" s="86">
        <v>-1.116706</v>
      </c>
      <c r="I20" s="84">
        <v>-7.1863894000000011E-2</v>
      </c>
      <c r="J20" s="85">
        <f t="shared" si="0"/>
        <v>1.9202521714869195E-2</v>
      </c>
      <c r="K20" s="85">
        <f>I20/'סכום נכסי הקרן'!$C$42</f>
        <v>-1.0356413399740901E-5</v>
      </c>
    </row>
    <row r="21" spans="2:51">
      <c r="B21" s="77" t="s">
        <v>1301</v>
      </c>
      <c r="C21" s="74" t="s">
        <v>1302</v>
      </c>
      <c r="D21" s="87" t="s">
        <v>664</v>
      </c>
      <c r="E21" s="87" t="s">
        <v>154</v>
      </c>
      <c r="F21" s="97">
        <v>43893</v>
      </c>
      <c r="G21" s="84">
        <v>3219.0909300000003</v>
      </c>
      <c r="H21" s="86">
        <v>-0.993448</v>
      </c>
      <c r="I21" s="84">
        <v>-3.1980001000000008E-2</v>
      </c>
      <c r="J21" s="85">
        <f t="shared" si="0"/>
        <v>8.5452739820088049E-3</v>
      </c>
      <c r="K21" s="85">
        <f>I21/'סכום נכסי הקרן'!$C$42</f>
        <v>-4.6086858427143881E-6</v>
      </c>
    </row>
    <row r="22" spans="2:51">
      <c r="B22" s="77" t="s">
        <v>1303</v>
      </c>
      <c r="C22" s="74" t="s">
        <v>1304</v>
      </c>
      <c r="D22" s="87" t="s">
        <v>664</v>
      </c>
      <c r="E22" s="87" t="s">
        <v>154</v>
      </c>
      <c r="F22" s="97">
        <v>44046</v>
      </c>
      <c r="G22" s="84">
        <v>2168.7705000000005</v>
      </c>
      <c r="H22" s="86">
        <v>-1.0217430000000001</v>
      </c>
      <c r="I22" s="84">
        <v>-2.2159267999999999E-2</v>
      </c>
      <c r="J22" s="85">
        <f t="shared" si="0"/>
        <v>5.9211072664056589E-3</v>
      </c>
      <c r="K22" s="85">
        <f>I22/'סכום נכסי הקרן'!$C$42</f>
        <v>-3.1934053009102139E-6</v>
      </c>
    </row>
    <row r="23" spans="2:51">
      <c r="B23" s="77" t="s">
        <v>1305</v>
      </c>
      <c r="C23" s="74" t="s">
        <v>1306</v>
      </c>
      <c r="D23" s="87" t="s">
        <v>664</v>
      </c>
      <c r="E23" s="87" t="s">
        <v>154</v>
      </c>
      <c r="F23" s="97">
        <v>43677</v>
      </c>
      <c r="G23" s="84">
        <v>71568.000000000015</v>
      </c>
      <c r="H23" s="86">
        <v>-0.95988399999999996</v>
      </c>
      <c r="I23" s="84">
        <v>-0.68697000000000019</v>
      </c>
      <c r="J23" s="85">
        <f t="shared" si="0"/>
        <v>0.18356306078353746</v>
      </c>
      <c r="K23" s="85">
        <f>I23/'סכום נכסי הקרן'!$C$42</f>
        <v>-9.9000275621301668E-5</v>
      </c>
    </row>
    <row r="24" spans="2:51">
      <c r="B24" s="77" t="s">
        <v>1307</v>
      </c>
      <c r="C24" s="74" t="s">
        <v>1308</v>
      </c>
      <c r="D24" s="87" t="s">
        <v>664</v>
      </c>
      <c r="E24" s="87" t="s">
        <v>154</v>
      </c>
      <c r="F24" s="97">
        <v>44048</v>
      </c>
      <c r="G24" s="84">
        <v>2895.0900000000006</v>
      </c>
      <c r="H24" s="86">
        <v>-0.88488</v>
      </c>
      <c r="I24" s="84">
        <v>-2.5618061000000001E-2</v>
      </c>
      <c r="J24" s="85">
        <f t="shared" si="0"/>
        <v>6.8453203029235181E-3</v>
      </c>
      <c r="K24" s="85">
        <f>I24/'סכום נכסי הקרן'!$C$42</f>
        <v>-3.6918571406077683E-6</v>
      </c>
    </row>
    <row r="25" spans="2:51">
      <c r="B25" s="77" t="s">
        <v>1309</v>
      </c>
      <c r="C25" s="74" t="s">
        <v>1310</v>
      </c>
      <c r="D25" s="87" t="s">
        <v>664</v>
      </c>
      <c r="E25" s="87" t="s">
        <v>154</v>
      </c>
      <c r="F25" s="97">
        <v>44035</v>
      </c>
      <c r="G25" s="84">
        <v>17059.000000000004</v>
      </c>
      <c r="H25" s="86">
        <v>-0.84747099999999997</v>
      </c>
      <c r="I25" s="84">
        <v>-0.14457000000000003</v>
      </c>
      <c r="J25" s="85">
        <f t="shared" si="0"/>
        <v>3.8630088209785009E-2</v>
      </c>
      <c r="K25" s="85">
        <f>I25/'סכום נכסי הקרן'!$C$42</f>
        <v>-2.0834199232239519E-5</v>
      </c>
    </row>
    <row r="26" spans="2:51">
      <c r="B26" s="77" t="s">
        <v>1311</v>
      </c>
      <c r="C26" s="74" t="s">
        <v>1312</v>
      </c>
      <c r="D26" s="87" t="s">
        <v>664</v>
      </c>
      <c r="E26" s="87" t="s">
        <v>154</v>
      </c>
      <c r="F26" s="97">
        <v>44047</v>
      </c>
      <c r="G26" s="84">
        <v>2173.22775</v>
      </c>
      <c r="H26" s="86">
        <v>-0.80039700000000003</v>
      </c>
      <c r="I26" s="84">
        <v>-1.7394441000000004E-2</v>
      </c>
      <c r="J26" s="85">
        <f t="shared" si="0"/>
        <v>4.6479130538140765E-3</v>
      </c>
      <c r="K26" s="85">
        <f>I26/'סכום נכסי הקרן'!$C$42</f>
        <v>-2.5067389453374531E-6</v>
      </c>
    </row>
    <row r="27" spans="2:51">
      <c r="B27" s="77" t="s">
        <v>1313</v>
      </c>
      <c r="C27" s="74" t="s">
        <v>1310</v>
      </c>
      <c r="D27" s="87" t="s">
        <v>664</v>
      </c>
      <c r="E27" s="87" t="s">
        <v>154</v>
      </c>
      <c r="F27" s="97">
        <v>43894</v>
      </c>
      <c r="G27" s="84">
        <v>4130.3425500000003</v>
      </c>
      <c r="H27" s="86">
        <v>-0.70218400000000003</v>
      </c>
      <c r="I27" s="84">
        <v>-2.9002601000000006E-2</v>
      </c>
      <c r="J27" s="85">
        <f t="shared" si="0"/>
        <v>7.7496924323386526E-3</v>
      </c>
      <c r="K27" s="85">
        <f>I27/'סכום נכסי הקרן'!$C$42</f>
        <v>-4.1796082692615968E-6</v>
      </c>
    </row>
    <row r="28" spans="2:51">
      <c r="B28" s="77" t="s">
        <v>1314</v>
      </c>
      <c r="C28" s="74" t="s">
        <v>1315</v>
      </c>
      <c r="D28" s="87" t="s">
        <v>664</v>
      </c>
      <c r="E28" s="87" t="s">
        <v>154</v>
      </c>
      <c r="F28" s="97">
        <v>44090</v>
      </c>
      <c r="G28" s="84">
        <v>6457.6599840000008</v>
      </c>
      <c r="H28" s="86">
        <v>-0.70405200000000001</v>
      </c>
      <c r="I28" s="84">
        <v>-4.5465292000000004E-2</v>
      </c>
      <c r="J28" s="85">
        <f t="shared" si="0"/>
        <v>1.2148635542945511E-2</v>
      </c>
      <c r="K28" s="85">
        <f>I28/'סכום נכסי הקרן'!$C$42</f>
        <v>-6.552071326554233E-6</v>
      </c>
    </row>
    <row r="29" spans="2:51">
      <c r="B29" s="77" t="s">
        <v>1316</v>
      </c>
      <c r="C29" s="74" t="s">
        <v>1317</v>
      </c>
      <c r="D29" s="87" t="s">
        <v>664</v>
      </c>
      <c r="E29" s="87" t="s">
        <v>154</v>
      </c>
      <c r="F29" s="97">
        <v>43895</v>
      </c>
      <c r="G29" s="84">
        <v>4351.8042000000005</v>
      </c>
      <c r="H29" s="86">
        <v>-0.60941800000000002</v>
      </c>
      <c r="I29" s="84">
        <v>-2.6520686000000005E-2</v>
      </c>
      <c r="J29" s="85">
        <f t="shared" si="0"/>
        <v>7.0865078478523228E-3</v>
      </c>
      <c r="K29" s="85">
        <f>I29/'סכום נכסי הקרן'!$C$42</f>
        <v>-3.8219357812801086E-6</v>
      </c>
    </row>
    <row r="30" spans="2:51">
      <c r="B30" s="77" t="s">
        <v>1318</v>
      </c>
      <c r="C30" s="74" t="s">
        <v>1319</v>
      </c>
      <c r="D30" s="87" t="s">
        <v>664</v>
      </c>
      <c r="E30" s="87" t="s">
        <v>154</v>
      </c>
      <c r="F30" s="97">
        <v>43895</v>
      </c>
      <c r="G30" s="84">
        <v>4352.8230000000012</v>
      </c>
      <c r="H30" s="86">
        <v>-0.59105799999999997</v>
      </c>
      <c r="I30" s="84">
        <v>-2.5727706999999999E-2</v>
      </c>
      <c r="J30" s="85">
        <f t="shared" si="0"/>
        <v>6.8746184605762125E-3</v>
      </c>
      <c r="K30" s="85">
        <f>I30/'סכום נכסי הקרן'!$C$42</f>
        <v>-3.7076583898919772E-6</v>
      </c>
    </row>
    <row r="31" spans="2:51">
      <c r="B31" s="77" t="s">
        <v>1320</v>
      </c>
      <c r="C31" s="74" t="s">
        <v>1321</v>
      </c>
      <c r="D31" s="87" t="s">
        <v>664</v>
      </c>
      <c r="E31" s="87" t="s">
        <v>154</v>
      </c>
      <c r="F31" s="97">
        <v>44018</v>
      </c>
      <c r="G31" s="84">
        <v>5094.3990300000005</v>
      </c>
      <c r="H31" s="86">
        <v>-0.346329</v>
      </c>
      <c r="I31" s="84">
        <v>-1.7643360000000004E-2</v>
      </c>
      <c r="J31" s="85">
        <f t="shared" si="0"/>
        <v>4.7144259052154143E-3</v>
      </c>
      <c r="K31" s="85">
        <f>I31/'סכום נכסי הקרן'!$C$42</f>
        <v>-2.5426110352502279E-6</v>
      </c>
    </row>
    <row r="32" spans="2:51">
      <c r="B32" s="77" t="s">
        <v>1322</v>
      </c>
      <c r="C32" s="74" t="s">
        <v>1323</v>
      </c>
      <c r="D32" s="87" t="s">
        <v>664</v>
      </c>
      <c r="E32" s="87" t="s">
        <v>154</v>
      </c>
      <c r="F32" s="97">
        <v>44021</v>
      </c>
      <c r="G32" s="84">
        <v>13047.3</v>
      </c>
      <c r="H32" s="86">
        <v>-0.21015800000000001</v>
      </c>
      <c r="I32" s="84">
        <v>-2.7420000000000007E-2</v>
      </c>
      <c r="J32" s="85">
        <f t="shared" si="0"/>
        <v>7.3268106710403609E-3</v>
      </c>
      <c r="K32" s="85">
        <f>I32/'סכום נכסי הקרן'!$C$42</f>
        <v>-3.9515372687833414E-6</v>
      </c>
    </row>
    <row r="33" spans="2:11">
      <c r="B33" s="77" t="s">
        <v>1324</v>
      </c>
      <c r="C33" s="74" t="s">
        <v>1325</v>
      </c>
      <c r="D33" s="87" t="s">
        <v>664</v>
      </c>
      <c r="E33" s="87" t="s">
        <v>154</v>
      </c>
      <c r="F33" s="97">
        <v>44103</v>
      </c>
      <c r="G33" s="84">
        <v>2915.8905000000004</v>
      </c>
      <c r="H33" s="86">
        <v>-1.804E-2</v>
      </c>
      <c r="I33" s="84">
        <v>-5.26021E-4</v>
      </c>
      <c r="J33" s="85">
        <f t="shared" si="0"/>
        <v>1.4055639226810069E-4</v>
      </c>
      <c r="K33" s="85">
        <f>I33/'סכום נכסי הקרן'!$C$42</f>
        <v>-7.5805674167129149E-8</v>
      </c>
    </row>
    <row r="34" spans="2:11">
      <c r="B34" s="77" t="s">
        <v>1326</v>
      </c>
      <c r="C34" s="74" t="s">
        <v>1327</v>
      </c>
      <c r="D34" s="87" t="s">
        <v>664</v>
      </c>
      <c r="E34" s="87" t="s">
        <v>154</v>
      </c>
      <c r="F34" s="97">
        <v>44014</v>
      </c>
      <c r="G34" s="84">
        <v>3646.4550000000004</v>
      </c>
      <c r="H34" s="86">
        <v>-0.13076099999999999</v>
      </c>
      <c r="I34" s="84">
        <v>-4.7681380000000016E-3</v>
      </c>
      <c r="J34" s="85">
        <f t="shared" si="0"/>
        <v>1.2740789343323505E-3</v>
      </c>
      <c r="K34" s="85">
        <f>I34/'סכום נכסי הקרן'!$C$42</f>
        <v>-6.8714350874186959E-7</v>
      </c>
    </row>
    <row r="35" spans="2:11">
      <c r="B35" s="77" t="s">
        <v>1328</v>
      </c>
      <c r="C35" s="74" t="s">
        <v>1329</v>
      </c>
      <c r="D35" s="87" t="s">
        <v>664</v>
      </c>
      <c r="E35" s="87" t="s">
        <v>154</v>
      </c>
      <c r="F35" s="97">
        <v>44097</v>
      </c>
      <c r="G35" s="84">
        <v>4376.7648000000008</v>
      </c>
      <c r="H35" s="86">
        <v>-5.0869999999999999E-2</v>
      </c>
      <c r="I35" s="84">
        <v>-2.2264630000000001E-3</v>
      </c>
      <c r="J35" s="85">
        <f t="shared" si="0"/>
        <v>5.9492607100935569E-4</v>
      </c>
      <c r="K35" s="85">
        <f>I35/'סכום נכסי הקרן'!$C$42</f>
        <v>-3.2085891765379876E-7</v>
      </c>
    </row>
    <row r="36" spans="2:11">
      <c r="B36" s="77" t="s">
        <v>1330</v>
      </c>
      <c r="C36" s="74" t="s">
        <v>1331</v>
      </c>
      <c r="D36" s="87" t="s">
        <v>664</v>
      </c>
      <c r="E36" s="87" t="s">
        <v>154</v>
      </c>
      <c r="F36" s="97">
        <v>44019</v>
      </c>
      <c r="G36" s="84">
        <v>2190.228975</v>
      </c>
      <c r="H36" s="86">
        <v>-3.3665E-2</v>
      </c>
      <c r="I36" s="84">
        <v>-7.3733800000000014E-4</v>
      </c>
      <c r="J36" s="85">
        <f t="shared" si="0"/>
        <v>1.9702173328094667E-4</v>
      </c>
      <c r="K36" s="85">
        <f>I36/'סכום נכסי הקרן'!$C$42</f>
        <v>-1.0625888354085233E-7</v>
      </c>
    </row>
    <row r="37" spans="2:11">
      <c r="B37" s="77" t="s">
        <v>1332</v>
      </c>
      <c r="C37" s="74" t="s">
        <v>1333</v>
      </c>
      <c r="D37" s="87" t="s">
        <v>664</v>
      </c>
      <c r="E37" s="87" t="s">
        <v>154</v>
      </c>
      <c r="F37" s="97">
        <v>44104</v>
      </c>
      <c r="G37" s="84">
        <v>6507.8681580000011</v>
      </c>
      <c r="H37" s="86">
        <v>6.5048999999999996E-2</v>
      </c>
      <c r="I37" s="84">
        <v>4.2332819999999997E-3</v>
      </c>
      <c r="J37" s="85">
        <f t="shared" si="0"/>
        <v>-1.131161769916961E-3</v>
      </c>
      <c r="K37" s="85">
        <f>I37/'סכום נכסי הקרן'!$C$42</f>
        <v>6.1006460949196482E-7</v>
      </c>
    </row>
    <row r="38" spans="2:11">
      <c r="B38" s="77" t="s">
        <v>1334</v>
      </c>
      <c r="C38" s="74" t="s">
        <v>1306</v>
      </c>
      <c r="D38" s="87" t="s">
        <v>664</v>
      </c>
      <c r="E38" s="87" t="s">
        <v>154</v>
      </c>
      <c r="F38" s="97">
        <v>44013</v>
      </c>
      <c r="G38" s="84">
        <v>1627.5580020000002</v>
      </c>
      <c r="H38" s="86">
        <v>5.5522000000000002E-2</v>
      </c>
      <c r="I38" s="84">
        <v>9.0366100000000016E-4</v>
      </c>
      <c r="J38" s="85">
        <f t="shared" si="0"/>
        <v>-2.4146437118172879E-4</v>
      </c>
      <c r="K38" s="85">
        <f>I38/'סכום נכסי הקרן'!$C$42</f>
        <v>1.3022794018402708E-7</v>
      </c>
    </row>
    <row r="39" spans="2:11">
      <c r="B39" s="77" t="s">
        <v>1335</v>
      </c>
      <c r="C39" s="74" t="s">
        <v>1336</v>
      </c>
      <c r="D39" s="87" t="s">
        <v>664</v>
      </c>
      <c r="E39" s="87" t="s">
        <v>154</v>
      </c>
      <c r="F39" s="97">
        <v>44103</v>
      </c>
      <c r="G39" s="84">
        <v>1461.8931000000002</v>
      </c>
      <c r="H39" s="86">
        <v>0.157307</v>
      </c>
      <c r="I39" s="84">
        <v>2.2996620000000005E-3</v>
      </c>
      <c r="J39" s="85">
        <f t="shared" si="0"/>
        <v>-6.1448534213661625E-4</v>
      </c>
      <c r="K39" s="85">
        <f>I39/'סכום נכסי הקרן'!$C$42</f>
        <v>3.3140773517887802E-7</v>
      </c>
    </row>
    <row r="40" spans="2:11">
      <c r="B40" s="77" t="s">
        <v>1337</v>
      </c>
      <c r="C40" s="74" t="s">
        <v>1338</v>
      </c>
      <c r="D40" s="87" t="s">
        <v>664</v>
      </c>
      <c r="E40" s="87" t="s">
        <v>154</v>
      </c>
      <c r="F40" s="97">
        <v>44012</v>
      </c>
      <c r="G40" s="84">
        <v>5701.5825620000005</v>
      </c>
      <c r="H40" s="86">
        <v>0.14808499999999999</v>
      </c>
      <c r="I40" s="84">
        <v>8.4431660000000019E-3</v>
      </c>
      <c r="J40" s="85">
        <f t="shared" si="0"/>
        <v>-2.2560714349440249E-3</v>
      </c>
      <c r="K40" s="85">
        <f>I40/'סכום נכסי הקרן'!$C$42</f>
        <v>1.2167572981591673E-6</v>
      </c>
    </row>
    <row r="41" spans="2:11">
      <c r="B41" s="77" t="s">
        <v>1339</v>
      </c>
      <c r="C41" s="74" t="s">
        <v>1340</v>
      </c>
      <c r="D41" s="87" t="s">
        <v>664</v>
      </c>
      <c r="E41" s="87" t="s">
        <v>154</v>
      </c>
      <c r="F41" s="97">
        <v>44025</v>
      </c>
      <c r="G41" s="84">
        <v>3661.3125000000005</v>
      </c>
      <c r="H41" s="86">
        <v>0.264098</v>
      </c>
      <c r="I41" s="84">
        <v>9.6694700000000029E-3</v>
      </c>
      <c r="J41" s="85">
        <f t="shared" si="0"/>
        <v>-2.5837482122284699E-3</v>
      </c>
      <c r="K41" s="85">
        <f>I41/'סכום נכסי הקרן'!$C$42</f>
        <v>1.3934818043173762E-6</v>
      </c>
    </row>
    <row r="42" spans="2:11">
      <c r="B42" s="77" t="s">
        <v>1341</v>
      </c>
      <c r="C42" s="74" t="s">
        <v>1342</v>
      </c>
      <c r="D42" s="87" t="s">
        <v>664</v>
      </c>
      <c r="E42" s="87" t="s">
        <v>154</v>
      </c>
      <c r="F42" s="97">
        <v>44012</v>
      </c>
      <c r="G42" s="84">
        <v>4894.0204860000013</v>
      </c>
      <c r="H42" s="86">
        <v>0.29033599999999998</v>
      </c>
      <c r="I42" s="84">
        <v>1.4209117000000002E-2</v>
      </c>
      <c r="J42" s="85">
        <f t="shared" si="0"/>
        <v>-3.7967727958300871E-3</v>
      </c>
      <c r="K42" s="85">
        <f>I42/'סכום נכסי הקרן'!$C$42</f>
        <v>2.0476971328228642E-6</v>
      </c>
    </row>
    <row r="43" spans="2:11">
      <c r="B43" s="77" t="s">
        <v>1343</v>
      </c>
      <c r="C43" s="74" t="s">
        <v>1344</v>
      </c>
      <c r="D43" s="87" t="s">
        <v>664</v>
      </c>
      <c r="E43" s="87" t="s">
        <v>154</v>
      </c>
      <c r="F43" s="97">
        <v>43657</v>
      </c>
      <c r="G43" s="84">
        <v>43150.000000000007</v>
      </c>
      <c r="H43" s="86">
        <v>0.32683699999999999</v>
      </c>
      <c r="I43" s="84">
        <v>0.14103000000000002</v>
      </c>
      <c r="J43" s="85">
        <f t="shared" si="0"/>
        <v>-3.7684176110022685E-2</v>
      </c>
      <c r="K43" s="85">
        <f>I43/'סכום נכסי הקרן'!$C$42</f>
        <v>2.0324044530142761E-5</v>
      </c>
    </row>
    <row r="44" spans="2:11">
      <c r="B44" s="77" t="s">
        <v>1345</v>
      </c>
      <c r="C44" s="74" t="s">
        <v>1346</v>
      </c>
      <c r="D44" s="87" t="s">
        <v>664</v>
      </c>
      <c r="E44" s="87" t="s">
        <v>154</v>
      </c>
      <c r="F44" s="97">
        <v>43941</v>
      </c>
      <c r="G44" s="84">
        <v>2986.4848500000003</v>
      </c>
      <c r="H44" s="86">
        <v>2.2626529999999998</v>
      </c>
      <c r="I44" s="84">
        <v>6.757378800000001E-2</v>
      </c>
      <c r="J44" s="85">
        <f t="shared" si="0"/>
        <v>-1.8056176185303394E-2</v>
      </c>
      <c r="K44" s="85">
        <f>I44/'סכום נכסי הקרן'!$C$42</f>
        <v>9.738159798499798E-6</v>
      </c>
    </row>
    <row r="45" spans="2:11">
      <c r="B45" s="77" t="s">
        <v>1347</v>
      </c>
      <c r="C45" s="74" t="s">
        <v>1348</v>
      </c>
      <c r="D45" s="87" t="s">
        <v>664</v>
      </c>
      <c r="E45" s="87" t="s">
        <v>154</v>
      </c>
      <c r="F45" s="97">
        <v>44104</v>
      </c>
      <c r="G45" s="84">
        <v>6507.2062800000012</v>
      </c>
      <c r="H45" s="86">
        <v>-0.26150400000000001</v>
      </c>
      <c r="I45" s="84">
        <v>-1.7016622000000006E-2</v>
      </c>
      <c r="J45" s="85">
        <f t="shared" si="0"/>
        <v>4.5469572448818447E-3</v>
      </c>
      <c r="K45" s="85">
        <f>I45/'סכום נכסי הקרן'!$C$42</f>
        <v>-2.452290883362455E-6</v>
      </c>
    </row>
    <row r="46" spans="2:11">
      <c r="B46" s="73"/>
      <c r="C46" s="74"/>
      <c r="D46" s="74"/>
      <c r="E46" s="74"/>
      <c r="F46" s="74"/>
      <c r="G46" s="84"/>
      <c r="H46" s="86"/>
      <c r="I46" s="74"/>
      <c r="J46" s="85"/>
      <c r="K46" s="74"/>
    </row>
    <row r="47" spans="2:11">
      <c r="B47" s="92" t="s">
        <v>219</v>
      </c>
      <c r="C47" s="72"/>
      <c r="D47" s="72"/>
      <c r="E47" s="72"/>
      <c r="F47" s="72"/>
      <c r="G47" s="81"/>
      <c r="H47" s="83"/>
      <c r="I47" s="81">
        <v>-1.6382496740000001</v>
      </c>
      <c r="J47" s="82">
        <f t="shared" ref="J47:J58" si="1">I47/$I$11</f>
        <v>0.43775146583849711</v>
      </c>
      <c r="K47" s="82">
        <f>I47/'סכום נכסי הקרן'!$C$42</f>
        <v>-2.360906142371684E-4</v>
      </c>
    </row>
    <row r="48" spans="2:11">
      <c r="B48" s="77" t="s">
        <v>1349</v>
      </c>
      <c r="C48" s="74" t="s">
        <v>1350</v>
      </c>
      <c r="D48" s="87" t="s">
        <v>664</v>
      </c>
      <c r="E48" s="87" t="s">
        <v>156</v>
      </c>
      <c r="F48" s="97">
        <v>44067</v>
      </c>
      <c r="G48" s="84">
        <v>724.6400000000001</v>
      </c>
      <c r="H48" s="86">
        <v>-1.0405169999999999</v>
      </c>
      <c r="I48" s="84">
        <v>-7.5400000000000007E-3</v>
      </c>
      <c r="J48" s="85">
        <f t="shared" si="1"/>
        <v>2.0147393311321779E-3</v>
      </c>
      <c r="K48" s="85">
        <f>I48/'סכום נכסי הקרן'!$C$42</f>
        <v>-1.0866006931665349E-6</v>
      </c>
    </row>
    <row r="49" spans="2:11">
      <c r="B49" s="77" t="s">
        <v>1351</v>
      </c>
      <c r="C49" s="74" t="s">
        <v>1352</v>
      </c>
      <c r="D49" s="87" t="s">
        <v>664</v>
      </c>
      <c r="E49" s="87" t="s">
        <v>156</v>
      </c>
      <c r="F49" s="97">
        <v>44090</v>
      </c>
      <c r="G49" s="84">
        <v>3019.3500000000004</v>
      </c>
      <c r="H49" s="86">
        <v>-1.3701620000000001</v>
      </c>
      <c r="I49" s="84">
        <v>-4.1369999999999997E-2</v>
      </c>
      <c r="J49" s="85">
        <f t="shared" si="1"/>
        <v>1.105434564044273E-2</v>
      </c>
      <c r="K49" s="85">
        <f>I49/'סכום נכסי הקרן'!$C$42</f>
        <v>-5.9618926626391968E-6</v>
      </c>
    </row>
    <row r="50" spans="2:11">
      <c r="B50" s="77" t="s">
        <v>1353</v>
      </c>
      <c r="C50" s="74" t="s">
        <v>1354</v>
      </c>
      <c r="D50" s="87" t="s">
        <v>664</v>
      </c>
      <c r="E50" s="87" t="s">
        <v>158</v>
      </c>
      <c r="F50" s="97">
        <v>44007</v>
      </c>
      <c r="G50" s="84">
        <v>9461.510000000002</v>
      </c>
      <c r="H50" s="86">
        <v>-3.5270269999999999</v>
      </c>
      <c r="I50" s="84">
        <v>-0.33371000000000001</v>
      </c>
      <c r="J50" s="85">
        <f t="shared" si="1"/>
        <v>8.9169583845108619E-2</v>
      </c>
      <c r="K50" s="85">
        <f>I50/'סכום נכסי הקרן'!$C$42</f>
        <v>-4.8091447919974051E-5</v>
      </c>
    </row>
    <row r="51" spans="2:11">
      <c r="B51" s="77" t="s">
        <v>1355</v>
      </c>
      <c r="C51" s="74" t="s">
        <v>1356</v>
      </c>
      <c r="D51" s="87" t="s">
        <v>664</v>
      </c>
      <c r="E51" s="87" t="s">
        <v>156</v>
      </c>
      <c r="F51" s="97">
        <v>43923</v>
      </c>
      <c r="G51" s="84">
        <v>10657.770000000002</v>
      </c>
      <c r="H51" s="86">
        <v>-6.9076360000000001</v>
      </c>
      <c r="I51" s="84">
        <v>-0.73620000000000019</v>
      </c>
      <c r="J51" s="85">
        <f t="shared" si="1"/>
        <v>0.19671765193362195</v>
      </c>
      <c r="K51" s="85">
        <f>I51/'סכום נכסי הקרן'!$C$42</f>
        <v>-1.0609488465639299E-4</v>
      </c>
    </row>
    <row r="52" spans="2:11">
      <c r="B52" s="77" t="s">
        <v>1357</v>
      </c>
      <c r="C52" s="74" t="s">
        <v>1358</v>
      </c>
      <c r="D52" s="87" t="s">
        <v>664</v>
      </c>
      <c r="E52" s="87" t="s">
        <v>156</v>
      </c>
      <c r="F52" s="97">
        <v>43971</v>
      </c>
      <c r="G52" s="84">
        <v>5677.3400000000011</v>
      </c>
      <c r="H52" s="86">
        <v>-6.3739359999999996</v>
      </c>
      <c r="I52" s="84">
        <v>-0.36187000000000008</v>
      </c>
      <c r="J52" s="85">
        <f t="shared" si="1"/>
        <v>9.6694127553952416E-2</v>
      </c>
      <c r="K52" s="85">
        <f>I52/'סכום נכסי הקרן'!$C$42</f>
        <v>-5.214962769710531E-5</v>
      </c>
    </row>
    <row r="53" spans="2:11">
      <c r="B53" s="77" t="s">
        <v>1359</v>
      </c>
      <c r="C53" s="74" t="s">
        <v>1360</v>
      </c>
      <c r="D53" s="87" t="s">
        <v>664</v>
      </c>
      <c r="E53" s="87" t="s">
        <v>156</v>
      </c>
      <c r="F53" s="97">
        <v>44034</v>
      </c>
      <c r="G53" s="84">
        <v>5797.7100000000009</v>
      </c>
      <c r="H53" s="86">
        <v>-0.77444400000000002</v>
      </c>
      <c r="I53" s="84">
        <v>-4.4900000000000002E-2</v>
      </c>
      <c r="J53" s="85">
        <f t="shared" si="1"/>
        <v>1.1997585672126629E-2</v>
      </c>
      <c r="K53" s="85">
        <f>I53/'סכום נכסי הקרן'!$C$42</f>
        <v>-6.4706062497582779E-6</v>
      </c>
    </row>
    <row r="54" spans="2:11">
      <c r="B54" s="77" t="s">
        <v>1361</v>
      </c>
      <c r="C54" s="74" t="s">
        <v>1362</v>
      </c>
      <c r="D54" s="87" t="s">
        <v>664</v>
      </c>
      <c r="E54" s="87" t="s">
        <v>156</v>
      </c>
      <c r="F54" s="97">
        <v>44076</v>
      </c>
      <c r="G54" s="84">
        <v>1825.8864680000001</v>
      </c>
      <c r="H54" s="86">
        <v>1.7373959999999999</v>
      </c>
      <c r="I54" s="84">
        <v>3.1722881000000008E-2</v>
      </c>
      <c r="J54" s="85">
        <f t="shared" si="1"/>
        <v>-8.4765697675763512E-3</v>
      </c>
      <c r="K54" s="85">
        <f>I54/'סכום נכסי הקרן'!$C$42</f>
        <v>4.5716318944084226E-6</v>
      </c>
    </row>
    <row r="55" spans="2:11">
      <c r="B55" s="77" t="s">
        <v>1363</v>
      </c>
      <c r="C55" s="74" t="s">
        <v>1364</v>
      </c>
      <c r="D55" s="87" t="s">
        <v>664</v>
      </c>
      <c r="E55" s="87" t="s">
        <v>157</v>
      </c>
      <c r="F55" s="97">
        <v>43969</v>
      </c>
      <c r="G55" s="84">
        <v>884.96782100000007</v>
      </c>
      <c r="H55" s="86">
        <v>-5.8002919999999998</v>
      </c>
      <c r="I55" s="84">
        <v>-5.1330714000000006E-2</v>
      </c>
      <c r="J55" s="85">
        <f t="shared" si="1"/>
        <v>1.3715916232214471E-2</v>
      </c>
      <c r="K55" s="85">
        <f>I55/'סכום נכסי הקרן'!$C$42</f>
        <v>-7.3973460760123558E-6</v>
      </c>
    </row>
    <row r="56" spans="2:11">
      <c r="B56" s="77" t="s">
        <v>1365</v>
      </c>
      <c r="C56" s="74" t="s">
        <v>1366</v>
      </c>
      <c r="D56" s="87" t="s">
        <v>664</v>
      </c>
      <c r="E56" s="87" t="s">
        <v>157</v>
      </c>
      <c r="F56" s="97">
        <v>44014</v>
      </c>
      <c r="G56" s="84">
        <v>1372.466993</v>
      </c>
      <c r="H56" s="86">
        <v>-2.3307579999999999</v>
      </c>
      <c r="I56" s="84">
        <v>-3.1988886000000008E-2</v>
      </c>
      <c r="J56" s="85">
        <f t="shared" si="1"/>
        <v>8.5476481144964849E-3</v>
      </c>
      <c r="K56" s="85">
        <f>I56/'סכום נכסי הקרן'!$C$42</f>
        <v>-4.6099662733720515E-6</v>
      </c>
    </row>
    <row r="57" spans="2:11">
      <c r="B57" s="77" t="s">
        <v>1367</v>
      </c>
      <c r="C57" s="74" t="s">
        <v>1368</v>
      </c>
      <c r="D57" s="87" t="s">
        <v>664</v>
      </c>
      <c r="E57" s="87" t="s">
        <v>157</v>
      </c>
      <c r="F57" s="97">
        <v>44098</v>
      </c>
      <c r="G57" s="84">
        <v>16103.880000000003</v>
      </c>
      <c r="H57" s="86">
        <v>-0.72733999999999999</v>
      </c>
      <c r="I57" s="84">
        <v>-0.11713000000000003</v>
      </c>
      <c r="J57" s="85">
        <f t="shared" si="1"/>
        <v>3.1297933402587803E-2</v>
      </c>
      <c r="K57" s="85">
        <f>I57/'סכום נכסי הקרן'!$C$42</f>
        <v>-1.6879779733500828E-5</v>
      </c>
    </row>
    <row r="58" spans="2:11">
      <c r="B58" s="77" t="s">
        <v>1369</v>
      </c>
      <c r="C58" s="74" t="s">
        <v>1370</v>
      </c>
      <c r="D58" s="87" t="s">
        <v>664</v>
      </c>
      <c r="E58" s="87" t="s">
        <v>157</v>
      </c>
      <c r="F58" s="97">
        <v>44081</v>
      </c>
      <c r="G58" s="84">
        <v>1929.5906450000004</v>
      </c>
      <c r="H58" s="86">
        <v>2.9056449999999998</v>
      </c>
      <c r="I58" s="84">
        <v>5.606704500000001E-2</v>
      </c>
      <c r="J58" s="85">
        <f t="shared" si="1"/>
        <v>-1.4981496119609777E-2</v>
      </c>
      <c r="K58" s="85">
        <f>I58/'סכום נכסי הקרן'!$C$42</f>
        <v>8.0799058303447353E-6</v>
      </c>
    </row>
    <row r="59" spans="2:11">
      <c r="B59" s="73"/>
      <c r="C59" s="74"/>
      <c r="D59" s="74"/>
      <c r="E59" s="74"/>
      <c r="F59" s="74"/>
      <c r="G59" s="84"/>
      <c r="H59" s="86"/>
      <c r="I59" s="74"/>
      <c r="J59" s="85"/>
      <c r="K59" s="74"/>
    </row>
    <row r="60" spans="2:11">
      <c r="B60" s="92" t="s">
        <v>218</v>
      </c>
      <c r="C60" s="72"/>
      <c r="D60" s="72"/>
      <c r="E60" s="72"/>
      <c r="F60" s="72"/>
      <c r="G60" s="81"/>
      <c r="H60" s="83"/>
      <c r="I60" s="81">
        <v>0.11676060000000001</v>
      </c>
      <c r="J60" s="82">
        <f t="shared" ref="J60:J61" si="2">I60/$I$11</f>
        <v>-3.119922720777079E-2</v>
      </c>
      <c r="K60" s="82">
        <f>I60/'סכום נכסי הקרן'!$C$42</f>
        <v>1.6826544946225533E-5</v>
      </c>
    </row>
    <row r="61" spans="2:11">
      <c r="B61" s="77" t="s">
        <v>1371</v>
      </c>
      <c r="C61" s="74" t="s">
        <v>1372</v>
      </c>
      <c r="D61" s="87" t="s">
        <v>664</v>
      </c>
      <c r="E61" s="87" t="s">
        <v>155</v>
      </c>
      <c r="F61" s="97">
        <v>43626</v>
      </c>
      <c r="G61" s="84">
        <v>13805.400000000001</v>
      </c>
      <c r="H61" s="86">
        <v>0.84575999999999996</v>
      </c>
      <c r="I61" s="84">
        <v>0.11676060000000001</v>
      </c>
      <c r="J61" s="85">
        <f t="shared" si="2"/>
        <v>-3.119922720777079E-2</v>
      </c>
      <c r="K61" s="85">
        <f>I61/'סכום נכסי הקרן'!$C$42</f>
        <v>1.6826544946225533E-5</v>
      </c>
    </row>
    <row r="62" spans="2:11">
      <c r="B62" s="73"/>
      <c r="C62" s="74"/>
      <c r="D62" s="74"/>
      <c r="E62" s="74"/>
      <c r="F62" s="74"/>
      <c r="G62" s="84"/>
      <c r="H62" s="86"/>
      <c r="I62" s="74"/>
      <c r="J62" s="85"/>
      <c r="K62" s="74"/>
    </row>
    <row r="63" spans="2:11">
      <c r="B63" s="71" t="s">
        <v>222</v>
      </c>
      <c r="C63" s="72"/>
      <c r="D63" s="72"/>
      <c r="E63" s="72"/>
      <c r="F63" s="72"/>
      <c r="G63" s="81"/>
      <c r="H63" s="83"/>
      <c r="I63" s="81">
        <v>-8.0923802000000003E-2</v>
      </c>
      <c r="J63" s="82">
        <f t="shared" ref="J63:J65" si="3">I63/$I$11</f>
        <v>2.1623390810895593E-2</v>
      </c>
      <c r="K63" s="82">
        <f>I63/'סכום נכסי הקרן'!$C$42</f>
        <v>-1.1662050311256156E-5</v>
      </c>
    </row>
    <row r="64" spans="2:11">
      <c r="B64" s="73" t="s">
        <v>218</v>
      </c>
      <c r="C64" s="74"/>
      <c r="D64" s="74"/>
      <c r="E64" s="74"/>
      <c r="F64" s="74"/>
      <c r="G64" s="84"/>
      <c r="H64" s="86"/>
      <c r="I64" s="84">
        <v>-8.0923802000000003E-2</v>
      </c>
      <c r="J64" s="85">
        <f t="shared" si="3"/>
        <v>2.1623390810895593E-2</v>
      </c>
      <c r="K64" s="85">
        <f>I64/'סכום נכסי הקרן'!$C$42</f>
        <v>-1.1662050311256156E-5</v>
      </c>
    </row>
    <row r="65" spans="2:11">
      <c r="B65" s="77" t="s">
        <v>1373</v>
      </c>
      <c r="C65" s="74" t="s">
        <v>1374</v>
      </c>
      <c r="D65" s="87" t="s">
        <v>664</v>
      </c>
      <c r="E65" s="87" t="s">
        <v>154</v>
      </c>
      <c r="F65" s="97">
        <v>44089</v>
      </c>
      <c r="G65" s="84">
        <v>7285.8671110000005</v>
      </c>
      <c r="H65" s="86">
        <v>-1.1106959999999999</v>
      </c>
      <c r="I65" s="84">
        <v>-8.0923802000000003E-2</v>
      </c>
      <c r="J65" s="85">
        <f t="shared" si="3"/>
        <v>2.1623390810895593E-2</v>
      </c>
      <c r="K65" s="85">
        <f>I65/'סכום נכסי הקרן'!$C$42</f>
        <v>-1.1662050311256156E-5</v>
      </c>
    </row>
    <row r="66" spans="2:11">
      <c r="C66" s="1"/>
      <c r="D66" s="1"/>
    </row>
    <row r="67" spans="2:11">
      <c r="C67" s="1"/>
      <c r="D67" s="1"/>
    </row>
    <row r="68" spans="2:11">
      <c r="C68" s="1"/>
      <c r="D68" s="1"/>
    </row>
    <row r="69" spans="2:11">
      <c r="B69" s="89" t="s">
        <v>240</v>
      </c>
      <c r="C69" s="1"/>
      <c r="D69" s="1"/>
    </row>
    <row r="70" spans="2:11">
      <c r="B70" s="89" t="s">
        <v>103</v>
      </c>
      <c r="C70" s="1"/>
      <c r="D70" s="1"/>
    </row>
    <row r="71" spans="2:11">
      <c r="B71" s="89" t="s">
        <v>223</v>
      </c>
      <c r="C71" s="1"/>
      <c r="D71" s="1"/>
    </row>
    <row r="72" spans="2:11">
      <c r="B72" s="89" t="s">
        <v>231</v>
      </c>
      <c r="C72" s="1"/>
      <c r="D72" s="1"/>
    </row>
    <row r="73" spans="2:11">
      <c r="C73" s="1"/>
      <c r="D73" s="1"/>
    </row>
    <row r="74" spans="2:11">
      <c r="C74" s="1"/>
      <c r="D74" s="1"/>
    </row>
    <row r="75" spans="2:11">
      <c r="C75" s="1"/>
      <c r="D75" s="1"/>
    </row>
    <row r="76" spans="2:11">
      <c r="C76" s="1"/>
      <c r="D76" s="1"/>
    </row>
    <row r="77" spans="2:11">
      <c r="C77" s="1"/>
      <c r="D77" s="1"/>
    </row>
    <row r="78" spans="2:11">
      <c r="C78" s="1"/>
      <c r="D78" s="1"/>
    </row>
    <row r="79" spans="2:11">
      <c r="C79" s="1"/>
      <c r="D79" s="1"/>
    </row>
    <row r="80" spans="2:11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170</v>
      </c>
      <c r="C1" s="68" t="s" vm="1">
        <v>247</v>
      </c>
    </row>
    <row r="2" spans="2:78">
      <c r="B2" s="47" t="s">
        <v>169</v>
      </c>
      <c r="C2" s="68" t="s">
        <v>248</v>
      </c>
    </row>
    <row r="3" spans="2:78">
      <c r="B3" s="47" t="s">
        <v>171</v>
      </c>
      <c r="C3" s="68" t="s">
        <v>249</v>
      </c>
    </row>
    <row r="4" spans="2:78">
      <c r="B4" s="47" t="s">
        <v>172</v>
      </c>
      <c r="C4" s="68">
        <v>12148</v>
      </c>
    </row>
    <row r="6" spans="2:78" ht="26.25" customHeight="1">
      <c r="B6" s="125" t="s">
        <v>201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78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78" s="3" customFormat="1" ht="47.25">
      <c r="B8" s="22" t="s">
        <v>107</v>
      </c>
      <c r="C8" s="30" t="s">
        <v>41</v>
      </c>
      <c r="D8" s="30" t="s">
        <v>45</v>
      </c>
      <c r="E8" s="30" t="s">
        <v>14</v>
      </c>
      <c r="F8" s="30" t="s">
        <v>61</v>
      </c>
      <c r="G8" s="30" t="s">
        <v>95</v>
      </c>
      <c r="H8" s="30" t="s">
        <v>17</v>
      </c>
      <c r="I8" s="30" t="s">
        <v>94</v>
      </c>
      <c r="J8" s="30" t="s">
        <v>16</v>
      </c>
      <c r="K8" s="30" t="s">
        <v>18</v>
      </c>
      <c r="L8" s="30" t="s">
        <v>225</v>
      </c>
      <c r="M8" s="30" t="s">
        <v>224</v>
      </c>
      <c r="N8" s="30" t="s">
        <v>102</v>
      </c>
      <c r="O8" s="30" t="s">
        <v>53</v>
      </c>
      <c r="P8" s="30" t="s">
        <v>173</v>
      </c>
      <c r="Q8" s="31" t="s">
        <v>175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232</v>
      </c>
      <c r="M9" s="16"/>
      <c r="N9" s="16" t="s">
        <v>228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104</v>
      </c>
      <c r="R10" s="1"/>
      <c r="S10" s="1"/>
      <c r="T10" s="1"/>
      <c r="U10" s="1"/>
      <c r="V10" s="1"/>
    </row>
    <row r="11" spans="2:78" s="4" customFormat="1" ht="18" customHeight="1">
      <c r="B11" s="118" t="s">
        <v>1409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9">
        <v>0</v>
      </c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95"/>
  <sheetViews>
    <sheetView rightToLeft="1" zoomScale="80" zoomScaleNormal="80" workbookViewId="0">
      <selection activeCell="C57" sqref="C57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34.140625" style="2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2.28515625" style="1" bestFit="1" customWidth="1"/>
    <col min="8" max="8" width="9.57031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9" style="1" bestFit="1" customWidth="1"/>
    <col min="15" max="16" width="8" style="1" bestFit="1" customWidth="1"/>
    <col min="17" max="17" width="10" style="1" bestFit="1" customWidth="1"/>
    <col min="18" max="18" width="9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47" t="s">
        <v>170</v>
      </c>
      <c r="C1" s="68" t="s" vm="1">
        <v>247</v>
      </c>
    </row>
    <row r="2" spans="2:60">
      <c r="B2" s="47" t="s">
        <v>169</v>
      </c>
      <c r="C2" s="68" t="s">
        <v>248</v>
      </c>
    </row>
    <row r="3" spans="2:60">
      <c r="B3" s="47" t="s">
        <v>171</v>
      </c>
      <c r="C3" s="68" t="s">
        <v>249</v>
      </c>
    </row>
    <row r="4" spans="2:60">
      <c r="B4" s="47" t="s">
        <v>172</v>
      </c>
      <c r="C4" s="68">
        <v>12148</v>
      </c>
    </row>
    <row r="6" spans="2:60" ht="26.25" customHeight="1">
      <c r="B6" s="125" t="s">
        <v>202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60" s="3" customFormat="1" ht="78.75">
      <c r="B7" s="48" t="s">
        <v>107</v>
      </c>
      <c r="C7" s="49" t="s">
        <v>214</v>
      </c>
      <c r="D7" s="49" t="s">
        <v>41</v>
      </c>
      <c r="E7" s="49" t="s">
        <v>108</v>
      </c>
      <c r="F7" s="49" t="s">
        <v>14</v>
      </c>
      <c r="G7" s="49" t="s">
        <v>95</v>
      </c>
      <c r="H7" s="49" t="s">
        <v>61</v>
      </c>
      <c r="I7" s="49" t="s">
        <v>17</v>
      </c>
      <c r="J7" s="49" t="s">
        <v>246</v>
      </c>
      <c r="K7" s="49" t="s">
        <v>94</v>
      </c>
      <c r="L7" s="49" t="s">
        <v>32</v>
      </c>
      <c r="M7" s="49" t="s">
        <v>18</v>
      </c>
      <c r="N7" s="49" t="s">
        <v>225</v>
      </c>
      <c r="O7" s="49" t="s">
        <v>224</v>
      </c>
      <c r="P7" s="49" t="s">
        <v>102</v>
      </c>
      <c r="Q7" s="49" t="s">
        <v>173</v>
      </c>
      <c r="R7" s="51" t="s">
        <v>175</v>
      </c>
      <c r="S7" s="1"/>
      <c r="T7" s="1"/>
      <c r="U7" s="1"/>
      <c r="V7" s="1"/>
      <c r="BG7" s="3" t="s">
        <v>153</v>
      </c>
      <c r="BH7" s="3" t="s">
        <v>155</v>
      </c>
    </row>
    <row r="8" spans="2:60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232</v>
      </c>
      <c r="O8" s="16"/>
      <c r="P8" s="16" t="s">
        <v>228</v>
      </c>
      <c r="Q8" s="16" t="s">
        <v>19</v>
      </c>
      <c r="R8" s="17" t="s">
        <v>19</v>
      </c>
      <c r="S8" s="1"/>
      <c r="T8" s="1"/>
      <c r="U8" s="1"/>
      <c r="V8" s="1"/>
      <c r="BG8" s="3" t="s">
        <v>151</v>
      </c>
      <c r="BH8" s="3" t="s">
        <v>154</v>
      </c>
    </row>
    <row r="9" spans="2:60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104</v>
      </c>
      <c r="R9" s="20" t="s">
        <v>105</v>
      </c>
      <c r="S9" s="1"/>
      <c r="T9" s="1"/>
      <c r="U9" s="1"/>
      <c r="V9" s="1"/>
      <c r="BG9" s="4" t="s">
        <v>152</v>
      </c>
      <c r="BH9" s="4" t="s">
        <v>156</v>
      </c>
    </row>
    <row r="10" spans="2:60" s="4" customFormat="1" ht="18" customHeight="1">
      <c r="B10" s="69" t="s">
        <v>37</v>
      </c>
      <c r="C10" s="70"/>
      <c r="D10" s="70"/>
      <c r="E10" s="70"/>
      <c r="F10" s="70"/>
      <c r="G10" s="70"/>
      <c r="H10" s="70"/>
      <c r="I10" s="78">
        <v>5.7126047945997946</v>
      </c>
      <c r="J10" s="70"/>
      <c r="K10" s="70"/>
      <c r="L10" s="70"/>
      <c r="M10" s="93">
        <v>3.5959962366972013E-2</v>
      </c>
      <c r="N10" s="78"/>
      <c r="O10" s="80"/>
      <c r="P10" s="78">
        <f>P11+P76</f>
        <v>46.968238674000006</v>
      </c>
      <c r="Q10" s="79">
        <f>P10/$P$10</f>
        <v>1</v>
      </c>
      <c r="R10" s="79">
        <f>P10/'סכום נכסי הקרן'!$C$42</f>
        <v>6.7686632228089729E-3</v>
      </c>
      <c r="S10" s="1"/>
      <c r="T10" s="1"/>
      <c r="U10" s="1"/>
      <c r="V10" s="1"/>
      <c r="BG10" s="1" t="s">
        <v>27</v>
      </c>
      <c r="BH10" s="4" t="s">
        <v>157</v>
      </c>
    </row>
    <row r="11" spans="2:60" ht="21.75" customHeight="1">
      <c r="B11" s="71" t="s">
        <v>35</v>
      </c>
      <c r="C11" s="72"/>
      <c r="D11" s="72"/>
      <c r="E11" s="72"/>
      <c r="F11" s="72"/>
      <c r="G11" s="72"/>
      <c r="H11" s="72"/>
      <c r="I11" s="81">
        <v>8.1309385897187596</v>
      </c>
      <c r="J11" s="72"/>
      <c r="K11" s="72"/>
      <c r="L11" s="72"/>
      <c r="M11" s="94">
        <v>3.2284782210122834E-2</v>
      </c>
      <c r="N11" s="81"/>
      <c r="O11" s="83"/>
      <c r="P11" s="81">
        <f>P12+P33</f>
        <v>14.911758674</v>
      </c>
      <c r="Q11" s="82">
        <f t="shared" ref="Q11:Q31" si="0">P11/$P$10</f>
        <v>0.31748600958831852</v>
      </c>
      <c r="R11" s="82">
        <f>P11/'סכום נכסי הקרן'!$C$42</f>
        <v>2.1489558768568286E-3</v>
      </c>
      <c r="BH11" s="1" t="s">
        <v>163</v>
      </c>
    </row>
    <row r="12" spans="2:60">
      <c r="B12" s="92" t="s">
        <v>33</v>
      </c>
      <c r="C12" s="72"/>
      <c r="D12" s="72"/>
      <c r="E12" s="72"/>
      <c r="F12" s="72"/>
      <c r="G12" s="72"/>
      <c r="H12" s="72"/>
      <c r="I12" s="81">
        <v>7.9770613461196742</v>
      </c>
      <c r="J12" s="72"/>
      <c r="K12" s="72"/>
      <c r="L12" s="72"/>
      <c r="M12" s="94">
        <v>1.4995674573635204E-2</v>
      </c>
      <c r="N12" s="81"/>
      <c r="O12" s="83"/>
      <c r="P12" s="81">
        <f>SUM(P13:P31)</f>
        <v>1.208235706</v>
      </c>
      <c r="Q12" s="82">
        <f t="shared" si="0"/>
        <v>2.5724526618641066E-2</v>
      </c>
      <c r="R12" s="82">
        <f>P12/'סכום נכסי הקרן'!$C$42</f>
        <v>1.7412065724776624E-4</v>
      </c>
      <c r="BH12" s="1" t="s">
        <v>158</v>
      </c>
    </row>
    <row r="13" spans="2:60">
      <c r="B13" s="77" t="s">
        <v>1429</v>
      </c>
      <c r="C13" s="87" t="s">
        <v>1398</v>
      </c>
      <c r="D13" s="74">
        <v>6028</v>
      </c>
      <c r="E13" s="74"/>
      <c r="F13" s="74" t="s">
        <v>665</v>
      </c>
      <c r="G13" s="97">
        <v>43100</v>
      </c>
      <c r="H13" s="74"/>
      <c r="I13" s="84">
        <v>9.319999795919788</v>
      </c>
      <c r="J13" s="87" t="s">
        <v>27</v>
      </c>
      <c r="K13" s="87" t="s">
        <v>155</v>
      </c>
      <c r="L13" s="88">
        <v>3.0999999514094732E-2</v>
      </c>
      <c r="M13" s="88">
        <v>3.0999999514094732E-2</v>
      </c>
      <c r="N13" s="84">
        <v>12.135711000000004</v>
      </c>
      <c r="O13" s="86">
        <v>101.75</v>
      </c>
      <c r="P13" s="84">
        <v>1.2348086000000003E-2</v>
      </c>
      <c r="Q13" s="85">
        <f t="shared" si="0"/>
        <v>2.6290289669379227E-4</v>
      </c>
      <c r="R13" s="85">
        <f>P13/'סכום נכסי הקרן'!$C$42</f>
        <v>1.7795011680212185E-6</v>
      </c>
      <c r="BH13" s="1" t="s">
        <v>159</v>
      </c>
    </row>
    <row r="14" spans="2:60">
      <c r="B14" s="77" t="s">
        <v>1429</v>
      </c>
      <c r="C14" s="87" t="s">
        <v>1398</v>
      </c>
      <c r="D14" s="74">
        <v>6869</v>
      </c>
      <c r="E14" s="74"/>
      <c r="F14" s="74" t="s">
        <v>665</v>
      </c>
      <c r="G14" s="97">
        <v>43555</v>
      </c>
      <c r="H14" s="74"/>
      <c r="I14" s="84">
        <v>4.7000001096542929</v>
      </c>
      <c r="J14" s="87" t="s">
        <v>27</v>
      </c>
      <c r="K14" s="87" t="s">
        <v>155</v>
      </c>
      <c r="L14" s="88">
        <v>3.100000054827147E-2</v>
      </c>
      <c r="M14" s="88">
        <v>3.100000054827147E-2</v>
      </c>
      <c r="N14" s="84">
        <v>3.2407860000000004</v>
      </c>
      <c r="O14" s="86">
        <v>112.56</v>
      </c>
      <c r="P14" s="84">
        <v>3.6478280000000005E-3</v>
      </c>
      <c r="Q14" s="85">
        <f t="shared" si="0"/>
        <v>7.7665846175733048E-5</v>
      </c>
      <c r="R14" s="85">
        <f>P14/'סכום נכסי הקרן'!$C$42</f>
        <v>5.2569395667802319E-7</v>
      </c>
      <c r="BH14" s="1" t="s">
        <v>160</v>
      </c>
    </row>
    <row r="15" spans="2:60">
      <c r="B15" s="77" t="s">
        <v>1429</v>
      </c>
      <c r="C15" s="87" t="s">
        <v>1398</v>
      </c>
      <c r="D15" s="74">
        <v>6870</v>
      </c>
      <c r="E15" s="74"/>
      <c r="F15" s="74" t="s">
        <v>665</v>
      </c>
      <c r="G15" s="97">
        <v>43555</v>
      </c>
      <c r="H15" s="74"/>
      <c r="I15" s="84">
        <v>6.6300000556766081</v>
      </c>
      <c r="J15" s="87" t="s">
        <v>27</v>
      </c>
      <c r="K15" s="87" t="s">
        <v>155</v>
      </c>
      <c r="L15" s="88">
        <v>1.2200000213229567E-2</v>
      </c>
      <c r="M15" s="88">
        <v>1.2200000213229567E-2</v>
      </c>
      <c r="N15" s="84">
        <v>33.195461999999999</v>
      </c>
      <c r="O15" s="86">
        <v>101.72</v>
      </c>
      <c r="P15" s="84">
        <f>0.033766424-0.000000001</f>
        <v>3.3766423000000004E-2</v>
      </c>
      <c r="Q15" s="85">
        <f t="shared" si="0"/>
        <v>7.1892035880604418E-4</v>
      </c>
      <c r="R15" s="85">
        <f>P15/'סכום נכסי הקרן'!$C$42</f>
        <v>4.8661297927791021E-6</v>
      </c>
      <c r="BH15" s="1" t="s">
        <v>162</v>
      </c>
    </row>
    <row r="16" spans="2:60">
      <c r="B16" s="77" t="s">
        <v>1429</v>
      </c>
      <c r="C16" s="87" t="s">
        <v>1398</v>
      </c>
      <c r="D16" s="74">
        <v>6868</v>
      </c>
      <c r="E16" s="74"/>
      <c r="F16" s="74" t="s">
        <v>665</v>
      </c>
      <c r="G16" s="97">
        <v>43555</v>
      </c>
      <c r="H16" s="74"/>
      <c r="I16" s="84">
        <v>6.3599999593181646</v>
      </c>
      <c r="J16" s="87" t="s">
        <v>27</v>
      </c>
      <c r="K16" s="87" t="s">
        <v>155</v>
      </c>
      <c r="L16" s="88">
        <v>2.6299999862206686E-2</v>
      </c>
      <c r="M16" s="88">
        <v>2.6299999862206686E-2</v>
      </c>
      <c r="N16" s="84">
        <v>27.614094000000005</v>
      </c>
      <c r="O16" s="86">
        <v>110.38</v>
      </c>
      <c r="P16" s="84">
        <v>3.0480434000000008E-2</v>
      </c>
      <c r="Q16" s="85">
        <f t="shared" si="0"/>
        <v>6.4895842085032078E-4</v>
      </c>
      <c r="R16" s="85">
        <f>P16/'סכום נכסי הקרן'!$C$42</f>
        <v>4.3925809963417534E-6</v>
      </c>
      <c r="BH16" s="1" t="s">
        <v>161</v>
      </c>
    </row>
    <row r="17" spans="2:60">
      <c r="B17" s="77" t="s">
        <v>1429</v>
      </c>
      <c r="C17" s="87" t="s">
        <v>1398</v>
      </c>
      <c r="D17" s="74">
        <v>6867</v>
      </c>
      <c r="E17" s="74"/>
      <c r="F17" s="74" t="s">
        <v>665</v>
      </c>
      <c r="G17" s="97">
        <v>43555</v>
      </c>
      <c r="H17" s="74"/>
      <c r="I17" s="84">
        <v>6.4100000142393885</v>
      </c>
      <c r="J17" s="87" t="s">
        <v>27</v>
      </c>
      <c r="K17" s="87" t="s">
        <v>155</v>
      </c>
      <c r="L17" s="88">
        <v>1.739999999733843E-2</v>
      </c>
      <c r="M17" s="88">
        <v>1.739999999733843E-2</v>
      </c>
      <c r="N17" s="84">
        <v>70.300010999999998</v>
      </c>
      <c r="O17" s="86">
        <v>106.89</v>
      </c>
      <c r="P17" s="84">
        <v>7.5143673000000022E-2</v>
      </c>
      <c r="Q17" s="85">
        <f t="shared" si="0"/>
        <v>1.5998827105602527E-3</v>
      </c>
      <c r="R17" s="85">
        <f>P17/'סכום נכסי הקרן'!$C$42</f>
        <v>1.0829067263777116E-5</v>
      </c>
      <c r="BH17" s="1" t="s">
        <v>164</v>
      </c>
    </row>
    <row r="18" spans="2:60">
      <c r="B18" s="77" t="s">
        <v>1429</v>
      </c>
      <c r="C18" s="87" t="s">
        <v>1398</v>
      </c>
      <c r="D18" s="74">
        <v>6866</v>
      </c>
      <c r="E18" s="74"/>
      <c r="F18" s="74" t="s">
        <v>665</v>
      </c>
      <c r="G18" s="97">
        <v>43555</v>
      </c>
      <c r="H18" s="74"/>
      <c r="I18" s="84">
        <v>7.2199999655661316</v>
      </c>
      <c r="J18" s="87" t="s">
        <v>27</v>
      </c>
      <c r="K18" s="87" t="s">
        <v>155</v>
      </c>
      <c r="L18" s="88">
        <v>4.3999999922183343E-3</v>
      </c>
      <c r="M18" s="88">
        <v>4.3999999922183343E-3</v>
      </c>
      <c r="N18" s="84">
        <v>97.947569000000016</v>
      </c>
      <c r="O18" s="86">
        <v>104.96</v>
      </c>
      <c r="P18" s="84">
        <f>0.102805757-0.000000007</f>
        <v>0.10280575</v>
      </c>
      <c r="Q18" s="85">
        <f t="shared" si="0"/>
        <v>2.1888355387043651E-3</v>
      </c>
      <c r="R18" s="85">
        <f>P18/'סכום נכסי הקרן'!$C$42</f>
        <v>1.4815490611605503E-5</v>
      </c>
      <c r="BH18" s="1" t="s">
        <v>165</v>
      </c>
    </row>
    <row r="19" spans="2:60">
      <c r="B19" s="77" t="s">
        <v>1429</v>
      </c>
      <c r="C19" s="87" t="s">
        <v>1398</v>
      </c>
      <c r="D19" s="74">
        <v>6865</v>
      </c>
      <c r="E19" s="74"/>
      <c r="F19" s="74" t="s">
        <v>665</v>
      </c>
      <c r="G19" s="97">
        <v>43555</v>
      </c>
      <c r="H19" s="74"/>
      <c r="I19" s="84">
        <v>4.8000000026566765</v>
      </c>
      <c r="J19" s="87" t="s">
        <v>27</v>
      </c>
      <c r="K19" s="87" t="s">
        <v>155</v>
      </c>
      <c r="L19" s="88">
        <v>1.8499999986716618E-2</v>
      </c>
      <c r="M19" s="88">
        <v>1.8499999986716618E-2</v>
      </c>
      <c r="N19" s="84">
        <v>65.377350000000021</v>
      </c>
      <c r="O19" s="86">
        <v>115.15</v>
      </c>
      <c r="P19" s="84">
        <v>7.5282026000000016E-2</v>
      </c>
      <c r="Q19" s="85">
        <f t="shared" si="0"/>
        <v>1.60282838201624E-3</v>
      </c>
      <c r="R19" s="85">
        <f>P19/'סכום נכסי הקרן'!$C$42</f>
        <v>1.0849005521827733E-5</v>
      </c>
      <c r="BH19" s="1" t="s">
        <v>166</v>
      </c>
    </row>
    <row r="20" spans="2:60">
      <c r="B20" s="77" t="s">
        <v>1429</v>
      </c>
      <c r="C20" s="87" t="s">
        <v>1398</v>
      </c>
      <c r="D20" s="74">
        <v>5212</v>
      </c>
      <c r="E20" s="74"/>
      <c r="F20" s="74" t="s">
        <v>665</v>
      </c>
      <c r="G20" s="97">
        <v>42643</v>
      </c>
      <c r="H20" s="74"/>
      <c r="I20" s="84">
        <v>8.4900000247406169</v>
      </c>
      <c r="J20" s="87" t="s">
        <v>27</v>
      </c>
      <c r="K20" s="87" t="s">
        <v>155</v>
      </c>
      <c r="L20" s="88">
        <v>1.7100000082468717E-2</v>
      </c>
      <c r="M20" s="88">
        <v>1.7100000082468717E-2</v>
      </c>
      <c r="N20" s="84">
        <v>30.314525000000003</v>
      </c>
      <c r="O20" s="86">
        <v>100</v>
      </c>
      <c r="P20" s="84">
        <v>3.0314525000000002E-2</v>
      </c>
      <c r="Q20" s="85">
        <f t="shared" si="0"/>
        <v>6.4542605504985806E-4</v>
      </c>
      <c r="R20" s="85">
        <f>P20/'סכום נכסי הקרן'!$C$42</f>
        <v>4.3686716018586542E-6</v>
      </c>
      <c r="BH20" s="1" t="s">
        <v>167</v>
      </c>
    </row>
    <row r="21" spans="2:60">
      <c r="B21" s="77" t="s">
        <v>1429</v>
      </c>
      <c r="C21" s="87" t="s">
        <v>1398</v>
      </c>
      <c r="D21" s="74">
        <v>5211</v>
      </c>
      <c r="E21" s="74"/>
      <c r="F21" s="74" t="s">
        <v>665</v>
      </c>
      <c r="G21" s="97">
        <v>42643</v>
      </c>
      <c r="H21" s="74"/>
      <c r="I21" s="84">
        <v>5.6499999883264138</v>
      </c>
      <c r="J21" s="87" t="s">
        <v>27</v>
      </c>
      <c r="K21" s="87" t="s">
        <v>155</v>
      </c>
      <c r="L21" s="88">
        <v>2.4600000086718067E-2</v>
      </c>
      <c r="M21" s="88">
        <v>2.4600000086718067E-2</v>
      </c>
      <c r="N21" s="84">
        <v>27.753605000000004</v>
      </c>
      <c r="O21" s="86">
        <v>108.03</v>
      </c>
      <c r="P21" s="84">
        <v>2.9982219000000004E-2</v>
      </c>
      <c r="Q21" s="85">
        <f t="shared" si="0"/>
        <v>6.3835093344892925E-4</v>
      </c>
      <c r="R21" s="85">
        <f>P21/'סכום נכסי הקרן'!$C$42</f>
        <v>4.3207824864815454E-6</v>
      </c>
      <c r="BH21" s="1" t="s">
        <v>168</v>
      </c>
    </row>
    <row r="22" spans="2:60">
      <c r="B22" s="77" t="s">
        <v>1429</v>
      </c>
      <c r="C22" s="87" t="s">
        <v>1398</v>
      </c>
      <c r="D22" s="74">
        <v>6027</v>
      </c>
      <c r="E22" s="74"/>
      <c r="F22" s="74" t="s">
        <v>665</v>
      </c>
      <c r="G22" s="97">
        <v>43100</v>
      </c>
      <c r="H22" s="74"/>
      <c r="I22" s="84">
        <v>10.069999991622129</v>
      </c>
      <c r="J22" s="87" t="s">
        <v>27</v>
      </c>
      <c r="K22" s="87" t="s">
        <v>155</v>
      </c>
      <c r="L22" s="88">
        <v>1.6799999874331922E-2</v>
      </c>
      <c r="M22" s="88">
        <v>1.6799999874331922E-2</v>
      </c>
      <c r="N22" s="84">
        <v>46.886792000000007</v>
      </c>
      <c r="O22" s="86">
        <v>101.83</v>
      </c>
      <c r="P22" s="84">
        <f>0.04774482-0.000004254</f>
        <v>4.7740565999999998E-2</v>
      </c>
      <c r="Q22" s="85">
        <f t="shared" si="0"/>
        <v>1.016443608442731E-3</v>
      </c>
      <c r="R22" s="85">
        <f>P22/'סכום נכסי הקרן'!$C$42</f>
        <v>6.8799644705255571E-6</v>
      </c>
      <c r="BH22" s="1" t="s">
        <v>27</v>
      </c>
    </row>
    <row r="23" spans="2:60">
      <c r="B23" s="77" t="s">
        <v>1429</v>
      </c>
      <c r="C23" s="87" t="s">
        <v>1398</v>
      </c>
      <c r="D23" s="74">
        <v>5025</v>
      </c>
      <c r="E23" s="74"/>
      <c r="F23" s="74" t="s">
        <v>665</v>
      </c>
      <c r="G23" s="97">
        <v>42551</v>
      </c>
      <c r="H23" s="74"/>
      <c r="I23" s="84">
        <v>9.4500000703792448</v>
      </c>
      <c r="J23" s="87" t="s">
        <v>27</v>
      </c>
      <c r="K23" s="87" t="s">
        <v>155</v>
      </c>
      <c r="L23" s="88">
        <v>1.9600000227894696E-2</v>
      </c>
      <c r="M23" s="88">
        <v>1.9600000227894696E-2</v>
      </c>
      <c r="N23" s="84">
        <v>30.286584000000008</v>
      </c>
      <c r="O23" s="86">
        <v>98.52</v>
      </c>
      <c r="P23" s="84">
        <v>2.9838342000000007E-2</v>
      </c>
      <c r="Q23" s="85">
        <f t="shared" si="0"/>
        <v>6.352876505994568E-4</v>
      </c>
      <c r="R23" s="85">
        <f>P23/'סכום נכסי הקרן'!$C$42</f>
        <v>4.3000481565172594E-6</v>
      </c>
    </row>
    <row r="24" spans="2:60">
      <c r="B24" s="77" t="s">
        <v>1429</v>
      </c>
      <c r="C24" s="87" t="s">
        <v>1398</v>
      </c>
      <c r="D24" s="74">
        <v>5024</v>
      </c>
      <c r="E24" s="74"/>
      <c r="F24" s="74" t="s">
        <v>665</v>
      </c>
      <c r="G24" s="97">
        <v>42551</v>
      </c>
      <c r="H24" s="74"/>
      <c r="I24" s="84">
        <v>6.8299999780576517</v>
      </c>
      <c r="J24" s="87" t="s">
        <v>27</v>
      </c>
      <c r="K24" s="87" t="s">
        <v>155</v>
      </c>
      <c r="L24" s="88">
        <v>2.559999976062893E-2</v>
      </c>
      <c r="M24" s="88">
        <v>2.559999976062893E-2</v>
      </c>
      <c r="N24" s="84">
        <v>22.252915999999999</v>
      </c>
      <c r="O24" s="86">
        <v>112.64</v>
      </c>
      <c r="P24" s="84">
        <v>2.5065685000000001E-2</v>
      </c>
      <c r="Q24" s="85">
        <f t="shared" si="0"/>
        <v>5.3367308861585003E-4</v>
      </c>
      <c r="R24" s="85">
        <f>P24/'סכום נכסי הקרן'!$C$42</f>
        <v>3.6122534079169782E-6</v>
      </c>
    </row>
    <row r="25" spans="2:60">
      <c r="B25" s="77" t="s">
        <v>1429</v>
      </c>
      <c r="C25" s="87" t="s">
        <v>1398</v>
      </c>
      <c r="D25" s="74">
        <v>6026</v>
      </c>
      <c r="E25" s="74"/>
      <c r="F25" s="74" t="s">
        <v>665</v>
      </c>
      <c r="G25" s="97">
        <v>43100</v>
      </c>
      <c r="H25" s="74"/>
      <c r="I25" s="84">
        <v>7.6199999683678303</v>
      </c>
      <c r="J25" s="87" t="s">
        <v>27</v>
      </c>
      <c r="K25" s="87" t="s">
        <v>155</v>
      </c>
      <c r="L25" s="88">
        <v>2.3499999956066431E-2</v>
      </c>
      <c r="M25" s="88">
        <v>2.3499999956066431E-2</v>
      </c>
      <c r="N25" s="84">
        <v>61.445980000000006</v>
      </c>
      <c r="O25" s="86">
        <v>111.13</v>
      </c>
      <c r="P25" s="84">
        <f>0.068284918-0.00000314</f>
        <v>6.8281778000000001E-2</v>
      </c>
      <c r="Q25" s="85">
        <f t="shared" si="0"/>
        <v>1.4537862165523024E-3</v>
      </c>
      <c r="R25" s="85">
        <f>P25/'סכום נכסי הקרן'!$C$42</f>
        <v>9.8401892978041712E-6</v>
      </c>
    </row>
    <row r="26" spans="2:60">
      <c r="B26" s="77" t="s">
        <v>1429</v>
      </c>
      <c r="C26" s="87" t="s">
        <v>1398</v>
      </c>
      <c r="D26" s="74">
        <v>5023</v>
      </c>
      <c r="E26" s="74"/>
      <c r="F26" s="74" t="s">
        <v>665</v>
      </c>
      <c r="G26" s="97">
        <v>42551</v>
      </c>
      <c r="H26" s="74"/>
      <c r="I26" s="84">
        <v>9.4699999835510766</v>
      </c>
      <c r="J26" s="87" t="s">
        <v>27</v>
      </c>
      <c r="K26" s="87" t="s">
        <v>155</v>
      </c>
      <c r="L26" s="88">
        <v>1.4000000000000002E-2</v>
      </c>
      <c r="M26" s="88">
        <v>1.4000000000000002E-2</v>
      </c>
      <c r="N26" s="84">
        <v>125.01582000000002</v>
      </c>
      <c r="O26" s="86">
        <v>99.69</v>
      </c>
      <c r="P26" s="84">
        <v>0.12462821500000001</v>
      </c>
      <c r="Q26" s="85">
        <f t="shared" si="0"/>
        <v>2.6534572834426913E-3</v>
      </c>
      <c r="R26" s="85">
        <f>P26/'סכום נכסי הקרן'!$C$42</f>
        <v>1.7960358727733151E-5</v>
      </c>
    </row>
    <row r="27" spans="2:60">
      <c r="B27" s="77" t="s">
        <v>1429</v>
      </c>
      <c r="C27" s="87" t="s">
        <v>1398</v>
      </c>
      <c r="D27" s="74">
        <v>5210</v>
      </c>
      <c r="E27" s="74"/>
      <c r="F27" s="74" t="s">
        <v>665</v>
      </c>
      <c r="G27" s="97">
        <v>42643</v>
      </c>
      <c r="H27" s="74"/>
      <c r="I27" s="84">
        <v>8.6000000317583574</v>
      </c>
      <c r="J27" s="87" t="s">
        <v>27</v>
      </c>
      <c r="K27" s="87" t="s">
        <v>155</v>
      </c>
      <c r="L27" s="88">
        <v>7.2000000635167169E-3</v>
      </c>
      <c r="M27" s="88">
        <v>7.2000000635167169E-3</v>
      </c>
      <c r="N27" s="84">
        <v>101.57350700000002</v>
      </c>
      <c r="O27" s="86">
        <v>105.4</v>
      </c>
      <c r="P27" s="84">
        <v>0.10705843100000001</v>
      </c>
      <c r="Q27" s="85">
        <f t="shared" si="0"/>
        <v>2.27937930019215E-3</v>
      </c>
      <c r="R27" s="85">
        <f>P27/'סכום נכסי הקרן'!$C$42</f>
        <v>1.5428350840042658E-5</v>
      </c>
    </row>
    <row r="28" spans="2:60">
      <c r="B28" s="77" t="s">
        <v>1429</v>
      </c>
      <c r="C28" s="87" t="s">
        <v>1398</v>
      </c>
      <c r="D28" s="74">
        <v>6025</v>
      </c>
      <c r="E28" s="74"/>
      <c r="F28" s="74" t="s">
        <v>665</v>
      </c>
      <c r="G28" s="97">
        <v>43100</v>
      </c>
      <c r="H28" s="74"/>
      <c r="I28" s="84">
        <v>10.039999982053269</v>
      </c>
      <c r="J28" s="87" t="s">
        <v>27</v>
      </c>
      <c r="K28" s="87" t="s">
        <v>155</v>
      </c>
      <c r="L28" s="88">
        <v>1.0999999976793018E-2</v>
      </c>
      <c r="M28" s="88">
        <v>1.0999999976793018E-2</v>
      </c>
      <c r="N28" s="84">
        <v>119.78451500000001</v>
      </c>
      <c r="O28" s="86">
        <v>107.92</v>
      </c>
      <c r="P28" s="84">
        <f>0.129271433-0.000025488</f>
        <v>0.129245945</v>
      </c>
      <c r="Q28" s="85">
        <f t="shared" si="0"/>
        <v>2.7517732972078871E-3</v>
      </c>
      <c r="R28" s="85">
        <f>P28/'סכום נכסי הקרן'!$C$42</f>
        <v>1.862582671431881E-5</v>
      </c>
    </row>
    <row r="29" spans="2:60">
      <c r="B29" s="77" t="s">
        <v>1429</v>
      </c>
      <c r="C29" s="87" t="s">
        <v>1398</v>
      </c>
      <c r="D29" s="74">
        <v>5022</v>
      </c>
      <c r="E29" s="74"/>
      <c r="F29" s="74" t="s">
        <v>665</v>
      </c>
      <c r="G29" s="97">
        <v>42551</v>
      </c>
      <c r="H29" s="74"/>
      <c r="I29" s="84">
        <v>7.9499999653370894</v>
      </c>
      <c r="J29" s="87" t="s">
        <v>27</v>
      </c>
      <c r="K29" s="87" t="s">
        <v>155</v>
      </c>
      <c r="L29" s="88">
        <v>1.8499999877660319E-2</v>
      </c>
      <c r="M29" s="88">
        <v>1.8499999877660319E-2</v>
      </c>
      <c r="N29" s="84">
        <v>91.007216000000014</v>
      </c>
      <c r="O29" s="86">
        <v>107.78</v>
      </c>
      <c r="P29" s="84">
        <v>9.8087552000000022E-2</v>
      </c>
      <c r="Q29" s="85">
        <f t="shared" si="0"/>
        <v>2.0883804623974093E-3</v>
      </c>
      <c r="R29" s="85">
        <f>P29/'סכום נכסי הקרן'!$C$42</f>
        <v>1.4135544031062142E-5</v>
      </c>
    </row>
    <row r="30" spans="2:60">
      <c r="B30" s="77" t="s">
        <v>1429</v>
      </c>
      <c r="C30" s="87" t="s">
        <v>1398</v>
      </c>
      <c r="D30" s="74">
        <v>6024</v>
      </c>
      <c r="E30" s="74"/>
      <c r="F30" s="74" t="s">
        <v>665</v>
      </c>
      <c r="G30" s="97">
        <v>43100</v>
      </c>
      <c r="H30" s="74"/>
      <c r="I30" s="84">
        <v>8.6100000269380619</v>
      </c>
      <c r="J30" s="87" t="s">
        <v>27</v>
      </c>
      <c r="K30" s="87" t="s">
        <v>155</v>
      </c>
      <c r="L30" s="88">
        <v>1.3000000028759498E-2</v>
      </c>
      <c r="M30" s="88">
        <v>1.3000000028759498E-2</v>
      </c>
      <c r="N30" s="84">
        <v>92.027675000000016</v>
      </c>
      <c r="O30" s="86">
        <v>113.35</v>
      </c>
      <c r="P30" s="84">
        <f>0.104313379-0.000009978</f>
        <v>0.104303401</v>
      </c>
      <c r="Q30" s="85">
        <f t="shared" si="0"/>
        <v>2.2207220016052841E-3</v>
      </c>
      <c r="R30" s="85">
        <f>P30/'סכום נכסי הקרן'!$C$42</f>
        <v>1.5031319340348414E-5</v>
      </c>
    </row>
    <row r="31" spans="2:60">
      <c r="B31" s="77" t="s">
        <v>1429</v>
      </c>
      <c r="C31" s="87" t="s">
        <v>1398</v>
      </c>
      <c r="D31" s="74">
        <v>5209</v>
      </c>
      <c r="E31" s="74"/>
      <c r="F31" s="74" t="s">
        <v>665</v>
      </c>
      <c r="G31" s="97">
        <v>42643</v>
      </c>
      <c r="H31" s="74"/>
      <c r="I31" s="84">
        <v>6.8000000299196559</v>
      </c>
      <c r="J31" s="87" t="s">
        <v>27</v>
      </c>
      <c r="K31" s="87" t="s">
        <v>155</v>
      </c>
      <c r="L31" s="88">
        <v>1.570000007604579E-2</v>
      </c>
      <c r="M31" s="88">
        <v>1.570000007604579E-2</v>
      </c>
      <c r="N31" s="84">
        <v>74.231727000000021</v>
      </c>
      <c r="O31" s="86">
        <v>108.06</v>
      </c>
      <c r="P31" s="84">
        <v>8.0214827000000016E-2</v>
      </c>
      <c r="Q31" s="85">
        <f t="shared" si="0"/>
        <v>1.7078525672797728E-3</v>
      </c>
      <c r="R31" s="85">
        <f>P31/'סכום נכסי הקרן'!$C$42</f>
        <v>1.1559878862126484E-5</v>
      </c>
    </row>
    <row r="32" spans="2:60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84"/>
      <c r="O32" s="86"/>
      <c r="P32" s="74"/>
      <c r="Q32" s="85"/>
      <c r="R32" s="74"/>
    </row>
    <row r="33" spans="2:18">
      <c r="B33" s="92" t="s">
        <v>34</v>
      </c>
      <c r="C33" s="72"/>
      <c r="D33" s="72"/>
      <c r="E33" s="72"/>
      <c r="F33" s="72"/>
      <c r="G33" s="72"/>
      <c r="H33" s="72"/>
      <c r="I33" s="81">
        <v>8.1445064261449911</v>
      </c>
      <c r="J33" s="72"/>
      <c r="K33" s="72"/>
      <c r="L33" s="72"/>
      <c r="M33" s="94">
        <v>3.3809216745606101E-2</v>
      </c>
      <c r="N33" s="81"/>
      <c r="O33" s="83"/>
      <c r="P33" s="81">
        <f>SUM(P34:P74)</f>
        <v>13.703522968</v>
      </c>
      <c r="Q33" s="82">
        <f t="shared" ref="Q33:Q74" si="1">P33/$P$10</f>
        <v>0.29176148296967747</v>
      </c>
      <c r="R33" s="82">
        <f>P33/'סכום נכסי הקרן'!$C$42</f>
        <v>1.9748352196090621E-3</v>
      </c>
    </row>
    <row r="34" spans="2:18">
      <c r="B34" s="77" t="s">
        <v>1430</v>
      </c>
      <c r="C34" s="87" t="s">
        <v>1398</v>
      </c>
      <c r="D34" s="74">
        <v>6686</v>
      </c>
      <c r="E34" s="74"/>
      <c r="F34" s="74" t="s">
        <v>1175</v>
      </c>
      <c r="G34" s="97">
        <v>43471</v>
      </c>
      <c r="H34" s="74" t="s">
        <v>1397</v>
      </c>
      <c r="I34" s="84">
        <v>0.27000000413566655</v>
      </c>
      <c r="J34" s="87" t="s">
        <v>147</v>
      </c>
      <c r="K34" s="87" t="s">
        <v>155</v>
      </c>
      <c r="L34" s="88">
        <v>2.2970000000000001E-2</v>
      </c>
      <c r="M34" s="88">
        <v>1.3699999822409617E-2</v>
      </c>
      <c r="N34" s="84">
        <v>40.783636000000008</v>
      </c>
      <c r="O34" s="86">
        <v>100.79</v>
      </c>
      <c r="P34" s="84">
        <v>4.1105828999999997E-2</v>
      </c>
      <c r="Q34" s="85">
        <f t="shared" si="1"/>
        <v>8.7518353169063507E-4</v>
      </c>
      <c r="R34" s="85">
        <f>P34/'סכום נכסי הקרן'!$C$42</f>
        <v>5.9238225841624725E-6</v>
      </c>
    </row>
    <row r="35" spans="2:18">
      <c r="B35" s="77" t="s">
        <v>1431</v>
      </c>
      <c r="C35" s="87" t="s">
        <v>1399</v>
      </c>
      <c r="D35" s="74">
        <v>7936</v>
      </c>
      <c r="E35" s="74"/>
      <c r="F35" s="74" t="s">
        <v>1400</v>
      </c>
      <c r="G35" s="97">
        <v>44087</v>
      </c>
      <c r="H35" s="74" t="s">
        <v>1397</v>
      </c>
      <c r="I35" s="84">
        <v>6.7400000296346141</v>
      </c>
      <c r="J35" s="87" t="s">
        <v>387</v>
      </c>
      <c r="K35" s="87" t="s">
        <v>155</v>
      </c>
      <c r="L35" s="88">
        <v>1.7947999999999999E-2</v>
      </c>
      <c r="M35" s="88">
        <v>1.8500000040046777E-2</v>
      </c>
      <c r="N35" s="84">
        <v>100.05328800000001</v>
      </c>
      <c r="O35" s="86">
        <v>99.83</v>
      </c>
      <c r="P35" s="84">
        <v>9.9883196000000007E-2</v>
      </c>
      <c r="Q35" s="85">
        <f t="shared" si="1"/>
        <v>2.1266114893785E-3</v>
      </c>
      <c r="R35" s="85">
        <f>P35/'סכום נכסי הקרן'!$C$42</f>
        <v>1.4394316977359265E-5</v>
      </c>
    </row>
    <row r="36" spans="2:18">
      <c r="B36" s="77" t="s">
        <v>1431</v>
      </c>
      <c r="C36" s="87" t="s">
        <v>1399</v>
      </c>
      <c r="D36" s="74">
        <v>7937</v>
      </c>
      <c r="E36" s="74"/>
      <c r="F36" s="74" t="s">
        <v>1400</v>
      </c>
      <c r="G36" s="97">
        <v>44087</v>
      </c>
      <c r="H36" s="74" t="s">
        <v>1397</v>
      </c>
      <c r="I36" s="84">
        <v>10.27999876739767</v>
      </c>
      <c r="J36" s="87" t="s">
        <v>387</v>
      </c>
      <c r="K36" s="87" t="s">
        <v>155</v>
      </c>
      <c r="L36" s="88">
        <v>2.8999999999999998E-2</v>
      </c>
      <c r="M36" s="88">
        <v>2.9099994864156951E-2</v>
      </c>
      <c r="N36" s="84">
        <v>2.4251440000000004</v>
      </c>
      <c r="O36" s="86">
        <v>100.36</v>
      </c>
      <c r="P36" s="84">
        <v>2.4338750000000003E-3</v>
      </c>
      <c r="Q36" s="85">
        <f t="shared" si="1"/>
        <v>5.1819592744219925E-5</v>
      </c>
      <c r="R36" s="85">
        <f>P36/'סכום נכסי הקרן'!$C$42</f>
        <v>3.507493716287401E-7</v>
      </c>
    </row>
    <row r="37" spans="2:18">
      <c r="B37" s="77" t="s">
        <v>1432</v>
      </c>
      <c r="C37" s="87" t="s">
        <v>1398</v>
      </c>
      <c r="D37" s="74">
        <v>472710</v>
      </c>
      <c r="E37" s="74"/>
      <c r="F37" s="74" t="s">
        <v>1400</v>
      </c>
      <c r="G37" s="97">
        <v>42901</v>
      </c>
      <c r="H37" s="74" t="s">
        <v>1397</v>
      </c>
      <c r="I37" s="84">
        <v>2.0299999879786359</v>
      </c>
      <c r="J37" s="87" t="s">
        <v>182</v>
      </c>
      <c r="K37" s="87" t="s">
        <v>155</v>
      </c>
      <c r="L37" s="88">
        <v>0.04</v>
      </c>
      <c r="M37" s="88">
        <v>1.7499999926698998E-2</v>
      </c>
      <c r="N37" s="84">
        <v>32.233199000000006</v>
      </c>
      <c r="O37" s="86">
        <v>105.81</v>
      </c>
      <c r="P37" s="84">
        <v>3.4105947000000005E-2</v>
      </c>
      <c r="Q37" s="85">
        <f t="shared" si="1"/>
        <v>7.2614915872670099E-4</v>
      </c>
      <c r="R37" s="85">
        <f>P37/'סכום נכסי הקרן'!$C$42</f>
        <v>4.915059104947096E-6</v>
      </c>
    </row>
    <row r="38" spans="2:18">
      <c r="B38" s="77" t="s">
        <v>1433</v>
      </c>
      <c r="C38" s="87" t="s">
        <v>1399</v>
      </c>
      <c r="D38" s="74">
        <v>74006127</v>
      </c>
      <c r="E38" s="74"/>
      <c r="F38" s="74" t="s">
        <v>1400</v>
      </c>
      <c r="G38" s="97">
        <v>44074</v>
      </c>
      <c r="H38" s="74" t="s">
        <v>1397</v>
      </c>
      <c r="I38" s="84">
        <v>11.480000000000004</v>
      </c>
      <c r="J38" s="87" t="s">
        <v>451</v>
      </c>
      <c r="K38" s="87" t="s">
        <v>155</v>
      </c>
      <c r="L38" s="88">
        <v>2.35E-2</v>
      </c>
      <c r="M38" s="88">
        <v>2.7100000000000009E-2</v>
      </c>
      <c r="N38" s="84">
        <v>4370.7400000000007</v>
      </c>
      <c r="O38" s="86">
        <v>96.75</v>
      </c>
      <c r="P38" s="84">
        <v>4.2286899999999994</v>
      </c>
      <c r="Q38" s="85">
        <f t="shared" si="1"/>
        <v>9.0032969499894325E-2</v>
      </c>
      <c r="R38" s="85">
        <f>P38/'סכום נכסי הקרן'!$C$42</f>
        <v>6.0940284949421661E-4</v>
      </c>
    </row>
    <row r="39" spans="2:18">
      <c r="B39" s="77" t="s">
        <v>1434</v>
      </c>
      <c r="C39" s="87" t="s">
        <v>1398</v>
      </c>
      <c r="D39" s="74">
        <v>7970</v>
      </c>
      <c r="E39" s="74"/>
      <c r="F39" s="74" t="s">
        <v>1400</v>
      </c>
      <c r="G39" s="97">
        <v>44098</v>
      </c>
      <c r="H39" s="74" t="s">
        <v>1397</v>
      </c>
      <c r="I39" s="84">
        <v>10.160000114501676</v>
      </c>
      <c r="J39" s="87" t="s">
        <v>387</v>
      </c>
      <c r="K39" s="87" t="s">
        <v>155</v>
      </c>
      <c r="L39" s="88">
        <v>1.8500000000000003E-2</v>
      </c>
      <c r="M39" s="88">
        <v>1.9400000286254188E-2</v>
      </c>
      <c r="N39" s="84">
        <v>38.713867000000008</v>
      </c>
      <c r="O39" s="86">
        <v>99.26</v>
      </c>
      <c r="P39" s="84">
        <v>3.8427385000000008E-2</v>
      </c>
      <c r="Q39" s="85">
        <f t="shared" si="1"/>
        <v>8.1815682437485311E-4</v>
      </c>
      <c r="R39" s="85">
        <f>P39/'סכום נכסי הקרן'!$C$42</f>
        <v>5.5378280076362482E-6</v>
      </c>
    </row>
    <row r="40" spans="2:18">
      <c r="B40" s="77" t="s">
        <v>1434</v>
      </c>
      <c r="C40" s="87" t="s">
        <v>1398</v>
      </c>
      <c r="D40" s="74">
        <v>7699</v>
      </c>
      <c r="E40" s="74"/>
      <c r="F40" s="74" t="s">
        <v>1400</v>
      </c>
      <c r="G40" s="97">
        <v>43977</v>
      </c>
      <c r="H40" s="74" t="s">
        <v>1397</v>
      </c>
      <c r="I40" s="84">
        <v>10.149999932915273</v>
      </c>
      <c r="J40" s="87" t="s">
        <v>387</v>
      </c>
      <c r="K40" s="87" t="s">
        <v>155</v>
      </c>
      <c r="L40" s="88">
        <v>1.908E-2</v>
      </c>
      <c r="M40" s="88">
        <v>1.8299999807496001E-2</v>
      </c>
      <c r="N40" s="84">
        <v>67.98532800000001</v>
      </c>
      <c r="O40" s="86">
        <v>100.86</v>
      </c>
      <c r="P40" s="84">
        <v>6.8570004000000018E-2</v>
      </c>
      <c r="Q40" s="85">
        <f t="shared" si="1"/>
        <v>1.459922831595514E-3</v>
      </c>
      <c r="R40" s="85">
        <f>P40/'סכום נכסי הקרן'!$C$42</f>
        <v>9.8817259783596923E-6</v>
      </c>
    </row>
    <row r="41" spans="2:18">
      <c r="B41" s="77" t="s">
        <v>1434</v>
      </c>
      <c r="C41" s="87" t="s">
        <v>1398</v>
      </c>
      <c r="D41" s="74">
        <v>7567</v>
      </c>
      <c r="E41" s="74"/>
      <c r="F41" s="74" t="s">
        <v>1400</v>
      </c>
      <c r="G41" s="97">
        <v>43919</v>
      </c>
      <c r="H41" s="74" t="s">
        <v>1397</v>
      </c>
      <c r="I41" s="84">
        <v>9.8399998975882799</v>
      </c>
      <c r="J41" s="87" t="s">
        <v>387</v>
      </c>
      <c r="K41" s="87" t="s">
        <v>155</v>
      </c>
      <c r="L41" s="88">
        <v>2.69E-2</v>
      </c>
      <c r="M41" s="88">
        <v>1.6599999827718603E-2</v>
      </c>
      <c r="N41" s="84">
        <v>37.769626000000009</v>
      </c>
      <c r="O41" s="86">
        <v>110.65</v>
      </c>
      <c r="P41" s="84">
        <v>4.1792092000000003E-2</v>
      </c>
      <c r="Q41" s="85">
        <f t="shared" si="1"/>
        <v>8.8979474597872591E-4</v>
      </c>
      <c r="R41" s="85">
        <f>P41/'סכום נכסי הקרן'!$C$42</f>
        <v>6.0227209729548537E-6</v>
      </c>
    </row>
    <row r="42" spans="2:18">
      <c r="B42" s="77" t="s">
        <v>1434</v>
      </c>
      <c r="C42" s="87" t="s">
        <v>1398</v>
      </c>
      <c r="D42" s="74">
        <v>7856</v>
      </c>
      <c r="E42" s="74"/>
      <c r="F42" s="74" t="s">
        <v>1400</v>
      </c>
      <c r="G42" s="97">
        <v>44041</v>
      </c>
      <c r="H42" s="74" t="s">
        <v>1397</v>
      </c>
      <c r="I42" s="84">
        <v>10.139999903751457</v>
      </c>
      <c r="J42" s="87" t="s">
        <v>387</v>
      </c>
      <c r="K42" s="87" t="s">
        <v>155</v>
      </c>
      <c r="L42" s="88">
        <v>1.9220000000000001E-2</v>
      </c>
      <c r="M42" s="88">
        <v>1.8999999772803877E-2</v>
      </c>
      <c r="N42" s="84">
        <v>48.15627400000001</v>
      </c>
      <c r="O42" s="86">
        <v>100.54</v>
      </c>
      <c r="P42" s="84">
        <v>4.8416319000000013E-2</v>
      </c>
      <c r="Q42" s="85">
        <f t="shared" si="1"/>
        <v>1.0308310544930358E-3</v>
      </c>
      <c r="R42" s="85">
        <f>P42/'סכום נכסי הקרן'!$C$42</f>
        <v>6.9773482474764038E-6</v>
      </c>
    </row>
    <row r="43" spans="2:18">
      <c r="B43" s="77" t="s">
        <v>1434</v>
      </c>
      <c r="C43" s="87" t="s">
        <v>1398</v>
      </c>
      <c r="D43" s="74">
        <v>7566</v>
      </c>
      <c r="E43" s="74"/>
      <c r="F43" s="74" t="s">
        <v>1400</v>
      </c>
      <c r="G43" s="97">
        <v>43919</v>
      </c>
      <c r="H43" s="74" t="s">
        <v>1397</v>
      </c>
      <c r="I43" s="84">
        <v>9.4599999337732523</v>
      </c>
      <c r="J43" s="87" t="s">
        <v>387</v>
      </c>
      <c r="K43" s="87" t="s">
        <v>155</v>
      </c>
      <c r="L43" s="88">
        <v>2.69E-2</v>
      </c>
      <c r="M43" s="88">
        <v>1.6499999784043217E-2</v>
      </c>
      <c r="N43" s="84">
        <v>37.769626000000009</v>
      </c>
      <c r="O43" s="86">
        <v>110.34</v>
      </c>
      <c r="P43" s="84">
        <v>4.1675006000000007E-2</v>
      </c>
      <c r="Q43" s="85">
        <f t="shared" si="1"/>
        <v>8.8730186987126373E-4</v>
      </c>
      <c r="R43" s="85">
        <f>P43/'סכום נכסי הקרן'!$C$42</f>
        <v>6.0058475341272557E-6</v>
      </c>
    </row>
    <row r="44" spans="2:18">
      <c r="B44" s="77" t="s">
        <v>1434</v>
      </c>
      <c r="C44" s="87" t="s">
        <v>1398</v>
      </c>
      <c r="D44" s="74">
        <v>7700</v>
      </c>
      <c r="E44" s="74"/>
      <c r="F44" s="74" t="s">
        <v>1400</v>
      </c>
      <c r="G44" s="97">
        <v>43977</v>
      </c>
      <c r="H44" s="74" t="s">
        <v>1397</v>
      </c>
      <c r="I44" s="84">
        <v>9.7599999684398924</v>
      </c>
      <c r="J44" s="87" t="s">
        <v>387</v>
      </c>
      <c r="K44" s="87" t="s">
        <v>155</v>
      </c>
      <c r="L44" s="88">
        <v>1.8769999999999998E-2</v>
      </c>
      <c r="M44" s="88">
        <v>1.8199999872882896E-2</v>
      </c>
      <c r="N44" s="84">
        <v>45.323552000000007</v>
      </c>
      <c r="O44" s="86">
        <v>100.67</v>
      </c>
      <c r="P44" s="84">
        <v>4.5627219000000004E-2</v>
      </c>
      <c r="Q44" s="85">
        <f t="shared" si="1"/>
        <v>9.7144837209443109E-4</v>
      </c>
      <c r="R44" s="85">
        <f>P44/'סכום נכסי הקרן'!$C$42</f>
        <v>6.5754068690532216E-6</v>
      </c>
    </row>
    <row r="45" spans="2:18">
      <c r="B45" s="77" t="s">
        <v>1434</v>
      </c>
      <c r="C45" s="87" t="s">
        <v>1398</v>
      </c>
      <c r="D45" s="74">
        <v>7855</v>
      </c>
      <c r="E45" s="74"/>
      <c r="F45" s="74" t="s">
        <v>1400</v>
      </c>
      <c r="G45" s="97">
        <v>44041</v>
      </c>
      <c r="H45" s="74" t="s">
        <v>1397</v>
      </c>
      <c r="I45" s="84">
        <v>9.7400000944489094</v>
      </c>
      <c r="J45" s="87" t="s">
        <v>387</v>
      </c>
      <c r="K45" s="87" t="s">
        <v>155</v>
      </c>
      <c r="L45" s="88">
        <v>1.9009999999999999E-2</v>
      </c>
      <c r="M45" s="88">
        <v>1.8800000072653009E-2</v>
      </c>
      <c r="N45" s="84">
        <v>27.382979000000006</v>
      </c>
      <c r="O45" s="86">
        <v>100.53</v>
      </c>
      <c r="P45" s="84">
        <v>2.7528110000000005E-2</v>
      </c>
      <c r="Q45" s="85">
        <f t="shared" si="1"/>
        <v>5.8610053894225789E-4</v>
      </c>
      <c r="R45" s="85">
        <f>P45/'סכום נכסי הקרן'!$C$42</f>
        <v>3.9671171628069792E-6</v>
      </c>
    </row>
    <row r="46" spans="2:18">
      <c r="B46" s="77" t="s">
        <v>1434</v>
      </c>
      <c r="C46" s="87" t="s">
        <v>1398</v>
      </c>
      <c r="D46" s="74">
        <v>7971</v>
      </c>
      <c r="E46" s="74"/>
      <c r="F46" s="74" t="s">
        <v>1400</v>
      </c>
      <c r="G46" s="97">
        <v>44098</v>
      </c>
      <c r="H46" s="74" t="s">
        <v>1397</v>
      </c>
      <c r="I46" s="84">
        <v>9.7700002698477757</v>
      </c>
      <c r="J46" s="87" t="s">
        <v>387</v>
      </c>
      <c r="K46" s="87" t="s">
        <v>155</v>
      </c>
      <c r="L46" s="88">
        <v>1.822E-2</v>
      </c>
      <c r="M46" s="88">
        <v>1.9100000564797669E-2</v>
      </c>
      <c r="N46" s="84">
        <v>16.052091000000004</v>
      </c>
      <c r="O46" s="86">
        <v>99.27</v>
      </c>
      <c r="P46" s="84">
        <v>1.5934910000000004E-2</v>
      </c>
      <c r="Q46" s="85">
        <f t="shared" si="1"/>
        <v>3.3926990770511946E-4</v>
      </c>
      <c r="R46" s="85">
        <f>P46/'סכום נכסי הקרן'!$C$42</f>
        <v>2.2964037468894367E-6</v>
      </c>
    </row>
    <row r="47" spans="2:18">
      <c r="B47" s="77" t="s">
        <v>1435</v>
      </c>
      <c r="C47" s="87" t="s">
        <v>1398</v>
      </c>
      <c r="D47" s="74">
        <v>22333</v>
      </c>
      <c r="E47" s="74"/>
      <c r="F47" s="74" t="s">
        <v>1400</v>
      </c>
      <c r="G47" s="97">
        <v>41639</v>
      </c>
      <c r="H47" s="74" t="s">
        <v>1397</v>
      </c>
      <c r="I47" s="84">
        <v>1.709999994720969</v>
      </c>
      <c r="J47" s="87" t="s">
        <v>142</v>
      </c>
      <c r="K47" s="87" t="s">
        <v>155</v>
      </c>
      <c r="L47" s="88">
        <v>3.7000000000000005E-2</v>
      </c>
      <c r="M47" s="88">
        <v>9.1999999744046962E-3</v>
      </c>
      <c r="N47" s="84">
        <v>118.22500500000002</v>
      </c>
      <c r="O47" s="86">
        <v>105.75</v>
      </c>
      <c r="P47" s="84">
        <v>0.12502294600000002</v>
      </c>
      <c r="Q47" s="85">
        <f t="shared" si="1"/>
        <v>2.6618614946957424E-3</v>
      </c>
      <c r="R47" s="85">
        <f>P47/'סכום נכסי הקרן'!$C$42</f>
        <v>1.8017244003358392E-5</v>
      </c>
    </row>
    <row r="48" spans="2:18">
      <c r="B48" s="77" t="s">
        <v>1435</v>
      </c>
      <c r="C48" s="87" t="s">
        <v>1398</v>
      </c>
      <c r="D48" s="74">
        <v>22334</v>
      </c>
      <c r="E48" s="74"/>
      <c r="F48" s="74" t="s">
        <v>1400</v>
      </c>
      <c r="G48" s="97">
        <v>42004</v>
      </c>
      <c r="H48" s="74" t="s">
        <v>1397</v>
      </c>
      <c r="I48" s="84">
        <v>2.1799999786155455</v>
      </c>
      <c r="J48" s="87" t="s">
        <v>142</v>
      </c>
      <c r="K48" s="87" t="s">
        <v>155</v>
      </c>
      <c r="L48" s="88">
        <v>3.7000000000000005E-2</v>
      </c>
      <c r="M48" s="88">
        <v>9.399999948382351E-3</v>
      </c>
      <c r="N48" s="84">
        <v>50.667859000000007</v>
      </c>
      <c r="O48" s="86">
        <v>107.06</v>
      </c>
      <c r="P48" s="84">
        <v>5.4245012000000002E-2</v>
      </c>
      <c r="Q48" s="85">
        <f t="shared" si="1"/>
        <v>1.154929661648738E-3</v>
      </c>
      <c r="R48" s="85">
        <f>P48/'סכום נכסי הקרן'!$C$42</f>
        <v>7.8173299257330246E-6</v>
      </c>
    </row>
    <row r="49" spans="2:18">
      <c r="B49" s="77" t="s">
        <v>1435</v>
      </c>
      <c r="C49" s="87" t="s">
        <v>1398</v>
      </c>
      <c r="D49" s="74">
        <v>458870</v>
      </c>
      <c r="E49" s="74"/>
      <c r="F49" s="74" t="s">
        <v>1400</v>
      </c>
      <c r="G49" s="97">
        <v>42759</v>
      </c>
      <c r="H49" s="74" t="s">
        <v>1397</v>
      </c>
      <c r="I49" s="84">
        <v>3.2000001325777281</v>
      </c>
      <c r="J49" s="87" t="s">
        <v>142</v>
      </c>
      <c r="K49" s="87" t="s">
        <v>155</v>
      </c>
      <c r="L49" s="88">
        <v>2.4E-2</v>
      </c>
      <c r="M49" s="88">
        <v>1.0400000265155458E-2</v>
      </c>
      <c r="N49" s="84">
        <v>8.6317890000000013</v>
      </c>
      <c r="O49" s="86">
        <v>104.86</v>
      </c>
      <c r="P49" s="84">
        <v>9.0512940000000014E-3</v>
      </c>
      <c r="Q49" s="85">
        <f t="shared" si="1"/>
        <v>1.9271095224208365E-4</v>
      </c>
      <c r="R49" s="85">
        <f>P49/'סכום נכסי הקרן'!$C$42</f>
        <v>1.3043955350734879E-6</v>
      </c>
    </row>
    <row r="50" spans="2:18">
      <c r="B50" s="77" t="s">
        <v>1435</v>
      </c>
      <c r="C50" s="87" t="s">
        <v>1398</v>
      </c>
      <c r="D50" s="74">
        <v>458869</v>
      </c>
      <c r="E50" s="74"/>
      <c r="F50" s="74" t="s">
        <v>1400</v>
      </c>
      <c r="G50" s="97">
        <v>42759</v>
      </c>
      <c r="H50" s="74" t="s">
        <v>1397</v>
      </c>
      <c r="I50" s="84">
        <v>3.1300001658263534</v>
      </c>
      <c r="J50" s="87" t="s">
        <v>142</v>
      </c>
      <c r="K50" s="87" t="s">
        <v>155</v>
      </c>
      <c r="L50" s="88">
        <v>3.8800000000000001E-2</v>
      </c>
      <c r="M50" s="88">
        <v>1.9400001235568908E-2</v>
      </c>
      <c r="N50" s="84">
        <v>8.6317890000000013</v>
      </c>
      <c r="O50" s="86">
        <v>106.89</v>
      </c>
      <c r="P50" s="84">
        <v>9.2265190000000007E-3</v>
      </c>
      <c r="Q50" s="85">
        <f t="shared" si="1"/>
        <v>1.9644166484589687E-4</v>
      </c>
      <c r="R50" s="85">
        <f>P50/'סכום נכסי הקרן'!$C$42</f>
        <v>1.3296474722697885E-6</v>
      </c>
    </row>
    <row r="51" spans="2:18">
      <c r="B51" s="77" t="s">
        <v>1436</v>
      </c>
      <c r="C51" s="87" t="s">
        <v>1398</v>
      </c>
      <c r="D51" s="74">
        <v>7497</v>
      </c>
      <c r="E51" s="74"/>
      <c r="F51" s="74" t="s">
        <v>323</v>
      </c>
      <c r="G51" s="97">
        <v>43902</v>
      </c>
      <c r="H51" s="74" t="s">
        <v>1397</v>
      </c>
      <c r="I51" s="84">
        <v>7.8299998033558067</v>
      </c>
      <c r="J51" s="87" t="s">
        <v>387</v>
      </c>
      <c r="K51" s="87" t="s">
        <v>155</v>
      </c>
      <c r="L51" s="88">
        <v>2.7000000000000003E-2</v>
      </c>
      <c r="M51" s="88">
        <v>1.5399999823900723E-2</v>
      </c>
      <c r="N51" s="84">
        <v>15.460428000000002</v>
      </c>
      <c r="O51" s="86">
        <v>110.19</v>
      </c>
      <c r="P51" s="84">
        <v>1.7035845000000001E-2</v>
      </c>
      <c r="Q51" s="85">
        <f t="shared" si="1"/>
        <v>3.6270989675051316E-4</v>
      </c>
      <c r="R51" s="85">
        <f>P51/'סכום נכסי הקרן'!$C$42</f>
        <v>2.4550611386840383E-6</v>
      </c>
    </row>
    <row r="52" spans="2:18">
      <c r="B52" s="77" t="s">
        <v>1436</v>
      </c>
      <c r="C52" s="87" t="s">
        <v>1398</v>
      </c>
      <c r="D52" s="74">
        <v>7583</v>
      </c>
      <c r="E52" s="74"/>
      <c r="F52" s="74" t="s">
        <v>323</v>
      </c>
      <c r="G52" s="97">
        <v>43926</v>
      </c>
      <c r="H52" s="74" t="s">
        <v>1397</v>
      </c>
      <c r="I52" s="84">
        <v>7.8099987937838016</v>
      </c>
      <c r="J52" s="87" t="s">
        <v>387</v>
      </c>
      <c r="K52" s="87" t="s">
        <v>155</v>
      </c>
      <c r="L52" s="88">
        <v>2.7000000000000003E-2</v>
      </c>
      <c r="M52" s="88">
        <v>1.8799999507666854E-2</v>
      </c>
      <c r="N52" s="84">
        <v>0.75669000000000008</v>
      </c>
      <c r="O52" s="86">
        <v>107.37</v>
      </c>
      <c r="P52" s="84">
        <v>8.1245800000000017E-4</v>
      </c>
      <c r="Q52" s="85">
        <f t="shared" si="1"/>
        <v>1.7298029965295439E-5</v>
      </c>
      <c r="R52" s="85">
        <f>P52/'סכום נכסי הקרן'!$C$42</f>
        <v>1.170845392531428E-7</v>
      </c>
    </row>
    <row r="53" spans="2:18">
      <c r="B53" s="77" t="s">
        <v>1436</v>
      </c>
      <c r="C53" s="87" t="s">
        <v>1398</v>
      </c>
      <c r="D53" s="74">
        <v>7658</v>
      </c>
      <c r="E53" s="74"/>
      <c r="F53" s="74" t="s">
        <v>323</v>
      </c>
      <c r="G53" s="97">
        <v>43956</v>
      </c>
      <c r="H53" s="74" t="s">
        <v>1397</v>
      </c>
      <c r="I53" s="84">
        <v>7.7799977674133025</v>
      </c>
      <c r="J53" s="87" t="s">
        <v>387</v>
      </c>
      <c r="K53" s="87" t="s">
        <v>155</v>
      </c>
      <c r="L53" s="88">
        <v>2.7000000000000003E-2</v>
      </c>
      <c r="M53" s="88">
        <v>2.3199994418533255E-2</v>
      </c>
      <c r="N53" s="84">
        <v>1.1043550000000002</v>
      </c>
      <c r="O53" s="86">
        <v>103.83</v>
      </c>
      <c r="P53" s="84">
        <v>1.1466520000000002E-3</v>
      </c>
      <c r="Q53" s="85">
        <f t="shared" si="1"/>
        <v>2.4413348943288077E-5</v>
      </c>
      <c r="R53" s="85">
        <f>P53/'סכום נכסי הקרן'!$C$42</f>
        <v>1.652457371380363E-7</v>
      </c>
    </row>
    <row r="54" spans="2:18">
      <c r="B54" s="77" t="s">
        <v>1436</v>
      </c>
      <c r="C54" s="87" t="s">
        <v>1398</v>
      </c>
      <c r="D54" s="74">
        <v>7716</v>
      </c>
      <c r="E54" s="74"/>
      <c r="F54" s="74" t="s">
        <v>323</v>
      </c>
      <c r="G54" s="97">
        <v>43986</v>
      </c>
      <c r="H54" s="74" t="s">
        <v>1397</v>
      </c>
      <c r="I54" s="84">
        <v>7.7799979902824239</v>
      </c>
      <c r="J54" s="87" t="s">
        <v>387</v>
      </c>
      <c r="K54" s="87" t="s">
        <v>155</v>
      </c>
      <c r="L54" s="88">
        <v>2.7000000000000003E-2</v>
      </c>
      <c r="M54" s="88">
        <v>2.4099991330630063E-2</v>
      </c>
      <c r="N54" s="84">
        <v>0.98426000000000013</v>
      </c>
      <c r="O54" s="86">
        <v>103.13</v>
      </c>
      <c r="P54" s="84">
        <v>1.0150680000000003E-3</v>
      </c>
      <c r="Q54" s="85">
        <f t="shared" si="1"/>
        <v>2.1611796155385891E-5</v>
      </c>
      <c r="R54" s="85">
        <f>P54/'סכום נכסי הקרן'!$C$42</f>
        <v>1.4628296981580483E-7</v>
      </c>
    </row>
    <row r="55" spans="2:18">
      <c r="B55" s="77" t="s">
        <v>1436</v>
      </c>
      <c r="C55" s="87" t="s">
        <v>1398</v>
      </c>
      <c r="D55" s="74">
        <v>7805</v>
      </c>
      <c r="E55" s="74"/>
      <c r="F55" s="74" t="s">
        <v>323</v>
      </c>
      <c r="G55" s="97">
        <v>44017</v>
      </c>
      <c r="H55" s="74" t="s">
        <v>1397</v>
      </c>
      <c r="I55" s="84">
        <v>7.810003454772958</v>
      </c>
      <c r="J55" s="87" t="s">
        <v>387</v>
      </c>
      <c r="K55" s="87" t="s">
        <v>155</v>
      </c>
      <c r="L55" s="88">
        <v>2.7000000000000003E-2</v>
      </c>
      <c r="M55" s="88">
        <v>2.2800006386975213E-2</v>
      </c>
      <c r="N55" s="84">
        <v>0.66240600000000016</v>
      </c>
      <c r="O55" s="86">
        <v>104</v>
      </c>
      <c r="P55" s="84">
        <v>6.8890200000000013E-4</v>
      </c>
      <c r="Q55" s="85">
        <f t="shared" si="1"/>
        <v>1.4667401193848737E-5</v>
      </c>
      <c r="R55" s="85">
        <f>P55/'סכום נכסי הקרן'!$C$42</f>
        <v>9.9278699034988369E-8</v>
      </c>
    </row>
    <row r="56" spans="2:18">
      <c r="B56" s="77" t="s">
        <v>1436</v>
      </c>
      <c r="C56" s="87" t="s">
        <v>1398</v>
      </c>
      <c r="D56" s="74">
        <v>7863</v>
      </c>
      <c r="E56" s="74"/>
      <c r="F56" s="74" t="s">
        <v>323</v>
      </c>
      <c r="G56" s="97">
        <v>44048</v>
      </c>
      <c r="H56" s="74" t="s">
        <v>1397</v>
      </c>
      <c r="I56" s="84">
        <v>7.7999990234247836</v>
      </c>
      <c r="J56" s="87" t="s">
        <v>387</v>
      </c>
      <c r="K56" s="87" t="s">
        <v>155</v>
      </c>
      <c r="L56" s="88">
        <v>2.7000000000000003E-2</v>
      </c>
      <c r="M56" s="88">
        <v>2.5599999674474926E-2</v>
      </c>
      <c r="N56" s="84">
        <v>1.2095520000000002</v>
      </c>
      <c r="O56" s="86">
        <v>101.59</v>
      </c>
      <c r="P56" s="84">
        <v>1.2287840000000003E-3</v>
      </c>
      <c r="Q56" s="85">
        <f t="shared" si="1"/>
        <v>2.6162020009496604E-5</v>
      </c>
      <c r="R56" s="85">
        <f>P56/'סכום נכסי הקרן'!$C$42</f>
        <v>1.770819026726721E-7</v>
      </c>
    </row>
    <row r="57" spans="2:18">
      <c r="B57" s="77" t="s">
        <v>1436</v>
      </c>
      <c r="C57" s="87" t="s">
        <v>1398</v>
      </c>
      <c r="D57" s="74">
        <v>7919</v>
      </c>
      <c r="E57" s="74"/>
      <c r="F57" s="74" t="s">
        <v>323</v>
      </c>
      <c r="G57" s="97">
        <v>44080</v>
      </c>
      <c r="H57" s="74" t="s">
        <v>1397</v>
      </c>
      <c r="I57" s="84">
        <v>7.7999997882374368</v>
      </c>
      <c r="J57" s="87" t="s">
        <v>387</v>
      </c>
      <c r="K57" s="87" t="s">
        <v>155</v>
      </c>
      <c r="L57" s="88">
        <v>2.7000000000000003E-2</v>
      </c>
      <c r="M57" s="88">
        <v>2.7400000423525125E-2</v>
      </c>
      <c r="N57" s="84">
        <v>1.8889080000000005</v>
      </c>
      <c r="O57" s="86">
        <v>100</v>
      </c>
      <c r="P57" s="84">
        <v>1.8889080000000006E-3</v>
      </c>
      <c r="Q57" s="85">
        <f t="shared" si="1"/>
        <v>4.0216709276893426E-5</v>
      </c>
      <c r="R57" s="85">
        <f>P57/'סכום נכסי הקרן'!$C$42</f>
        <v>2.7221336102490895E-7</v>
      </c>
    </row>
    <row r="58" spans="2:18">
      <c r="B58" s="77" t="s">
        <v>1437</v>
      </c>
      <c r="C58" s="87" t="s">
        <v>1398</v>
      </c>
      <c r="D58" s="74">
        <v>7490</v>
      </c>
      <c r="E58" s="74"/>
      <c r="F58" s="74" t="s">
        <v>323</v>
      </c>
      <c r="G58" s="97">
        <v>43899</v>
      </c>
      <c r="H58" s="74" t="s">
        <v>1397</v>
      </c>
      <c r="I58" s="84">
        <v>4.4600000514608888</v>
      </c>
      <c r="J58" s="87" t="s">
        <v>147</v>
      </c>
      <c r="K58" s="87" t="s">
        <v>155</v>
      </c>
      <c r="L58" s="88">
        <v>2.3889999999999998E-2</v>
      </c>
      <c r="M58" s="88">
        <v>1.8200000171536293E-2</v>
      </c>
      <c r="N58" s="84">
        <v>11.300000000000002</v>
      </c>
      <c r="O58" s="86">
        <v>103.18</v>
      </c>
      <c r="P58" s="84">
        <v>1.1659340000000002E-2</v>
      </c>
      <c r="Q58" s="85">
        <f t="shared" si="1"/>
        <v>2.4823881689338737E-4</v>
      </c>
      <c r="R58" s="85">
        <f>P58/'סכום נכסי הקרן'!$C$42</f>
        <v>1.6802449503798818E-6</v>
      </c>
    </row>
    <row r="59" spans="2:18">
      <c r="B59" s="77" t="s">
        <v>1437</v>
      </c>
      <c r="C59" s="87" t="s">
        <v>1398</v>
      </c>
      <c r="D59" s="74">
        <v>7491</v>
      </c>
      <c r="E59" s="74"/>
      <c r="F59" s="74" t="s">
        <v>323</v>
      </c>
      <c r="G59" s="97">
        <v>43899</v>
      </c>
      <c r="H59" s="74" t="s">
        <v>1397</v>
      </c>
      <c r="I59" s="84">
        <v>4.6000000188084762</v>
      </c>
      <c r="J59" s="87" t="s">
        <v>147</v>
      </c>
      <c r="K59" s="87" t="s">
        <v>155</v>
      </c>
      <c r="L59" s="88">
        <v>1.2969999999999999E-2</v>
      </c>
      <c r="M59" s="88">
        <v>8.0000000000000002E-3</v>
      </c>
      <c r="N59" s="84">
        <v>103.6</v>
      </c>
      <c r="O59" s="86">
        <v>102.64</v>
      </c>
      <c r="P59" s="84">
        <v>0.10633503500000002</v>
      </c>
      <c r="Q59" s="85">
        <f t="shared" si="1"/>
        <v>2.2639774878095106E-3</v>
      </c>
      <c r="R59" s="85">
        <f>P59/'סכום נכסי הקרן'!$C$42</f>
        <v>1.5324101159003684E-5</v>
      </c>
    </row>
    <row r="60" spans="2:18">
      <c r="B60" s="77" t="s">
        <v>1438</v>
      </c>
      <c r="C60" s="87" t="s">
        <v>1398</v>
      </c>
      <c r="D60" s="74">
        <v>470540</v>
      </c>
      <c r="E60" s="74"/>
      <c r="F60" s="74" t="s">
        <v>323</v>
      </c>
      <c r="G60" s="97">
        <v>42884</v>
      </c>
      <c r="H60" s="74" t="s">
        <v>1397</v>
      </c>
      <c r="I60" s="84">
        <v>0.41000003127713952</v>
      </c>
      <c r="J60" s="87" t="s">
        <v>147</v>
      </c>
      <c r="K60" s="87" t="s">
        <v>155</v>
      </c>
      <c r="L60" s="88">
        <v>2.2099999999999998E-2</v>
      </c>
      <c r="M60" s="88">
        <v>1.7000001042571315E-2</v>
      </c>
      <c r="N60" s="84">
        <v>1.9106910000000001</v>
      </c>
      <c r="O60" s="86">
        <v>100.4</v>
      </c>
      <c r="P60" s="84">
        <v>1.9183340000000003E-3</v>
      </c>
      <c r="Q60" s="85">
        <f t="shared" si="1"/>
        <v>4.0843217760727394E-5</v>
      </c>
      <c r="R60" s="85">
        <f>P60/'סכום נכסי הקרן'!$C$42</f>
        <v>2.7645398595821377E-7</v>
      </c>
    </row>
    <row r="61" spans="2:18">
      <c r="B61" s="77" t="s">
        <v>1438</v>
      </c>
      <c r="C61" s="87" t="s">
        <v>1398</v>
      </c>
      <c r="D61" s="74">
        <v>484097</v>
      </c>
      <c r="E61" s="74"/>
      <c r="F61" s="74" t="s">
        <v>323</v>
      </c>
      <c r="G61" s="97">
        <v>43006</v>
      </c>
      <c r="H61" s="74" t="s">
        <v>1397</v>
      </c>
      <c r="I61" s="84">
        <v>0.62000016461492446</v>
      </c>
      <c r="J61" s="87" t="s">
        <v>147</v>
      </c>
      <c r="K61" s="87" t="s">
        <v>155</v>
      </c>
      <c r="L61" s="88">
        <v>2.0799999999999999E-2</v>
      </c>
      <c r="M61" s="88">
        <v>1.8600001019044771E-2</v>
      </c>
      <c r="N61" s="84">
        <v>2.5475880000000006</v>
      </c>
      <c r="O61" s="86">
        <v>100.15</v>
      </c>
      <c r="P61" s="84">
        <v>2.5514090000000006E-3</v>
      </c>
      <c r="Q61" s="85">
        <f t="shared" si="1"/>
        <v>5.43220072123414E-5</v>
      </c>
      <c r="R61" s="85">
        <f>P61/'סכום נכסי הקרן'!$C$42</f>
        <v>3.6768737240733902E-7</v>
      </c>
    </row>
    <row r="62" spans="2:18">
      <c r="B62" s="77" t="s">
        <v>1438</v>
      </c>
      <c r="C62" s="87" t="s">
        <v>1398</v>
      </c>
      <c r="D62" s="74">
        <v>523632</v>
      </c>
      <c r="E62" s="74"/>
      <c r="F62" s="74" t="s">
        <v>323</v>
      </c>
      <c r="G62" s="97">
        <v>43321</v>
      </c>
      <c r="H62" s="74" t="s">
        <v>1397</v>
      </c>
      <c r="I62" s="84">
        <v>0.96999994745958329</v>
      </c>
      <c r="J62" s="87" t="s">
        <v>147</v>
      </c>
      <c r="K62" s="87" t="s">
        <v>155</v>
      </c>
      <c r="L62" s="88">
        <v>2.3980000000000001E-2</v>
      </c>
      <c r="M62" s="88">
        <v>1.6700001225943058E-2</v>
      </c>
      <c r="N62" s="84">
        <v>5.6500000000000012</v>
      </c>
      <c r="O62" s="86">
        <v>101.06</v>
      </c>
      <c r="P62" s="84">
        <v>5.7098900000000005E-3</v>
      </c>
      <c r="Q62" s="85">
        <f t="shared" si="1"/>
        <v>1.2156917442937451E-4</v>
      </c>
      <c r="R62" s="85">
        <f>P62/'סכום נכסי הקרן'!$C$42</f>
        <v>8.2286079998735622E-7</v>
      </c>
    </row>
    <row r="63" spans="2:18">
      <c r="B63" s="77" t="s">
        <v>1438</v>
      </c>
      <c r="C63" s="87" t="s">
        <v>1398</v>
      </c>
      <c r="D63" s="74">
        <v>524747</v>
      </c>
      <c r="E63" s="74"/>
      <c r="F63" s="74" t="s">
        <v>323</v>
      </c>
      <c r="G63" s="97">
        <v>43343</v>
      </c>
      <c r="H63" s="74" t="s">
        <v>1397</v>
      </c>
      <c r="I63" s="84">
        <v>1.0300000701788861</v>
      </c>
      <c r="J63" s="87" t="s">
        <v>147</v>
      </c>
      <c r="K63" s="87" t="s">
        <v>155</v>
      </c>
      <c r="L63" s="88">
        <v>2.3789999999999999E-2</v>
      </c>
      <c r="M63" s="88">
        <v>1.7200001052683288E-2</v>
      </c>
      <c r="N63" s="84">
        <v>5.6500000000000012</v>
      </c>
      <c r="O63" s="86">
        <v>100.88</v>
      </c>
      <c r="P63" s="84">
        <v>5.699720000000001E-3</v>
      </c>
      <c r="Q63" s="85">
        <f t="shared" si="1"/>
        <v>1.2135264512601724E-4</v>
      </c>
      <c r="R63" s="85">
        <f>P63/'סכום נכסי הקרן'!$C$42</f>
        <v>8.2139518605506137E-7</v>
      </c>
    </row>
    <row r="64" spans="2:18">
      <c r="B64" s="77" t="s">
        <v>1438</v>
      </c>
      <c r="C64" s="87" t="s">
        <v>1398</v>
      </c>
      <c r="D64" s="74">
        <v>465782</v>
      </c>
      <c r="E64" s="74"/>
      <c r="F64" s="74" t="s">
        <v>323</v>
      </c>
      <c r="G64" s="97">
        <v>42828</v>
      </c>
      <c r="H64" s="74" t="s">
        <v>1397</v>
      </c>
      <c r="I64" s="84">
        <v>0.25999975057782809</v>
      </c>
      <c r="J64" s="87" t="s">
        <v>147</v>
      </c>
      <c r="K64" s="87" t="s">
        <v>155</v>
      </c>
      <c r="L64" s="88">
        <v>2.2700000000000001E-2</v>
      </c>
      <c r="M64" s="88">
        <v>1.6400001454962673E-2</v>
      </c>
      <c r="N64" s="84">
        <v>1.9106910000000001</v>
      </c>
      <c r="O64" s="86">
        <v>100.72</v>
      </c>
      <c r="P64" s="84">
        <v>1.9244480000000003E-3</v>
      </c>
      <c r="Q64" s="85">
        <f t="shared" si="1"/>
        <v>4.0973390834545136E-5</v>
      </c>
      <c r="R64" s="85">
        <f>P64/'סכום נכסי הקרן'!$C$42</f>
        <v>2.7733508365556393E-7</v>
      </c>
    </row>
    <row r="65" spans="2:18">
      <c r="B65" s="77" t="s">
        <v>1438</v>
      </c>
      <c r="C65" s="87" t="s">
        <v>1398</v>
      </c>
      <c r="D65" s="74">
        <v>467404</v>
      </c>
      <c r="E65" s="74"/>
      <c r="F65" s="74" t="s">
        <v>323</v>
      </c>
      <c r="G65" s="97">
        <v>42859</v>
      </c>
      <c r="H65" s="74" t="s">
        <v>1397</v>
      </c>
      <c r="I65" s="84">
        <v>0.34000006244854503</v>
      </c>
      <c r="J65" s="87" t="s">
        <v>147</v>
      </c>
      <c r="K65" s="87" t="s">
        <v>155</v>
      </c>
      <c r="L65" s="88">
        <v>2.2799999999999997E-2</v>
      </c>
      <c r="M65" s="88">
        <v>1.6700000312242728E-2</v>
      </c>
      <c r="N65" s="84">
        <v>1.9106910000000001</v>
      </c>
      <c r="O65" s="86">
        <v>100.57</v>
      </c>
      <c r="P65" s="84">
        <v>1.921582E-3</v>
      </c>
      <c r="Q65" s="85">
        <f t="shared" si="1"/>
        <v>4.0912370875506586E-5</v>
      </c>
      <c r="R65" s="85">
        <f>P65/'סכום נכסי הקרן'!$C$42</f>
        <v>2.7692206010296239E-7</v>
      </c>
    </row>
    <row r="66" spans="2:18">
      <c r="B66" s="77" t="s">
        <v>1438</v>
      </c>
      <c r="C66" s="87" t="s">
        <v>1398</v>
      </c>
      <c r="D66" s="74">
        <v>545876</v>
      </c>
      <c r="E66" s="74"/>
      <c r="F66" s="74" t="s">
        <v>323</v>
      </c>
      <c r="G66" s="97">
        <v>43614</v>
      </c>
      <c r="H66" s="74" t="s">
        <v>1397</v>
      </c>
      <c r="I66" s="84">
        <v>1.3900000688142315</v>
      </c>
      <c r="J66" s="87" t="s">
        <v>147</v>
      </c>
      <c r="K66" s="87" t="s">
        <v>155</v>
      </c>
      <c r="L66" s="88">
        <v>2.427E-2</v>
      </c>
      <c r="M66" s="88">
        <v>1.8599999949026495E-2</v>
      </c>
      <c r="N66" s="84">
        <v>7.7687500000000007</v>
      </c>
      <c r="O66" s="86">
        <v>101.01</v>
      </c>
      <c r="P66" s="84">
        <v>7.8472140000000017E-3</v>
      </c>
      <c r="Q66" s="85">
        <f t="shared" si="1"/>
        <v>1.6707490469179437E-4</v>
      </c>
      <c r="R66" s="85">
        <f>P66/'סכום נכסי הקרן'!$C$42</f>
        <v>1.1308737628416629E-6</v>
      </c>
    </row>
    <row r="67" spans="2:18">
      <c r="B67" s="77" t="s">
        <v>1438</v>
      </c>
      <c r="C67" s="87" t="s">
        <v>1398</v>
      </c>
      <c r="D67" s="74">
        <v>7355</v>
      </c>
      <c r="E67" s="74"/>
      <c r="F67" s="74" t="s">
        <v>323</v>
      </c>
      <c r="G67" s="97">
        <v>43842</v>
      </c>
      <c r="H67" s="74" t="s">
        <v>1397</v>
      </c>
      <c r="I67" s="84">
        <v>1.6099999908839242</v>
      </c>
      <c r="J67" s="87" t="s">
        <v>147</v>
      </c>
      <c r="K67" s="87" t="s">
        <v>155</v>
      </c>
      <c r="L67" s="88">
        <v>2.0838000000000002E-2</v>
      </c>
      <c r="M67" s="88">
        <v>2.4799999878452321E-2</v>
      </c>
      <c r="N67" s="84">
        <v>9.8875000000000011</v>
      </c>
      <c r="O67" s="86">
        <v>99.85</v>
      </c>
      <c r="P67" s="84">
        <v>9.8726690000000023E-3</v>
      </c>
      <c r="Q67" s="85">
        <f t="shared" si="1"/>
        <v>2.101988339082677E-4</v>
      </c>
      <c r="R67" s="85">
        <f>P67/'סכום נכסי הקרן'!$C$42</f>
        <v>1.4227651165522232E-6</v>
      </c>
    </row>
    <row r="68" spans="2:18">
      <c r="B68" s="77" t="s">
        <v>1439</v>
      </c>
      <c r="C68" s="87" t="s">
        <v>1399</v>
      </c>
      <c r="D68" s="74">
        <v>90145980</v>
      </c>
      <c r="E68" s="74"/>
      <c r="F68" s="74" t="s">
        <v>1401</v>
      </c>
      <c r="G68" s="97">
        <v>42242</v>
      </c>
      <c r="H68" s="74" t="s">
        <v>1397</v>
      </c>
      <c r="I68" s="84">
        <v>4.3599999876707596</v>
      </c>
      <c r="J68" s="87" t="s">
        <v>679</v>
      </c>
      <c r="K68" s="87" t="s">
        <v>155</v>
      </c>
      <c r="L68" s="88">
        <v>2.6600000000000002E-2</v>
      </c>
      <c r="M68" s="88">
        <v>1.8299999960370298E-2</v>
      </c>
      <c r="N68" s="84">
        <v>130.56863600000003</v>
      </c>
      <c r="O68" s="86">
        <v>104.36</v>
      </c>
      <c r="P68" s="84">
        <v>0.13626143800000004</v>
      </c>
      <c r="Q68" s="85">
        <f t="shared" si="1"/>
        <v>2.9011400437170252E-3</v>
      </c>
      <c r="R68" s="85">
        <f>P68/'סכום נכסי הקרן'!$C$42</f>
        <v>1.9636839918125844E-5</v>
      </c>
    </row>
    <row r="69" spans="2:18">
      <c r="B69" s="77" t="s">
        <v>1440</v>
      </c>
      <c r="C69" s="87" t="s">
        <v>1398</v>
      </c>
      <c r="D69" s="74">
        <v>482154</v>
      </c>
      <c r="E69" s="74"/>
      <c r="F69" s="74" t="s">
        <v>1401</v>
      </c>
      <c r="G69" s="97">
        <v>42978</v>
      </c>
      <c r="H69" s="74" t="s">
        <v>1397</v>
      </c>
      <c r="I69" s="84">
        <v>2.5300001404411301</v>
      </c>
      <c r="J69" s="87" t="s">
        <v>147</v>
      </c>
      <c r="K69" s="87" t="s">
        <v>155</v>
      </c>
      <c r="L69" s="88">
        <v>2.3E-2</v>
      </c>
      <c r="M69" s="88">
        <v>2.1400002298127579E-2</v>
      </c>
      <c r="N69" s="84">
        <v>2.3357220000000005</v>
      </c>
      <c r="O69" s="86">
        <v>100.6</v>
      </c>
      <c r="P69" s="84">
        <v>2.3497390000000004E-3</v>
      </c>
      <c r="Q69" s="85">
        <f t="shared" si="1"/>
        <v>5.0028254546848371E-5</v>
      </c>
      <c r="R69" s="85">
        <f>P69/'סכום נכסי הקרן'!$C$42</f>
        <v>3.3862440665257837E-7</v>
      </c>
    </row>
    <row r="70" spans="2:18">
      <c r="B70" s="77" t="s">
        <v>1440</v>
      </c>
      <c r="C70" s="87" t="s">
        <v>1398</v>
      </c>
      <c r="D70" s="74">
        <v>482153</v>
      </c>
      <c r="E70" s="74"/>
      <c r="F70" s="74" t="s">
        <v>1401</v>
      </c>
      <c r="G70" s="97">
        <v>42978</v>
      </c>
      <c r="H70" s="74" t="s">
        <v>1397</v>
      </c>
      <c r="I70" s="84">
        <v>2.5200000578078114</v>
      </c>
      <c r="J70" s="87" t="s">
        <v>147</v>
      </c>
      <c r="K70" s="87" t="s">
        <v>155</v>
      </c>
      <c r="L70" s="88">
        <v>2.76E-2</v>
      </c>
      <c r="M70" s="88">
        <v>2.229999942192188E-2</v>
      </c>
      <c r="N70" s="84">
        <v>5.4500190000000011</v>
      </c>
      <c r="O70" s="86">
        <v>101.57</v>
      </c>
      <c r="P70" s="84">
        <v>5.5355840000000014E-3</v>
      </c>
      <c r="Q70" s="85">
        <f t="shared" si="1"/>
        <v>1.1785802823950283E-4</v>
      </c>
      <c r="R70" s="85">
        <f>P70/'סכום נכסי הקרן'!$C$42</f>
        <v>7.9774130125750405E-7</v>
      </c>
    </row>
    <row r="71" spans="2:18">
      <c r="B71" s="77" t="s">
        <v>1441</v>
      </c>
      <c r="C71" s="87" t="s">
        <v>1398</v>
      </c>
      <c r="D71" s="74">
        <v>7561</v>
      </c>
      <c r="E71" s="74"/>
      <c r="F71" s="74" t="s">
        <v>654</v>
      </c>
      <c r="G71" s="97">
        <v>43920</v>
      </c>
      <c r="H71" s="74" t="s">
        <v>151</v>
      </c>
      <c r="I71" s="84">
        <v>6.7600000000000007</v>
      </c>
      <c r="J71" s="87" t="s">
        <v>182</v>
      </c>
      <c r="K71" s="87" t="s">
        <v>155</v>
      </c>
      <c r="L71" s="88">
        <v>5.5918000000000002E-2</v>
      </c>
      <c r="M71" s="88">
        <v>3.2399999999999998E-2</v>
      </c>
      <c r="N71" s="84">
        <v>3407.4400000000005</v>
      </c>
      <c r="O71" s="86">
        <v>117.46</v>
      </c>
      <c r="P71" s="84">
        <v>4.0023800000000005</v>
      </c>
      <c r="Q71" s="85">
        <f t="shared" si="1"/>
        <v>8.5214606998145315E-2</v>
      </c>
      <c r="R71" s="85">
        <f>P71/'סכום נכסי הקרן'!$C$42</f>
        <v>5.7678897643446633E-4</v>
      </c>
    </row>
    <row r="72" spans="2:18">
      <c r="B72" s="77" t="s">
        <v>1441</v>
      </c>
      <c r="C72" s="87" t="s">
        <v>1398</v>
      </c>
      <c r="D72" s="74">
        <v>7894</v>
      </c>
      <c r="E72" s="74"/>
      <c r="F72" s="74" t="s">
        <v>654</v>
      </c>
      <c r="G72" s="97">
        <v>44068</v>
      </c>
      <c r="H72" s="74" t="s">
        <v>151</v>
      </c>
      <c r="I72" s="84">
        <v>6.7700000000000014</v>
      </c>
      <c r="J72" s="87" t="s">
        <v>182</v>
      </c>
      <c r="K72" s="87" t="s">
        <v>155</v>
      </c>
      <c r="L72" s="88">
        <v>4.5102999999999997E-2</v>
      </c>
      <c r="M72" s="88">
        <v>4.6800000000000008E-2</v>
      </c>
      <c r="N72" s="84">
        <v>4266.6499999999996</v>
      </c>
      <c r="O72" s="86">
        <v>99.83</v>
      </c>
      <c r="P72" s="84">
        <v>4.2593999999999994</v>
      </c>
      <c r="Q72" s="85">
        <f t="shared" si="1"/>
        <v>9.0686815606689036E-2</v>
      </c>
      <c r="R72" s="85">
        <f>P72/'סכום נכסי הקרן'!$C$42</f>
        <v>6.1382851359065489E-4</v>
      </c>
    </row>
    <row r="73" spans="2:18">
      <c r="B73" s="77" t="s">
        <v>1442</v>
      </c>
      <c r="C73" s="87" t="s">
        <v>1398</v>
      </c>
      <c r="D73" s="74">
        <v>90141407</v>
      </c>
      <c r="E73" s="74"/>
      <c r="F73" s="74" t="s">
        <v>866</v>
      </c>
      <c r="G73" s="97">
        <v>42372</v>
      </c>
      <c r="H73" s="74" t="s">
        <v>151</v>
      </c>
      <c r="I73" s="84">
        <v>8.8099999846775532</v>
      </c>
      <c r="J73" s="87" t="s">
        <v>147</v>
      </c>
      <c r="K73" s="87" t="s">
        <v>155</v>
      </c>
      <c r="L73" s="88">
        <v>6.7000000000000004E-2</v>
      </c>
      <c r="M73" s="88">
        <v>2.1799999998533739E-2</v>
      </c>
      <c r="N73" s="84">
        <v>96.226581999999993</v>
      </c>
      <c r="O73" s="86">
        <v>141.75</v>
      </c>
      <c r="P73" s="84">
        <v>0.13640118900000001</v>
      </c>
      <c r="Q73" s="85">
        <f t="shared" si="1"/>
        <v>2.9041154799681044E-3</v>
      </c>
      <c r="R73" s="85">
        <f>P73/'סכום נכסי הקרן'!$C$42</f>
        <v>1.9656979644050335E-5</v>
      </c>
    </row>
    <row r="74" spans="2:18">
      <c r="B74" s="77" t="s">
        <v>1443</v>
      </c>
      <c r="C74" s="87" t="s">
        <v>1398</v>
      </c>
      <c r="D74" s="74">
        <v>6718</v>
      </c>
      <c r="E74" s="74"/>
      <c r="F74" s="74" t="s">
        <v>665</v>
      </c>
      <c r="G74" s="97">
        <v>43482</v>
      </c>
      <c r="H74" s="74"/>
      <c r="I74" s="84">
        <v>3.2699999962153732</v>
      </c>
      <c r="J74" s="87" t="s">
        <v>147</v>
      </c>
      <c r="K74" s="87" t="s">
        <v>155</v>
      </c>
      <c r="L74" s="88">
        <v>4.1299999999999996E-2</v>
      </c>
      <c r="M74" s="88">
        <v>1.7200000031870544E-2</v>
      </c>
      <c r="N74" s="84">
        <v>46.394140000000007</v>
      </c>
      <c r="O74" s="86">
        <v>108.21</v>
      </c>
      <c r="P74" s="84">
        <v>5.0203097000000009E-2</v>
      </c>
      <c r="Q74" s="85">
        <f t="shared" si="1"/>
        <v>1.0688733156134021E-3</v>
      </c>
      <c r="R74" s="85">
        <f>P74/'סכום נכסי הקרן'!$C$42</f>
        <v>7.2348435012343231E-6</v>
      </c>
    </row>
    <row r="75" spans="2:18"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84"/>
      <c r="O75" s="86"/>
      <c r="P75" s="74"/>
      <c r="Q75" s="85"/>
      <c r="R75" s="74"/>
    </row>
    <row r="76" spans="2:18">
      <c r="B76" s="71" t="s">
        <v>36</v>
      </c>
      <c r="C76" s="72"/>
      <c r="D76" s="72"/>
      <c r="E76" s="72"/>
      <c r="F76" s="72"/>
      <c r="G76" s="72"/>
      <c r="H76" s="72"/>
      <c r="I76" s="81">
        <v>4.5876650025205512</v>
      </c>
      <c r="J76" s="72"/>
      <c r="K76" s="72"/>
      <c r="L76" s="72"/>
      <c r="M76" s="94">
        <v>3.766955117966788E-2</v>
      </c>
      <c r="N76" s="81"/>
      <c r="O76" s="83"/>
      <c r="P76" s="81">
        <f>P77</f>
        <v>32.056480000000008</v>
      </c>
      <c r="Q76" s="82">
        <f t="shared" ref="Q76:Q88" si="2">P76/$P$10</f>
        <v>0.68251399041168148</v>
      </c>
      <c r="R76" s="82">
        <f>P76/'סכום נכסי הקרן'!$C$42</f>
        <v>4.6197073459521443E-3</v>
      </c>
    </row>
    <row r="77" spans="2:18">
      <c r="B77" s="92" t="s">
        <v>34</v>
      </c>
      <c r="C77" s="72"/>
      <c r="D77" s="72"/>
      <c r="E77" s="72"/>
      <c r="F77" s="72"/>
      <c r="G77" s="72"/>
      <c r="H77" s="72"/>
      <c r="I77" s="81">
        <v>4.5876650025205512</v>
      </c>
      <c r="J77" s="72"/>
      <c r="K77" s="72"/>
      <c r="L77" s="72"/>
      <c r="M77" s="94">
        <v>3.766955117966788E-2</v>
      </c>
      <c r="N77" s="81"/>
      <c r="O77" s="83"/>
      <c r="P77" s="81">
        <f>SUM(P78:P88)</f>
        <v>32.056480000000008</v>
      </c>
      <c r="Q77" s="82">
        <f t="shared" si="2"/>
        <v>0.68251399041168148</v>
      </c>
      <c r="R77" s="82">
        <f>P77/'סכום נכסי הקרן'!$C$42</f>
        <v>4.6197073459521443E-3</v>
      </c>
    </row>
    <row r="78" spans="2:18">
      <c r="B78" s="77" t="s">
        <v>1444</v>
      </c>
      <c r="C78" s="87" t="s">
        <v>1399</v>
      </c>
      <c r="D78" s="74">
        <v>7598</v>
      </c>
      <c r="E78" s="74"/>
      <c r="F78" s="74" t="s">
        <v>1400</v>
      </c>
      <c r="G78" s="97">
        <v>43942</v>
      </c>
      <c r="H78" s="74" t="s">
        <v>1397</v>
      </c>
      <c r="I78" s="84">
        <v>5.1400000000000006</v>
      </c>
      <c r="J78" s="87" t="s">
        <v>181</v>
      </c>
      <c r="K78" s="87" t="s">
        <v>154</v>
      </c>
      <c r="L78" s="88">
        <v>5.4400000000000004E-2</v>
      </c>
      <c r="M78" s="88">
        <v>3.6400000000000002E-2</v>
      </c>
      <c r="N78" s="84">
        <v>2812.3300000000004</v>
      </c>
      <c r="O78" s="86">
        <v>109.76</v>
      </c>
      <c r="P78" s="84">
        <v>10.621740000000001</v>
      </c>
      <c r="Q78" s="85">
        <f t="shared" si="2"/>
        <v>0.22614729229520436</v>
      </c>
      <c r="R78" s="85">
        <f>P78/'סכום נכסי הקרן'!$C$42</f>
        <v>1.5307148602963807E-3</v>
      </c>
    </row>
    <row r="79" spans="2:18">
      <c r="B79" s="77" t="s">
        <v>1445</v>
      </c>
      <c r="C79" s="87" t="s">
        <v>1399</v>
      </c>
      <c r="D79" s="74">
        <v>7889</v>
      </c>
      <c r="E79" s="74"/>
      <c r="F79" s="74" t="s">
        <v>665</v>
      </c>
      <c r="G79" s="97">
        <v>44064</v>
      </c>
      <c r="H79" s="74"/>
      <c r="I79" s="84">
        <v>5.15</v>
      </c>
      <c r="J79" s="87" t="s">
        <v>893</v>
      </c>
      <c r="K79" s="87" t="s">
        <v>154</v>
      </c>
      <c r="L79" s="88">
        <v>5.7500000000000002E-2</v>
      </c>
      <c r="M79" s="88">
        <v>6.1900000000000011E-2</v>
      </c>
      <c r="N79" s="84">
        <v>397.73000000000008</v>
      </c>
      <c r="O79" s="86">
        <v>97.97</v>
      </c>
      <c r="P79" s="84">
        <v>1.3407900000000001</v>
      </c>
      <c r="Q79" s="85">
        <f t="shared" si="2"/>
        <v>2.8546737920198299E-2</v>
      </c>
      <c r="R79" s="85">
        <f>P79/'סכום נכסי הקרן'!$C$42</f>
        <v>1.9322325509161251E-4</v>
      </c>
    </row>
    <row r="80" spans="2:18">
      <c r="B80" s="77" t="s">
        <v>1445</v>
      </c>
      <c r="C80" s="87" t="s">
        <v>1399</v>
      </c>
      <c r="D80" s="74">
        <v>7979</v>
      </c>
      <c r="E80" s="74"/>
      <c r="F80" s="74" t="s">
        <v>665</v>
      </c>
      <c r="G80" s="97">
        <v>44104</v>
      </c>
      <c r="H80" s="74"/>
      <c r="I80" s="84">
        <v>5.1599999999999993</v>
      </c>
      <c r="J80" s="87" t="s">
        <v>893</v>
      </c>
      <c r="K80" s="87" t="s">
        <v>154</v>
      </c>
      <c r="L80" s="88">
        <v>5.7500000000000002E-2</v>
      </c>
      <c r="M80" s="88">
        <v>6.1499999999999992E-2</v>
      </c>
      <c r="N80" s="84">
        <v>33.119999999999997</v>
      </c>
      <c r="O80" s="86">
        <v>97.61</v>
      </c>
      <c r="P80" s="84">
        <v>0.11124000000000002</v>
      </c>
      <c r="Q80" s="85">
        <f t="shared" si="2"/>
        <v>2.3684090172531556E-3</v>
      </c>
      <c r="R80" s="85">
        <f>P80/'סכום נכסי הקרן'!$C$42</f>
        <v>1.6030963011650577E-5</v>
      </c>
    </row>
    <row r="81" spans="2:18">
      <c r="B81" s="77" t="s">
        <v>1446</v>
      </c>
      <c r="C81" s="87" t="s">
        <v>1399</v>
      </c>
      <c r="D81" s="74">
        <v>7903</v>
      </c>
      <c r="E81" s="74"/>
      <c r="F81" s="74" t="s">
        <v>665</v>
      </c>
      <c r="G81" s="97">
        <v>44070</v>
      </c>
      <c r="H81" s="74"/>
      <c r="I81" s="84">
        <v>3.9299999999999997</v>
      </c>
      <c r="J81" s="87" t="s">
        <v>954</v>
      </c>
      <c r="K81" s="87" t="s">
        <v>154</v>
      </c>
      <c r="L81" s="88">
        <v>2.802E-2</v>
      </c>
      <c r="M81" s="88">
        <v>3.3000000000000002E-2</v>
      </c>
      <c r="N81" s="84">
        <v>1001.4900000000001</v>
      </c>
      <c r="O81" s="86">
        <v>98.36</v>
      </c>
      <c r="P81" s="84">
        <v>3.3897600000000008</v>
      </c>
      <c r="Q81" s="85">
        <f t="shared" si="2"/>
        <v>7.217132461636154E-2</v>
      </c>
      <c r="R81" s="85">
        <f>P81/'סכום נכסי הקרן'!$C$42</f>
        <v>4.8850339067217424E-4</v>
      </c>
    </row>
    <row r="82" spans="2:18">
      <c r="B82" s="77" t="s">
        <v>1447</v>
      </c>
      <c r="C82" s="87" t="s">
        <v>1399</v>
      </c>
      <c r="D82" s="74">
        <v>7952</v>
      </c>
      <c r="E82" s="74"/>
      <c r="F82" s="74" t="s">
        <v>665</v>
      </c>
      <c r="G82" s="97">
        <v>44095</v>
      </c>
      <c r="H82" s="74"/>
      <c r="I82" s="84">
        <v>2.3700000000000006</v>
      </c>
      <c r="J82" s="87" t="s">
        <v>954</v>
      </c>
      <c r="K82" s="87" t="s">
        <v>154</v>
      </c>
      <c r="L82" s="88">
        <v>3.6562999999999998E-2</v>
      </c>
      <c r="M82" s="88">
        <v>4.2300000000000011E-2</v>
      </c>
      <c r="N82" s="84">
        <v>27.390000000000004</v>
      </c>
      <c r="O82" s="86">
        <v>99.02</v>
      </c>
      <c r="P82" s="84">
        <v>9.3319999999999986E-2</v>
      </c>
      <c r="Q82" s="85">
        <f t="shared" si="2"/>
        <v>1.9868745908851529E-3</v>
      </c>
      <c r="R82" s="85">
        <f>P82/'סכום נכסי הקרן'!$C$42</f>
        <v>1.344848497165796E-5</v>
      </c>
    </row>
    <row r="83" spans="2:18">
      <c r="B83" s="77" t="s">
        <v>1447</v>
      </c>
      <c r="C83" s="87" t="s">
        <v>1399</v>
      </c>
      <c r="D83" s="74">
        <v>7902</v>
      </c>
      <c r="E83" s="74"/>
      <c r="F83" s="74" t="s">
        <v>665</v>
      </c>
      <c r="G83" s="97">
        <v>44063</v>
      </c>
      <c r="H83" s="74"/>
      <c r="I83" s="84">
        <v>2.37</v>
      </c>
      <c r="J83" s="87" t="s">
        <v>954</v>
      </c>
      <c r="K83" s="87" t="s">
        <v>154</v>
      </c>
      <c r="L83" s="88">
        <v>3.6562999999999998E-2</v>
      </c>
      <c r="M83" s="88">
        <v>4.2199999999999994E-2</v>
      </c>
      <c r="N83" s="84">
        <v>60.890000000000008</v>
      </c>
      <c r="O83" s="86">
        <v>99.04</v>
      </c>
      <c r="P83" s="84">
        <v>0.20749000000000004</v>
      </c>
      <c r="Q83" s="85">
        <f t="shared" si="2"/>
        <v>4.4176661901281673E-3</v>
      </c>
      <c r="R83" s="85">
        <f>P83/'סכום נכסי הקרן'!$C$42</f>
        <v>2.9901694671767155E-5</v>
      </c>
    </row>
    <row r="84" spans="2:18">
      <c r="B84" s="77" t="s">
        <v>1448</v>
      </c>
      <c r="C84" s="87" t="s">
        <v>1399</v>
      </c>
      <c r="D84" s="74">
        <v>7770</v>
      </c>
      <c r="E84" s="74"/>
      <c r="F84" s="74" t="s">
        <v>665</v>
      </c>
      <c r="G84" s="97">
        <v>44004</v>
      </c>
      <c r="H84" s="74"/>
      <c r="I84" s="84">
        <v>4.2600000000000016</v>
      </c>
      <c r="J84" s="87" t="s">
        <v>1402</v>
      </c>
      <c r="K84" s="87" t="s">
        <v>158</v>
      </c>
      <c r="L84" s="88">
        <v>4.6524000000000003E-2</v>
      </c>
      <c r="M84" s="88">
        <v>0.04</v>
      </c>
      <c r="N84" s="84">
        <v>4238.8700000000008</v>
      </c>
      <c r="O84" s="86">
        <v>101.07</v>
      </c>
      <c r="P84" s="84">
        <v>10.489049999999999</v>
      </c>
      <c r="Q84" s="85">
        <f t="shared" si="2"/>
        <v>0.22332219167942474</v>
      </c>
      <c r="R84" s="85">
        <f>P84/'סכום נכסי הקרן'!$C$42</f>
        <v>1.511592705657618E-3</v>
      </c>
    </row>
    <row r="85" spans="2:18">
      <c r="B85" s="77" t="s">
        <v>1448</v>
      </c>
      <c r="C85" s="87" t="s">
        <v>1399</v>
      </c>
      <c r="D85" s="74">
        <v>7771</v>
      </c>
      <c r="E85" s="74"/>
      <c r="F85" s="74" t="s">
        <v>665</v>
      </c>
      <c r="G85" s="97">
        <v>44004</v>
      </c>
      <c r="H85" s="74"/>
      <c r="I85" s="84">
        <v>4.26</v>
      </c>
      <c r="J85" s="87" t="s">
        <v>1402</v>
      </c>
      <c r="K85" s="87" t="s">
        <v>158</v>
      </c>
      <c r="L85" s="88">
        <v>4.6524000000000003E-2</v>
      </c>
      <c r="M85" s="88">
        <v>0.04</v>
      </c>
      <c r="N85" s="84">
        <v>256.67</v>
      </c>
      <c r="O85" s="86">
        <v>101.07</v>
      </c>
      <c r="P85" s="84">
        <v>0.63513000000000008</v>
      </c>
      <c r="Q85" s="85">
        <f t="shared" si="2"/>
        <v>1.3522542422941359E-2</v>
      </c>
      <c r="R85" s="85">
        <f>P85/'סכום נכסי הקרן'!$C$42</f>
        <v>9.152953557703732E-5</v>
      </c>
    </row>
    <row r="86" spans="2:18">
      <c r="B86" s="77" t="s">
        <v>1449</v>
      </c>
      <c r="C86" s="87" t="s">
        <v>1399</v>
      </c>
      <c r="D86" s="74">
        <v>7901</v>
      </c>
      <c r="E86" s="74"/>
      <c r="F86" s="74" t="s">
        <v>665</v>
      </c>
      <c r="G86" s="97">
        <v>44070</v>
      </c>
      <c r="H86" s="74"/>
      <c r="I86" s="84">
        <v>4.5599999999999996</v>
      </c>
      <c r="J86" s="87" t="s">
        <v>954</v>
      </c>
      <c r="K86" s="87" t="s">
        <v>157</v>
      </c>
      <c r="L86" s="88">
        <v>3.0735999999999999E-2</v>
      </c>
      <c r="M86" s="88">
        <v>3.1400000000000004E-2</v>
      </c>
      <c r="N86" s="84">
        <v>406.23000000000008</v>
      </c>
      <c r="O86" s="86">
        <v>100.09</v>
      </c>
      <c r="P86" s="84">
        <v>1.7934300000000003</v>
      </c>
      <c r="Q86" s="85">
        <f t="shared" si="2"/>
        <v>3.8183888743368637E-2</v>
      </c>
      <c r="R86" s="85">
        <f>P86/'סכום נכסי הקרן'!$C$42</f>
        <v>2.5845388344106879E-4</v>
      </c>
    </row>
    <row r="87" spans="2:18">
      <c r="B87" s="77" t="s">
        <v>1449</v>
      </c>
      <c r="C87" s="87" t="s">
        <v>1399</v>
      </c>
      <c r="D87" s="74">
        <v>7948</v>
      </c>
      <c r="E87" s="74"/>
      <c r="F87" s="74" t="s">
        <v>665</v>
      </c>
      <c r="G87" s="97">
        <v>44091</v>
      </c>
      <c r="H87" s="74"/>
      <c r="I87" s="84">
        <v>4.5599999999999996</v>
      </c>
      <c r="J87" s="87" t="s">
        <v>954</v>
      </c>
      <c r="K87" s="87" t="s">
        <v>157</v>
      </c>
      <c r="L87" s="88">
        <v>3.0748999999999999E-2</v>
      </c>
      <c r="M87" s="88">
        <v>3.1099999999999999E-2</v>
      </c>
      <c r="N87" s="84">
        <v>104.46</v>
      </c>
      <c r="O87" s="86">
        <v>100.09</v>
      </c>
      <c r="P87" s="84">
        <v>0.46115000000000012</v>
      </c>
      <c r="Q87" s="85">
        <f t="shared" si="2"/>
        <v>9.8183370937279125E-3</v>
      </c>
      <c r="R87" s="85">
        <f>P87/'סכום נכסי הקרן'!$C$42</f>
        <v>6.6457017195457248E-5</v>
      </c>
    </row>
    <row r="88" spans="2:18">
      <c r="B88" s="77" t="s">
        <v>1449</v>
      </c>
      <c r="C88" s="87" t="s">
        <v>1399</v>
      </c>
      <c r="D88" s="74">
        <v>7900</v>
      </c>
      <c r="E88" s="74"/>
      <c r="F88" s="74" t="s">
        <v>665</v>
      </c>
      <c r="G88" s="97">
        <v>44070</v>
      </c>
      <c r="H88" s="74"/>
      <c r="I88" s="84">
        <v>4.5599999999999996</v>
      </c>
      <c r="J88" s="87" t="s">
        <v>954</v>
      </c>
      <c r="K88" s="87" t="s">
        <v>157</v>
      </c>
      <c r="L88" s="88">
        <v>3.0748999999999999E-2</v>
      </c>
      <c r="M88" s="88">
        <v>3.1200000000000002E-2</v>
      </c>
      <c r="N88" s="84">
        <v>659.46000000000015</v>
      </c>
      <c r="O88" s="86">
        <v>100.16</v>
      </c>
      <c r="P88" s="84">
        <v>2.9133800000000005</v>
      </c>
      <c r="Q88" s="85">
        <f t="shared" si="2"/>
        <v>6.2028725842188055E-2</v>
      </c>
      <c r="R88" s="85">
        <f>P88/'סכום נכסי הקרן'!$C$42</f>
        <v>4.198515553657188E-4</v>
      </c>
    </row>
    <row r="92" spans="2:18">
      <c r="B92" s="89" t="s">
        <v>240</v>
      </c>
    </row>
    <row r="93" spans="2:18">
      <c r="B93" s="89" t="s">
        <v>103</v>
      </c>
    </row>
    <row r="94" spans="2:18">
      <c r="B94" s="89" t="s">
        <v>223</v>
      </c>
    </row>
    <row r="95" spans="2:18">
      <c r="B95" s="89" t="s">
        <v>231</v>
      </c>
    </row>
  </sheetData>
  <sheetProtection sheet="1" objects="1" scenarios="1"/>
  <mergeCells count="1">
    <mergeCell ref="B6:R6"/>
  </mergeCells>
  <phoneticPr fontId="3" type="noConversion"/>
  <conditionalFormatting sqref="B75:B77">
    <cfRule type="cellIs" dxfId="9" priority="25" operator="equal">
      <formula>2958465</formula>
    </cfRule>
    <cfRule type="cellIs" dxfId="8" priority="26" operator="equal">
      <formula>"NR3"</formula>
    </cfRule>
    <cfRule type="cellIs" dxfId="7" priority="27" operator="equal">
      <formula>"דירוג פנימי"</formula>
    </cfRule>
  </conditionalFormatting>
  <conditionalFormatting sqref="B75:B77">
    <cfRule type="cellIs" dxfId="6" priority="24" operator="equal">
      <formula>2958465</formula>
    </cfRule>
  </conditionalFormatting>
  <conditionalFormatting sqref="B11:B33">
    <cfRule type="cellIs" dxfId="5" priority="23" operator="equal">
      <formula>"NR3"</formula>
    </cfRule>
  </conditionalFormatting>
  <conditionalFormatting sqref="B34:B59">
    <cfRule type="cellIs" dxfId="4" priority="3" operator="equal">
      <formula>"NR3"</formula>
    </cfRule>
  </conditionalFormatting>
  <conditionalFormatting sqref="B60:B74">
    <cfRule type="cellIs" dxfId="3" priority="2" operator="equal">
      <formula>"NR3"</formula>
    </cfRule>
  </conditionalFormatting>
  <conditionalFormatting sqref="B78:B88">
    <cfRule type="cellIs" dxfId="2" priority="1" operator="equal">
      <formula>"NR3"</formula>
    </cfRule>
  </conditionalFormatting>
  <dataValidations count="1">
    <dataValidation allowBlank="1" showInputMessage="1" showErrorMessage="1" sqref="C5 D1:R5 C7:R9 B1:B9 B89:R1048576 S1:XFD52 AF53:XFD56 S57:XFD1048576 A1:A1048576 S53:A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170</v>
      </c>
      <c r="C1" s="68" t="s" vm="1">
        <v>247</v>
      </c>
    </row>
    <row r="2" spans="2:64">
      <c r="B2" s="47" t="s">
        <v>169</v>
      </c>
      <c r="C2" s="68" t="s">
        <v>248</v>
      </c>
    </row>
    <row r="3" spans="2:64">
      <c r="B3" s="47" t="s">
        <v>171</v>
      </c>
      <c r="C3" s="68" t="s">
        <v>249</v>
      </c>
    </row>
    <row r="4" spans="2:64">
      <c r="B4" s="47" t="s">
        <v>172</v>
      </c>
      <c r="C4" s="68">
        <v>12148</v>
      </c>
    </row>
    <row r="6" spans="2:64" ht="26.25" customHeight="1">
      <c r="B6" s="125" t="s">
        <v>203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4" s="3" customFormat="1" ht="78.75">
      <c r="B7" s="48" t="s">
        <v>107</v>
      </c>
      <c r="C7" s="49" t="s">
        <v>41</v>
      </c>
      <c r="D7" s="49" t="s">
        <v>108</v>
      </c>
      <c r="E7" s="49" t="s">
        <v>14</v>
      </c>
      <c r="F7" s="49" t="s">
        <v>61</v>
      </c>
      <c r="G7" s="49" t="s">
        <v>17</v>
      </c>
      <c r="H7" s="49" t="s">
        <v>94</v>
      </c>
      <c r="I7" s="49" t="s">
        <v>47</v>
      </c>
      <c r="J7" s="49" t="s">
        <v>18</v>
      </c>
      <c r="K7" s="49" t="s">
        <v>225</v>
      </c>
      <c r="L7" s="49" t="s">
        <v>224</v>
      </c>
      <c r="M7" s="49" t="s">
        <v>102</v>
      </c>
      <c r="N7" s="49" t="s">
        <v>173</v>
      </c>
      <c r="O7" s="51" t="s">
        <v>175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232</v>
      </c>
      <c r="L8" s="32"/>
      <c r="M8" s="32" t="s">
        <v>228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18" t="s">
        <v>1411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9">
        <v>0</v>
      </c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103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223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231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170</v>
      </c>
      <c r="C1" s="68" t="s" vm="1">
        <v>247</v>
      </c>
    </row>
    <row r="2" spans="2:56">
      <c r="B2" s="47" t="s">
        <v>169</v>
      </c>
      <c r="C2" s="68" t="s">
        <v>248</v>
      </c>
    </row>
    <row r="3" spans="2:56">
      <c r="B3" s="47" t="s">
        <v>171</v>
      </c>
      <c r="C3" s="68" t="s">
        <v>249</v>
      </c>
    </row>
    <row r="4" spans="2:56">
      <c r="B4" s="47" t="s">
        <v>172</v>
      </c>
      <c r="C4" s="68">
        <v>12148</v>
      </c>
    </row>
    <row r="6" spans="2:56" ht="26.25" customHeight="1">
      <c r="B6" s="125" t="s">
        <v>204</v>
      </c>
      <c r="C6" s="126"/>
      <c r="D6" s="126"/>
      <c r="E6" s="126"/>
      <c r="F6" s="126"/>
      <c r="G6" s="126"/>
      <c r="H6" s="126"/>
      <c r="I6" s="126"/>
      <c r="J6" s="127"/>
    </row>
    <row r="7" spans="2:56" s="3" customFormat="1" ht="78.75">
      <c r="B7" s="48" t="s">
        <v>107</v>
      </c>
      <c r="C7" s="50" t="s">
        <v>49</v>
      </c>
      <c r="D7" s="50" t="s">
        <v>79</v>
      </c>
      <c r="E7" s="50" t="s">
        <v>50</v>
      </c>
      <c r="F7" s="50" t="s">
        <v>94</v>
      </c>
      <c r="G7" s="50" t="s">
        <v>215</v>
      </c>
      <c r="H7" s="50" t="s">
        <v>173</v>
      </c>
      <c r="I7" s="50" t="s">
        <v>174</v>
      </c>
      <c r="J7" s="65" t="s">
        <v>235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229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18" t="s">
        <v>1412</v>
      </c>
      <c r="C10" s="91"/>
      <c r="D10" s="91"/>
      <c r="E10" s="91"/>
      <c r="F10" s="91"/>
      <c r="G10" s="119">
        <v>0</v>
      </c>
      <c r="H10" s="91"/>
      <c r="I10" s="91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91"/>
      <c r="D11" s="91"/>
      <c r="E11" s="91"/>
      <c r="F11" s="91"/>
      <c r="G11" s="91"/>
      <c r="H11" s="91"/>
      <c r="I11" s="91"/>
      <c r="J11" s="91"/>
    </row>
    <row r="12" spans="2:56">
      <c r="B12" s="108"/>
      <c r="C12" s="91"/>
      <c r="D12" s="91"/>
      <c r="E12" s="91"/>
      <c r="F12" s="91"/>
      <c r="G12" s="91"/>
      <c r="H12" s="91"/>
      <c r="I12" s="91"/>
      <c r="J12" s="91"/>
    </row>
    <row r="13" spans="2:56">
      <c r="B13" s="91"/>
      <c r="C13" s="91"/>
      <c r="D13" s="91"/>
      <c r="E13" s="91"/>
      <c r="F13" s="91"/>
      <c r="G13" s="91"/>
      <c r="H13" s="91"/>
      <c r="I13" s="91"/>
      <c r="J13" s="91"/>
    </row>
    <row r="14" spans="2:56">
      <c r="B14" s="91"/>
      <c r="C14" s="91"/>
      <c r="D14" s="91"/>
      <c r="E14" s="91"/>
      <c r="F14" s="91"/>
      <c r="G14" s="91"/>
      <c r="H14" s="91"/>
      <c r="I14" s="91"/>
      <c r="J14" s="91"/>
    </row>
    <row r="15" spans="2:56">
      <c r="B15" s="91"/>
      <c r="C15" s="91"/>
      <c r="D15" s="91"/>
      <c r="E15" s="91"/>
      <c r="F15" s="91"/>
      <c r="G15" s="91"/>
      <c r="H15" s="91"/>
      <c r="I15" s="91"/>
      <c r="J15" s="91"/>
    </row>
    <row r="16" spans="2:56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170</v>
      </c>
      <c r="C1" s="68" t="s" vm="1">
        <v>247</v>
      </c>
    </row>
    <row r="2" spans="2:60">
      <c r="B2" s="47" t="s">
        <v>169</v>
      </c>
      <c r="C2" s="68" t="s">
        <v>248</v>
      </c>
    </row>
    <row r="3" spans="2:60">
      <c r="B3" s="47" t="s">
        <v>171</v>
      </c>
      <c r="C3" s="68" t="s">
        <v>249</v>
      </c>
    </row>
    <row r="4" spans="2:60">
      <c r="B4" s="47" t="s">
        <v>172</v>
      </c>
      <c r="C4" s="68">
        <v>12148</v>
      </c>
    </row>
    <row r="6" spans="2:60" ht="26.25" customHeight="1">
      <c r="B6" s="125" t="s">
        <v>205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60" s="3" customFormat="1" ht="63">
      <c r="B7" s="48" t="s">
        <v>107</v>
      </c>
      <c r="C7" s="50" t="s">
        <v>108</v>
      </c>
      <c r="D7" s="50" t="s">
        <v>14</v>
      </c>
      <c r="E7" s="50" t="s">
        <v>15</v>
      </c>
      <c r="F7" s="50" t="s">
        <v>52</v>
      </c>
      <c r="G7" s="50" t="s">
        <v>94</v>
      </c>
      <c r="H7" s="50" t="s">
        <v>48</v>
      </c>
      <c r="I7" s="50" t="s">
        <v>102</v>
      </c>
      <c r="J7" s="50" t="s">
        <v>173</v>
      </c>
      <c r="K7" s="65" t="s">
        <v>174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228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8" t="s">
        <v>1413</v>
      </c>
      <c r="C10" s="91"/>
      <c r="D10" s="91"/>
      <c r="E10" s="91"/>
      <c r="F10" s="91"/>
      <c r="G10" s="91"/>
      <c r="H10" s="91"/>
      <c r="I10" s="119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8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2.8554687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170</v>
      </c>
      <c r="C1" s="68" t="s" vm="1">
        <v>247</v>
      </c>
    </row>
    <row r="2" spans="2:60">
      <c r="B2" s="47" t="s">
        <v>169</v>
      </c>
      <c r="C2" s="68" t="s">
        <v>248</v>
      </c>
    </row>
    <row r="3" spans="2:60">
      <c r="B3" s="47" t="s">
        <v>171</v>
      </c>
      <c r="C3" s="68" t="s">
        <v>249</v>
      </c>
    </row>
    <row r="4" spans="2:60">
      <c r="B4" s="47" t="s">
        <v>172</v>
      </c>
      <c r="C4" s="68">
        <v>12148</v>
      </c>
    </row>
    <row r="6" spans="2:60" ht="26.25" customHeight="1">
      <c r="B6" s="125" t="s">
        <v>206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60" s="3" customFormat="1" ht="63">
      <c r="B7" s="48" t="s">
        <v>107</v>
      </c>
      <c r="C7" s="50" t="s">
        <v>41</v>
      </c>
      <c r="D7" s="50" t="s">
        <v>14</v>
      </c>
      <c r="E7" s="50" t="s">
        <v>15</v>
      </c>
      <c r="F7" s="50" t="s">
        <v>52</v>
      </c>
      <c r="G7" s="50" t="s">
        <v>94</v>
      </c>
      <c r="H7" s="50" t="s">
        <v>48</v>
      </c>
      <c r="I7" s="50" t="s">
        <v>102</v>
      </c>
      <c r="J7" s="50" t="s">
        <v>173</v>
      </c>
      <c r="K7" s="52" t="s">
        <v>174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228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51</v>
      </c>
      <c r="C10" s="74"/>
      <c r="D10" s="74"/>
      <c r="E10" s="74"/>
      <c r="F10" s="74"/>
      <c r="G10" s="74"/>
      <c r="H10" s="88">
        <v>0</v>
      </c>
      <c r="I10" s="84">
        <f>I11</f>
        <v>-0.44474482700000006</v>
      </c>
      <c r="J10" s="85">
        <f>I10/$I$10</f>
        <v>1</v>
      </c>
      <c r="K10" s="85">
        <f>I10/'סכום נכסי הקרן'!$C$42</f>
        <v>-6.4092843143293189E-5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221</v>
      </c>
      <c r="C11" s="74"/>
      <c r="D11" s="74"/>
      <c r="E11" s="74"/>
      <c r="F11" s="74"/>
      <c r="G11" s="74"/>
      <c r="H11" s="88">
        <v>0</v>
      </c>
      <c r="I11" s="84">
        <f>SUM(I12:I15)</f>
        <v>-0.44474482700000006</v>
      </c>
      <c r="J11" s="85">
        <f t="shared" ref="J11:J13" si="0">I11/$I$10</f>
        <v>1</v>
      </c>
      <c r="K11" s="85">
        <f>I11/'סכום נכסי הקרן'!$C$42</f>
        <v>-6.4092843143293189E-5</v>
      </c>
    </row>
    <row r="12" spans="2:60">
      <c r="B12" s="73" t="s">
        <v>1403</v>
      </c>
      <c r="C12" s="74" t="s">
        <v>1404</v>
      </c>
      <c r="D12" s="74" t="s">
        <v>665</v>
      </c>
      <c r="E12" s="74"/>
      <c r="F12" s="88">
        <v>0</v>
      </c>
      <c r="G12" s="87" t="s">
        <v>155</v>
      </c>
      <c r="H12" s="88">
        <v>0</v>
      </c>
      <c r="I12" s="84">
        <v>9.3045893000000018E-2</v>
      </c>
      <c r="J12" s="85">
        <f t="shared" si="0"/>
        <v>-0.20921186116460441</v>
      </c>
      <c r="K12" s="85">
        <f>I12/'סכום נכסי הקרן'!$C$42</f>
        <v>1.3408983001339423E-5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7" t="s">
        <v>662</v>
      </c>
      <c r="C13" s="74" t="s">
        <v>663</v>
      </c>
      <c r="D13" s="74" t="s">
        <v>665</v>
      </c>
      <c r="E13" s="74"/>
      <c r="F13" s="88">
        <v>0</v>
      </c>
      <c r="G13" s="87" t="s">
        <v>155</v>
      </c>
      <c r="H13" s="88">
        <v>0</v>
      </c>
      <c r="I13" s="84">
        <v>-0.53779072000000006</v>
      </c>
      <c r="J13" s="85">
        <f t="shared" si="0"/>
        <v>1.2092118611646043</v>
      </c>
      <c r="K13" s="85">
        <f>I13/'סכום נכסי הקרן'!$C$42</f>
        <v>-7.7501826144632619E-5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8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26">
      <c r="B17" s="108"/>
      <c r="C17" s="91"/>
      <c r="D17" s="91"/>
      <c r="E17" s="91"/>
      <c r="F17" s="91"/>
      <c r="G17" s="91"/>
      <c r="H17" s="91"/>
      <c r="I17" s="91"/>
      <c r="J17" s="91"/>
      <c r="K17" s="91"/>
    </row>
    <row r="18" spans="2:26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26">
      <c r="B19" s="1"/>
      <c r="D19" s="87"/>
      <c r="E19" s="87"/>
      <c r="F19" s="74"/>
      <c r="G19" s="87"/>
      <c r="H19" s="74"/>
      <c r="I19" s="74"/>
      <c r="J19" s="74"/>
      <c r="K19" s="74"/>
      <c r="L19" s="87"/>
      <c r="M19" s="88"/>
      <c r="N19" s="74"/>
      <c r="O19" s="84"/>
      <c r="P19" s="86"/>
      <c r="Q19" s="74"/>
      <c r="R19" s="84"/>
      <c r="S19" s="74"/>
      <c r="T19" s="85"/>
      <c r="U19" s="85"/>
      <c r="V19" s="1"/>
      <c r="W19" s="1"/>
      <c r="X19" s="1"/>
      <c r="Y19" s="1"/>
      <c r="Z19" s="1"/>
    </row>
    <row r="20" spans="2:26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26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26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26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26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26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26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26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26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26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26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26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26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5">
    <dataValidation allowBlank="1" showInputMessage="1" showErrorMessage="1" sqref="D20:XFD27 AH28:XFD29 D30:XFD1048576 D28:AF29 A20:C1048576 C5:C12 A1:A18 B1:B12 B14:D18 D1:D12 E1:H18 I14:I18 I1:I12 J1:XFD18"/>
    <dataValidation type="list" allowBlank="1" showInputMessage="1" showErrorMessage="1" sqref="L19">
      <formula1>$BN$7:$BN$20</formula1>
    </dataValidation>
    <dataValidation type="list" allowBlank="1" showInputMessage="1" showErrorMessage="1" sqref="G19">
      <formula1>$BK$7:$BK$29</formula1>
    </dataValidation>
    <dataValidation type="list" allowBlank="1" showInputMessage="1" showErrorMessage="1" sqref="E19">
      <formula1>$BI$7:$BI$24</formula1>
    </dataValidation>
    <dataValidation type="list" allowBlank="1" showInputMessage="1" showErrorMessage="1" sqref="I19">
      <formula1>$BM$7:$BM$10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170</v>
      </c>
      <c r="C1" s="68" t="s" vm="1">
        <v>247</v>
      </c>
    </row>
    <row r="2" spans="2:47">
      <c r="B2" s="47" t="s">
        <v>169</v>
      </c>
      <c r="C2" s="68" t="s">
        <v>248</v>
      </c>
    </row>
    <row r="3" spans="2:47">
      <c r="B3" s="47" t="s">
        <v>171</v>
      </c>
      <c r="C3" s="68" t="s">
        <v>249</v>
      </c>
    </row>
    <row r="4" spans="2:47">
      <c r="B4" s="47" t="s">
        <v>172</v>
      </c>
      <c r="C4" s="68">
        <v>12148</v>
      </c>
    </row>
    <row r="6" spans="2:47" ht="26.25" customHeight="1">
      <c r="B6" s="125" t="s">
        <v>207</v>
      </c>
      <c r="C6" s="126"/>
      <c r="D6" s="127"/>
    </row>
    <row r="7" spans="2:47" s="3" customFormat="1" ht="33">
      <c r="B7" s="48" t="s">
        <v>107</v>
      </c>
      <c r="C7" s="53" t="s">
        <v>99</v>
      </c>
      <c r="D7" s="54" t="s">
        <v>98</v>
      </c>
    </row>
    <row r="8" spans="2:47" s="3" customFormat="1">
      <c r="B8" s="15"/>
      <c r="C8" s="32" t="s">
        <v>228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1414</v>
      </c>
      <c r="C10" s="81">
        <v>47.403844292192574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1418</v>
      </c>
      <c r="C11" s="81">
        <v>31.527864292192575</v>
      </c>
      <c r="D11" s="120"/>
    </row>
    <row r="12" spans="2:47">
      <c r="B12" s="77" t="s">
        <v>1420</v>
      </c>
      <c r="C12" s="84">
        <v>13.714229999999999</v>
      </c>
      <c r="D12" s="97">
        <v>44926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1421</v>
      </c>
      <c r="C13" s="84">
        <v>9.6975582887000016E-3</v>
      </c>
      <c r="D13" s="97">
        <v>44196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1422</v>
      </c>
      <c r="C14" s="84">
        <v>17.55537</v>
      </c>
      <c r="D14" s="97">
        <v>51774</v>
      </c>
    </row>
    <row r="15" spans="2:47">
      <c r="B15" s="77" t="s">
        <v>1423</v>
      </c>
      <c r="C15" s="84">
        <v>0.24856673390387998</v>
      </c>
      <c r="D15" s="97">
        <v>44545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1" t="s">
        <v>1419</v>
      </c>
      <c r="C16" s="81">
        <v>15.87598</v>
      </c>
      <c r="D16" s="12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7" t="s">
        <v>1424</v>
      </c>
      <c r="C17" s="84">
        <v>6.2327500000000002</v>
      </c>
      <c r="D17" s="97">
        <v>46934</v>
      </c>
    </row>
    <row r="18" spans="2:4">
      <c r="B18" s="77" t="s">
        <v>1425</v>
      </c>
      <c r="C18" s="84">
        <v>1.1487100000000001</v>
      </c>
      <c r="D18" s="97">
        <v>45531</v>
      </c>
    </row>
    <row r="19" spans="2:4">
      <c r="B19" s="77" t="s">
        <v>1426</v>
      </c>
      <c r="C19" s="84">
        <v>3.7807600000000003</v>
      </c>
      <c r="D19" s="97">
        <v>45008</v>
      </c>
    </row>
    <row r="20" spans="2:4">
      <c r="B20" s="77" t="s">
        <v>1427</v>
      </c>
      <c r="C20" s="84">
        <v>0.56702999999999992</v>
      </c>
      <c r="D20" s="97">
        <v>45648</v>
      </c>
    </row>
    <row r="21" spans="2:4">
      <c r="B21" s="77" t="s">
        <v>1428</v>
      </c>
      <c r="C21" s="84">
        <v>4.1467299999999998</v>
      </c>
      <c r="D21" s="97">
        <v>45165</v>
      </c>
    </row>
    <row r="22" spans="2:4">
      <c r="B22" s="77"/>
      <c r="C22" s="84"/>
      <c r="D22" s="97"/>
    </row>
    <row r="23" spans="2:4">
      <c r="B23" s="77"/>
      <c r="C23" s="84"/>
      <c r="D23" s="97"/>
    </row>
    <row r="24" spans="2:4">
      <c r="B24" s="91"/>
      <c r="C24" s="91"/>
      <c r="D24" s="91"/>
    </row>
    <row r="25" spans="2:4">
      <c r="B25" s="91"/>
      <c r="C25" s="91"/>
      <c r="D25" s="91"/>
    </row>
    <row r="26" spans="2:4">
      <c r="B26" s="91"/>
      <c r="C26" s="91"/>
      <c r="D26" s="91"/>
    </row>
    <row r="27" spans="2:4">
      <c r="B27" s="91"/>
      <c r="C27" s="91"/>
      <c r="D27" s="91"/>
    </row>
    <row r="28" spans="2:4">
      <c r="B28" s="91"/>
      <c r="C28" s="91"/>
      <c r="D28" s="91"/>
    </row>
    <row r="29" spans="2:4">
      <c r="B29" s="91"/>
      <c r="C29" s="91"/>
      <c r="D29" s="91"/>
    </row>
    <row r="30" spans="2:4">
      <c r="B30" s="91"/>
      <c r="C30" s="91"/>
      <c r="D30" s="91"/>
    </row>
    <row r="31" spans="2:4">
      <c r="B31" s="91"/>
      <c r="C31" s="91"/>
      <c r="D31" s="91"/>
    </row>
    <row r="32" spans="2:4">
      <c r="B32" s="91"/>
      <c r="C32" s="91"/>
      <c r="D32" s="91"/>
    </row>
    <row r="33" spans="2:4">
      <c r="B33" s="91"/>
      <c r="C33" s="91"/>
      <c r="D33" s="91"/>
    </row>
    <row r="34" spans="2:4">
      <c r="B34" s="91"/>
      <c r="C34" s="91"/>
      <c r="D34" s="91"/>
    </row>
    <row r="35" spans="2:4">
      <c r="B35" s="91"/>
      <c r="C35" s="91"/>
      <c r="D35" s="91"/>
    </row>
    <row r="36" spans="2:4">
      <c r="B36" s="91"/>
      <c r="C36" s="91"/>
      <c r="D36" s="91"/>
    </row>
    <row r="37" spans="2:4">
      <c r="B37" s="91"/>
      <c r="C37" s="91"/>
      <c r="D37" s="91"/>
    </row>
    <row r="38" spans="2:4">
      <c r="B38" s="91"/>
      <c r="C38" s="91"/>
      <c r="D38" s="91"/>
    </row>
    <row r="39" spans="2:4">
      <c r="B39" s="91"/>
      <c r="C39" s="91"/>
      <c r="D39" s="91"/>
    </row>
    <row r="40" spans="2:4">
      <c r="B40" s="91"/>
      <c r="C40" s="91"/>
      <c r="D40" s="91"/>
    </row>
    <row r="41" spans="2:4">
      <c r="B41" s="91"/>
      <c r="C41" s="91"/>
      <c r="D41" s="91"/>
    </row>
    <row r="42" spans="2:4">
      <c r="B42" s="91"/>
      <c r="C42" s="91"/>
      <c r="D42" s="91"/>
    </row>
    <row r="43" spans="2:4">
      <c r="B43" s="91"/>
      <c r="C43" s="91"/>
      <c r="D43" s="91"/>
    </row>
    <row r="44" spans="2:4">
      <c r="B44" s="91"/>
      <c r="C44" s="91"/>
      <c r="D44" s="91"/>
    </row>
    <row r="45" spans="2:4">
      <c r="B45" s="91"/>
      <c r="C45" s="91"/>
      <c r="D45" s="91"/>
    </row>
    <row r="46" spans="2:4">
      <c r="B46" s="91"/>
      <c r="C46" s="91"/>
      <c r="D46" s="91"/>
    </row>
    <row r="47" spans="2:4">
      <c r="B47" s="91"/>
      <c r="C47" s="91"/>
      <c r="D47" s="91"/>
    </row>
    <row r="48" spans="2:4">
      <c r="B48" s="91"/>
      <c r="C48" s="91"/>
      <c r="D48" s="91"/>
    </row>
    <row r="49" spans="2:4">
      <c r="B49" s="91"/>
      <c r="C49" s="91"/>
      <c r="D49" s="91"/>
    </row>
    <row r="50" spans="2:4">
      <c r="B50" s="91"/>
      <c r="C50" s="91"/>
      <c r="D50" s="91"/>
    </row>
    <row r="51" spans="2:4">
      <c r="B51" s="91"/>
      <c r="C51" s="91"/>
      <c r="D51" s="91"/>
    </row>
    <row r="52" spans="2:4">
      <c r="B52" s="91"/>
      <c r="C52" s="91"/>
      <c r="D52" s="91"/>
    </row>
    <row r="53" spans="2:4">
      <c r="B53" s="91"/>
      <c r="C53" s="91"/>
      <c r="D53" s="91"/>
    </row>
    <row r="54" spans="2:4">
      <c r="B54" s="91"/>
      <c r="C54" s="91"/>
      <c r="D54" s="91"/>
    </row>
    <row r="55" spans="2:4">
      <c r="B55" s="91"/>
      <c r="C55" s="91"/>
      <c r="D55" s="91"/>
    </row>
    <row r="56" spans="2:4">
      <c r="B56" s="91"/>
      <c r="C56" s="91"/>
      <c r="D56" s="91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91"/>
      <c r="C109" s="91"/>
      <c r="D109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170</v>
      </c>
      <c r="C1" s="68" t="s" vm="1">
        <v>247</v>
      </c>
    </row>
    <row r="2" spans="2:18">
      <c r="B2" s="47" t="s">
        <v>169</v>
      </c>
      <c r="C2" s="68" t="s">
        <v>248</v>
      </c>
    </row>
    <row r="3" spans="2:18">
      <c r="B3" s="47" t="s">
        <v>171</v>
      </c>
      <c r="C3" s="68" t="s">
        <v>249</v>
      </c>
    </row>
    <row r="4" spans="2:18">
      <c r="B4" s="47" t="s">
        <v>172</v>
      </c>
      <c r="C4" s="68">
        <v>12148</v>
      </c>
    </row>
    <row r="6" spans="2:18" ht="26.25" customHeight="1">
      <c r="B6" s="125" t="s">
        <v>210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107</v>
      </c>
      <c r="C7" s="30" t="s">
        <v>41</v>
      </c>
      <c r="D7" s="30" t="s">
        <v>60</v>
      </c>
      <c r="E7" s="30" t="s">
        <v>14</v>
      </c>
      <c r="F7" s="30" t="s">
        <v>61</v>
      </c>
      <c r="G7" s="30" t="s">
        <v>95</v>
      </c>
      <c r="H7" s="30" t="s">
        <v>17</v>
      </c>
      <c r="I7" s="30" t="s">
        <v>94</v>
      </c>
      <c r="J7" s="30" t="s">
        <v>16</v>
      </c>
      <c r="K7" s="30" t="s">
        <v>208</v>
      </c>
      <c r="L7" s="30" t="s">
        <v>230</v>
      </c>
      <c r="M7" s="30" t="s">
        <v>209</v>
      </c>
      <c r="N7" s="30" t="s">
        <v>53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232</v>
      </c>
      <c r="M8" s="32" t="s">
        <v>228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8" t="s">
        <v>1415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9">
        <v>0</v>
      </c>
      <c r="N10" s="91"/>
      <c r="O10" s="91"/>
      <c r="P10" s="91"/>
      <c r="Q10" s="5"/>
    </row>
    <row r="11" spans="2:18" ht="20.25" customHeight="1">
      <c r="B11" s="89" t="s">
        <v>240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103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231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170</v>
      </c>
      <c r="C1" s="68" t="s" vm="1">
        <v>247</v>
      </c>
    </row>
    <row r="2" spans="2:18">
      <c r="B2" s="47" t="s">
        <v>169</v>
      </c>
      <c r="C2" s="68" t="s">
        <v>248</v>
      </c>
    </row>
    <row r="3" spans="2:18">
      <c r="B3" s="47" t="s">
        <v>171</v>
      </c>
      <c r="C3" s="68" t="s">
        <v>249</v>
      </c>
    </row>
    <row r="4" spans="2:18">
      <c r="B4" s="47" t="s">
        <v>172</v>
      </c>
      <c r="C4" s="68">
        <v>12148</v>
      </c>
    </row>
    <row r="6" spans="2:18" ht="26.25" customHeight="1">
      <c r="B6" s="125" t="s">
        <v>211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107</v>
      </c>
      <c r="C7" s="30" t="s">
        <v>41</v>
      </c>
      <c r="D7" s="30" t="s">
        <v>60</v>
      </c>
      <c r="E7" s="30" t="s">
        <v>14</v>
      </c>
      <c r="F7" s="30" t="s">
        <v>61</v>
      </c>
      <c r="G7" s="30" t="s">
        <v>95</v>
      </c>
      <c r="H7" s="30" t="s">
        <v>17</v>
      </c>
      <c r="I7" s="30" t="s">
        <v>94</v>
      </c>
      <c r="J7" s="30" t="s">
        <v>16</v>
      </c>
      <c r="K7" s="30" t="s">
        <v>208</v>
      </c>
      <c r="L7" s="30" t="s">
        <v>225</v>
      </c>
      <c r="M7" s="30" t="s">
        <v>209</v>
      </c>
      <c r="N7" s="30" t="s">
        <v>53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232</v>
      </c>
      <c r="M8" s="32" t="s">
        <v>228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8" t="s">
        <v>1416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9">
        <v>0</v>
      </c>
      <c r="N10" s="91"/>
      <c r="O10" s="91"/>
      <c r="P10" s="91"/>
      <c r="Q10" s="5"/>
    </row>
    <row r="11" spans="2:18" ht="20.25" customHeight="1">
      <c r="B11" s="89" t="s">
        <v>240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103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231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7"/>
  <sheetViews>
    <sheetView rightToLeft="1" workbookViewId="0">
      <selection activeCell="A57" sqref="A57:XFD57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170</v>
      </c>
      <c r="C1" s="68" t="s" vm="1">
        <v>247</v>
      </c>
    </row>
    <row r="2" spans="2:53">
      <c r="B2" s="47" t="s">
        <v>169</v>
      </c>
      <c r="C2" s="68" t="s">
        <v>248</v>
      </c>
    </row>
    <row r="3" spans="2:53">
      <c r="B3" s="47" t="s">
        <v>171</v>
      </c>
      <c r="C3" s="68" t="s">
        <v>249</v>
      </c>
    </row>
    <row r="4" spans="2:53">
      <c r="B4" s="47" t="s">
        <v>172</v>
      </c>
      <c r="C4" s="68">
        <v>12148</v>
      </c>
    </row>
    <row r="6" spans="2:53" ht="21.75" customHeight="1">
      <c r="B6" s="128" t="s">
        <v>200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53" ht="27.75" customHeight="1">
      <c r="B7" s="131" t="s">
        <v>80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AU7" s="3"/>
      <c r="AV7" s="3"/>
    </row>
    <row r="8" spans="2:53" s="3" customFormat="1" ht="66" customHeight="1">
      <c r="B8" s="22" t="s">
        <v>106</v>
      </c>
      <c r="C8" s="30" t="s">
        <v>41</v>
      </c>
      <c r="D8" s="30" t="s">
        <v>110</v>
      </c>
      <c r="E8" s="30" t="s">
        <v>14</v>
      </c>
      <c r="F8" s="30" t="s">
        <v>61</v>
      </c>
      <c r="G8" s="30" t="s">
        <v>95</v>
      </c>
      <c r="H8" s="30" t="s">
        <v>17</v>
      </c>
      <c r="I8" s="30" t="s">
        <v>94</v>
      </c>
      <c r="J8" s="30" t="s">
        <v>16</v>
      </c>
      <c r="K8" s="30" t="s">
        <v>18</v>
      </c>
      <c r="L8" s="30" t="s">
        <v>225</v>
      </c>
      <c r="M8" s="30" t="s">
        <v>224</v>
      </c>
      <c r="N8" s="30" t="s">
        <v>239</v>
      </c>
      <c r="O8" s="30" t="s">
        <v>56</v>
      </c>
      <c r="P8" s="30" t="s">
        <v>227</v>
      </c>
      <c r="Q8" s="30" t="s">
        <v>173</v>
      </c>
      <c r="R8" s="60" t="s">
        <v>175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232</v>
      </c>
      <c r="M9" s="32"/>
      <c r="N9" s="16" t="s">
        <v>228</v>
      </c>
      <c r="O9" s="32" t="s">
        <v>233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104</v>
      </c>
      <c r="R10" s="20" t="s">
        <v>105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26</v>
      </c>
      <c r="C11" s="70"/>
      <c r="D11" s="70"/>
      <c r="E11" s="70"/>
      <c r="F11" s="70"/>
      <c r="G11" s="70"/>
      <c r="H11" s="78">
        <v>8.2226110020245695</v>
      </c>
      <c r="I11" s="70"/>
      <c r="J11" s="70"/>
      <c r="K11" s="79">
        <v>4.099350742823373E-3</v>
      </c>
      <c r="L11" s="78"/>
      <c r="M11" s="80"/>
      <c r="N11" s="70"/>
      <c r="O11" s="78">
        <v>1059.5240529529999</v>
      </c>
      <c r="P11" s="70"/>
      <c r="Q11" s="79">
        <f>O11/$O$11</f>
        <v>1</v>
      </c>
      <c r="R11" s="79">
        <f>O11/'סכום נכסי הקרן'!$C$42</f>
        <v>0.15268959819169045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221</v>
      </c>
      <c r="C12" s="72"/>
      <c r="D12" s="72"/>
      <c r="E12" s="72"/>
      <c r="F12" s="72"/>
      <c r="G12" s="72"/>
      <c r="H12" s="81">
        <v>8.1102451383737755</v>
      </c>
      <c r="I12" s="72"/>
      <c r="J12" s="72"/>
      <c r="K12" s="82">
        <v>3.8981957872468624E-3</v>
      </c>
      <c r="L12" s="81"/>
      <c r="M12" s="83"/>
      <c r="N12" s="72"/>
      <c r="O12" s="81">
        <v>1051.3230125490004</v>
      </c>
      <c r="P12" s="72"/>
      <c r="Q12" s="82">
        <f t="shared" ref="Q12:Q24" si="0">O12/$O$11</f>
        <v>0.99225969398132829</v>
      </c>
      <c r="R12" s="82">
        <f>O12/'סכום נכסי הקרן'!$C$42</f>
        <v>0.15150773397581876</v>
      </c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7.417021648067637</v>
      </c>
      <c r="I13" s="74"/>
      <c r="J13" s="74"/>
      <c r="K13" s="85">
        <v>-8.5776417786131748E-4</v>
      </c>
      <c r="L13" s="84"/>
      <c r="M13" s="86"/>
      <c r="N13" s="74"/>
      <c r="O13" s="84">
        <v>445.74170665800011</v>
      </c>
      <c r="P13" s="74"/>
      <c r="Q13" s="85">
        <f t="shared" si="0"/>
        <v>0.42069994108739034</v>
      </c>
      <c r="R13" s="85">
        <f>O13/'סכום נכסי הקרן'!$C$42</f>
        <v>6.4236504963901472E-2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7.417021648067637</v>
      </c>
      <c r="I14" s="72"/>
      <c r="J14" s="72"/>
      <c r="K14" s="82">
        <v>-8.5776417786131748E-4</v>
      </c>
      <c r="L14" s="81"/>
      <c r="M14" s="83"/>
      <c r="N14" s="72"/>
      <c r="O14" s="81">
        <v>445.74170665800011</v>
      </c>
      <c r="P14" s="72"/>
      <c r="Q14" s="82">
        <f t="shared" si="0"/>
        <v>0.42069994108739034</v>
      </c>
      <c r="R14" s="82">
        <f>O14/'סכום נכסי הקרן'!$C$42</f>
        <v>6.4236504963901472E-2</v>
      </c>
    </row>
    <row r="15" spans="2:53">
      <c r="B15" s="76" t="s">
        <v>250</v>
      </c>
      <c r="C15" s="74" t="s">
        <v>251</v>
      </c>
      <c r="D15" s="87" t="s">
        <v>111</v>
      </c>
      <c r="E15" s="74" t="s">
        <v>252</v>
      </c>
      <c r="F15" s="74"/>
      <c r="G15" s="74"/>
      <c r="H15" s="84">
        <v>0.83000000000256402</v>
      </c>
      <c r="I15" s="87" t="s">
        <v>155</v>
      </c>
      <c r="J15" s="88">
        <v>0.04</v>
      </c>
      <c r="K15" s="85">
        <v>7.6999999999377323E-3</v>
      </c>
      <c r="L15" s="84">
        <v>40476.27113500001</v>
      </c>
      <c r="M15" s="86">
        <v>134.9</v>
      </c>
      <c r="N15" s="74"/>
      <c r="O15" s="84">
        <v>54.602488442000009</v>
      </c>
      <c r="P15" s="85">
        <v>2.603342782361526E-6</v>
      </c>
      <c r="Q15" s="85">
        <f t="shared" si="0"/>
        <v>5.1534921071227591E-2</v>
      </c>
      <c r="R15" s="85">
        <f>O15/'סכום נכסי הקרן'!$C$42</f>
        <v>7.8688463912062225E-3</v>
      </c>
    </row>
    <row r="16" spans="2:53" ht="20.25">
      <c r="B16" s="76" t="s">
        <v>253</v>
      </c>
      <c r="C16" s="74" t="s">
        <v>254</v>
      </c>
      <c r="D16" s="87" t="s">
        <v>111</v>
      </c>
      <c r="E16" s="74" t="s">
        <v>252</v>
      </c>
      <c r="F16" s="74"/>
      <c r="G16" s="74"/>
      <c r="H16" s="84">
        <v>3.6299999999924002</v>
      </c>
      <c r="I16" s="87" t="s">
        <v>155</v>
      </c>
      <c r="J16" s="88">
        <v>0.04</v>
      </c>
      <c r="K16" s="85">
        <v>-3.0999999998315001E-3</v>
      </c>
      <c r="L16" s="84">
        <v>20878.169218000003</v>
      </c>
      <c r="M16" s="86">
        <v>144.97</v>
      </c>
      <c r="N16" s="74"/>
      <c r="O16" s="84">
        <v>30.267082221000003</v>
      </c>
      <c r="P16" s="85">
        <v>1.6841927248433115E-6</v>
      </c>
      <c r="Q16" s="85">
        <f t="shared" si="0"/>
        <v>2.8566677780124582E-2</v>
      </c>
      <c r="R16" s="85">
        <f>O16/'סכום נכסי הקרן'!$C$42</f>
        <v>4.3618345519187141E-3</v>
      </c>
      <c r="AU16" s="4"/>
    </row>
    <row r="17" spans="2:48" ht="20.25">
      <c r="B17" s="76" t="s">
        <v>255</v>
      </c>
      <c r="C17" s="74" t="s">
        <v>256</v>
      </c>
      <c r="D17" s="87" t="s">
        <v>111</v>
      </c>
      <c r="E17" s="74" t="s">
        <v>252</v>
      </c>
      <c r="F17" s="74"/>
      <c r="G17" s="74"/>
      <c r="H17" s="84">
        <v>6.5199999999630034</v>
      </c>
      <c r="I17" s="87" t="s">
        <v>155</v>
      </c>
      <c r="J17" s="88">
        <v>7.4999999999999997E-3</v>
      </c>
      <c r="K17" s="85">
        <v>-4.4999999999075077E-3</v>
      </c>
      <c r="L17" s="84">
        <v>49337.687138000008</v>
      </c>
      <c r="M17" s="86">
        <v>109.57</v>
      </c>
      <c r="N17" s="74"/>
      <c r="O17" s="84">
        <v>54.059305050000013</v>
      </c>
      <c r="P17" s="85">
        <v>2.5433419713361816E-6</v>
      </c>
      <c r="Q17" s="85">
        <f t="shared" si="0"/>
        <v>5.1022253717913531E-2</v>
      </c>
      <c r="R17" s="85">
        <f>O17/'סכום נכסי הקרן'!$C$42</f>
        <v>7.7905674190227019E-3</v>
      </c>
      <c r="AV17" s="4"/>
    </row>
    <row r="18" spans="2:48">
      <c r="B18" s="76" t="s">
        <v>257</v>
      </c>
      <c r="C18" s="74" t="s">
        <v>258</v>
      </c>
      <c r="D18" s="87" t="s">
        <v>111</v>
      </c>
      <c r="E18" s="74" t="s">
        <v>252</v>
      </c>
      <c r="F18" s="74"/>
      <c r="G18" s="74"/>
      <c r="H18" s="84">
        <v>12.7799999997347</v>
      </c>
      <c r="I18" s="87" t="s">
        <v>155</v>
      </c>
      <c r="J18" s="88">
        <v>0.04</v>
      </c>
      <c r="K18" s="85">
        <v>-1.9000000001580314E-3</v>
      </c>
      <c r="L18" s="84">
        <v>10440.955091000002</v>
      </c>
      <c r="M18" s="86">
        <v>200</v>
      </c>
      <c r="N18" s="74"/>
      <c r="O18" s="84">
        <v>20.881909793000002</v>
      </c>
      <c r="P18" s="85">
        <v>6.3539787458162068E-7</v>
      </c>
      <c r="Q18" s="85">
        <f t="shared" si="0"/>
        <v>1.9708764265237794E-2</v>
      </c>
      <c r="R18" s="85">
        <f>O18/'סכום נכסי הקרן'!$C$42</f>
        <v>3.0093232965139063E-3</v>
      </c>
      <c r="AU18" s="3"/>
    </row>
    <row r="19" spans="2:48">
      <c r="B19" s="76" t="s">
        <v>259</v>
      </c>
      <c r="C19" s="74" t="s">
        <v>260</v>
      </c>
      <c r="D19" s="87" t="s">
        <v>111</v>
      </c>
      <c r="E19" s="74" t="s">
        <v>252</v>
      </c>
      <c r="F19" s="74"/>
      <c r="G19" s="74"/>
      <c r="H19" s="84">
        <v>17.249999999984961</v>
      </c>
      <c r="I19" s="87" t="s">
        <v>155</v>
      </c>
      <c r="J19" s="88">
        <v>2.75E-2</v>
      </c>
      <c r="K19" s="85">
        <v>3.9999999989170378E-4</v>
      </c>
      <c r="L19" s="84">
        <v>19820.033645000003</v>
      </c>
      <c r="M19" s="86">
        <v>167.72</v>
      </c>
      <c r="N19" s="74"/>
      <c r="O19" s="84">
        <v>33.242161734000007</v>
      </c>
      <c r="P19" s="85">
        <v>1.1213555029239778E-6</v>
      </c>
      <c r="Q19" s="85">
        <f t="shared" si="0"/>
        <v>3.1374617349507798E-2</v>
      </c>
      <c r="R19" s="85">
        <f>O19/'סכום נכסי הקרן'!$C$42</f>
        <v>4.7905777165143859E-3</v>
      </c>
      <c r="AV19" s="3"/>
    </row>
    <row r="20" spans="2:48">
      <c r="B20" s="76" t="s">
        <v>261</v>
      </c>
      <c r="C20" s="74" t="s">
        <v>262</v>
      </c>
      <c r="D20" s="87" t="s">
        <v>111</v>
      </c>
      <c r="E20" s="74" t="s">
        <v>252</v>
      </c>
      <c r="F20" s="74"/>
      <c r="G20" s="74"/>
      <c r="H20" s="84">
        <v>2.939999999972744</v>
      </c>
      <c r="I20" s="87" t="s">
        <v>155</v>
      </c>
      <c r="J20" s="88">
        <v>1.7500000000000002E-2</v>
      </c>
      <c r="K20" s="85">
        <v>-2.399999999873456E-3</v>
      </c>
      <c r="L20" s="84">
        <v>38083.778793000005</v>
      </c>
      <c r="M20" s="86">
        <v>107.9</v>
      </c>
      <c r="N20" s="74"/>
      <c r="O20" s="84">
        <v>41.092397498000004</v>
      </c>
      <c r="P20" s="85">
        <v>2.1618117177869083E-6</v>
      </c>
      <c r="Q20" s="85">
        <f t="shared" si="0"/>
        <v>3.8783826930093156E-2</v>
      </c>
      <c r="R20" s="85">
        <f>O20/'סכום נכסי הקרן'!$C$42</f>
        <v>5.9218869502919878E-3</v>
      </c>
    </row>
    <row r="21" spans="2:48">
      <c r="B21" s="76" t="s">
        <v>263</v>
      </c>
      <c r="C21" s="74" t="s">
        <v>264</v>
      </c>
      <c r="D21" s="87" t="s">
        <v>111</v>
      </c>
      <c r="E21" s="74" t="s">
        <v>252</v>
      </c>
      <c r="F21" s="74"/>
      <c r="G21" s="74"/>
      <c r="H21" s="84">
        <v>8.0000002713517898E-2</v>
      </c>
      <c r="I21" s="87" t="s">
        <v>155</v>
      </c>
      <c r="J21" s="88">
        <v>1E-3</v>
      </c>
      <c r="K21" s="85">
        <v>1.9800000012060077E-2</v>
      </c>
      <c r="L21" s="84">
        <v>131.56397300000003</v>
      </c>
      <c r="M21" s="86">
        <v>100.84</v>
      </c>
      <c r="N21" s="74"/>
      <c r="O21" s="84">
        <v>0.13266910800000004</v>
      </c>
      <c r="P21" s="85">
        <v>2.017959998292112E-8</v>
      </c>
      <c r="Q21" s="85">
        <f t="shared" si="0"/>
        <v>1.2521575855709732E-4</v>
      </c>
      <c r="R21" s="85">
        <f>O21/'סכום נכסי הקרן'!$C$42</f>
        <v>1.9119143861350917E-5</v>
      </c>
    </row>
    <row r="22" spans="2:48">
      <c r="B22" s="76" t="s">
        <v>265</v>
      </c>
      <c r="C22" s="74" t="s">
        <v>266</v>
      </c>
      <c r="D22" s="87" t="s">
        <v>111</v>
      </c>
      <c r="E22" s="74" t="s">
        <v>252</v>
      </c>
      <c r="F22" s="74"/>
      <c r="G22" s="74"/>
      <c r="H22" s="84">
        <v>4.9799999999954263</v>
      </c>
      <c r="I22" s="87" t="s">
        <v>155</v>
      </c>
      <c r="J22" s="88">
        <v>7.4999999999999997E-3</v>
      </c>
      <c r="K22" s="85">
        <v>-4.1000000000020794E-3</v>
      </c>
      <c r="L22" s="84">
        <v>44872.18602600001</v>
      </c>
      <c r="M22" s="86">
        <v>107.2</v>
      </c>
      <c r="N22" s="74"/>
      <c r="O22" s="84">
        <v>48.102983039000009</v>
      </c>
      <c r="P22" s="85">
        <v>2.1691957210477193E-6</v>
      </c>
      <c r="Q22" s="85">
        <f t="shared" si="0"/>
        <v>4.5400557830595885E-2</v>
      </c>
      <c r="R22" s="85">
        <f>O22/'סכום נכסי הקרן'!$C$42</f>
        <v>6.9321929328322917E-3</v>
      </c>
    </row>
    <row r="23" spans="2:48">
      <c r="B23" s="76" t="s">
        <v>267</v>
      </c>
      <c r="C23" s="74" t="s">
        <v>268</v>
      </c>
      <c r="D23" s="87" t="s">
        <v>111</v>
      </c>
      <c r="E23" s="74" t="s">
        <v>252</v>
      </c>
      <c r="F23" s="74"/>
      <c r="G23" s="74"/>
      <c r="H23" s="84">
        <v>8.5000000000178986</v>
      </c>
      <c r="I23" s="87" t="s">
        <v>155</v>
      </c>
      <c r="J23" s="88">
        <v>5.0000000000000001E-3</v>
      </c>
      <c r="K23" s="85">
        <v>-4.6000000000930739E-3</v>
      </c>
      <c r="L23" s="84">
        <v>51350.788884000009</v>
      </c>
      <c r="M23" s="86">
        <v>108.8</v>
      </c>
      <c r="N23" s="74"/>
      <c r="O23" s="84">
        <v>55.869658388000012</v>
      </c>
      <c r="P23" s="85">
        <v>3.2685391034754576E-6</v>
      </c>
      <c r="Q23" s="85">
        <f t="shared" si="0"/>
        <v>5.2730901419638057E-2</v>
      </c>
      <c r="R23" s="85">
        <f>O23/'סכום נכסי הקרן'!$C$42</f>
        <v>8.0514601500501753E-3</v>
      </c>
    </row>
    <row r="24" spans="2:48">
      <c r="B24" s="76" t="s">
        <v>269</v>
      </c>
      <c r="C24" s="74" t="s">
        <v>270</v>
      </c>
      <c r="D24" s="87" t="s">
        <v>111</v>
      </c>
      <c r="E24" s="74" t="s">
        <v>252</v>
      </c>
      <c r="F24" s="74"/>
      <c r="G24" s="74"/>
      <c r="H24" s="84">
        <v>22.189999999788277</v>
      </c>
      <c r="I24" s="87" t="s">
        <v>155</v>
      </c>
      <c r="J24" s="88">
        <v>0.01</v>
      </c>
      <c r="K24" s="85">
        <v>2.5999999999644905E-3</v>
      </c>
      <c r="L24" s="84">
        <v>37823.552804000006</v>
      </c>
      <c r="M24" s="86">
        <v>119.13</v>
      </c>
      <c r="N24" s="74"/>
      <c r="O24" s="84">
        <v>45.059196966000009</v>
      </c>
      <c r="P24" s="85">
        <v>2.1575210212478181E-6</v>
      </c>
      <c r="Q24" s="85">
        <f t="shared" si="0"/>
        <v>4.2527771635212527E-2</v>
      </c>
      <c r="R24" s="85">
        <f>O24/'סכום נכסי הקרן'!$C$42</f>
        <v>6.4935483629685719E-3</v>
      </c>
    </row>
    <row r="25" spans="2:48">
      <c r="B25" s="76" t="s">
        <v>271</v>
      </c>
      <c r="C25" s="74" t="s">
        <v>272</v>
      </c>
      <c r="D25" s="87" t="s">
        <v>111</v>
      </c>
      <c r="E25" s="74" t="s">
        <v>252</v>
      </c>
      <c r="F25" s="74"/>
      <c r="G25" s="74"/>
      <c r="H25" s="84">
        <v>1.9699999999931124</v>
      </c>
      <c r="I25" s="87" t="s">
        <v>155</v>
      </c>
      <c r="J25" s="88">
        <v>2.75E-2</v>
      </c>
      <c r="K25" s="85">
        <v>-9.9999999969566816E-5</v>
      </c>
      <c r="L25" s="84">
        <v>57067.50877800001</v>
      </c>
      <c r="M25" s="86">
        <v>109.4</v>
      </c>
      <c r="N25" s="74"/>
      <c r="O25" s="84">
        <v>62.431854419000011</v>
      </c>
      <c r="P25" s="85">
        <v>3.3613413425925933E-6</v>
      </c>
      <c r="Q25" s="85">
        <f>O25/$O$11</f>
        <v>5.8924433329282301E-2</v>
      </c>
      <c r="R25" s="85">
        <f>O25/'סכום נכסי הקרן'!$C$42</f>
        <v>8.9971480487211677E-3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42</v>
      </c>
      <c r="C27" s="74"/>
      <c r="D27" s="74"/>
      <c r="E27" s="74"/>
      <c r="F27" s="74"/>
      <c r="G27" s="74"/>
      <c r="H27" s="84">
        <v>8.6204963939171417</v>
      </c>
      <c r="I27" s="74"/>
      <c r="J27" s="74"/>
      <c r="K27" s="85">
        <v>7.4032415118228936E-3</v>
      </c>
      <c r="L27" s="84"/>
      <c r="M27" s="86"/>
      <c r="N27" s="74"/>
      <c r="O27" s="84">
        <v>605.58130589100006</v>
      </c>
      <c r="P27" s="74"/>
      <c r="Q27" s="85">
        <f t="shared" ref="Q27:Q35" si="1">O27/$O$11</f>
        <v>0.57155975289393779</v>
      </c>
      <c r="R27" s="85">
        <f>O27/'סכום נכסי הקרן'!$C$42</f>
        <v>8.7271229011917237E-2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0.34335496209700256</v>
      </c>
      <c r="I28" s="72"/>
      <c r="J28" s="72"/>
      <c r="K28" s="82">
        <v>1.327173208596748E-3</v>
      </c>
      <c r="L28" s="81"/>
      <c r="M28" s="83"/>
      <c r="N28" s="72"/>
      <c r="O28" s="81">
        <v>3.7207125920000008</v>
      </c>
      <c r="P28" s="72"/>
      <c r="Q28" s="82">
        <f t="shared" si="1"/>
        <v>3.5116829878755478E-3</v>
      </c>
      <c r="R28" s="82">
        <f>O28/'סכום נכסי הקרן'!$C$42</f>
        <v>5.3619746439531233E-4</v>
      </c>
    </row>
    <row r="29" spans="2:48">
      <c r="B29" s="76" t="s">
        <v>273</v>
      </c>
      <c r="C29" s="74" t="s">
        <v>274</v>
      </c>
      <c r="D29" s="87" t="s">
        <v>111</v>
      </c>
      <c r="E29" s="74" t="s">
        <v>252</v>
      </c>
      <c r="F29" s="74"/>
      <c r="G29" s="74"/>
      <c r="H29" s="84">
        <v>4.0000000411411475E-2</v>
      </c>
      <c r="I29" s="87" t="s">
        <v>155</v>
      </c>
      <c r="J29" s="88">
        <v>0</v>
      </c>
      <c r="K29" s="85">
        <v>2.8000000007480214E-3</v>
      </c>
      <c r="L29" s="84">
        <v>1069.5958480000002</v>
      </c>
      <c r="M29" s="86">
        <v>99.99</v>
      </c>
      <c r="N29" s="74"/>
      <c r="O29" s="84">
        <v>1.0694888890000001</v>
      </c>
      <c r="P29" s="85">
        <v>9.723598618181819E-8</v>
      </c>
      <c r="Q29" s="85">
        <f t="shared" si="1"/>
        <v>1.0094050116363352E-3</v>
      </c>
      <c r="R29" s="85">
        <f>O29/'סכום נכסי הקרן'!$C$42</f>
        <v>1.5412564563943066E-4</v>
      </c>
    </row>
    <row r="30" spans="2:48">
      <c r="B30" s="76" t="s">
        <v>275</v>
      </c>
      <c r="C30" s="74" t="s">
        <v>276</v>
      </c>
      <c r="D30" s="87" t="s">
        <v>111</v>
      </c>
      <c r="E30" s="74" t="s">
        <v>252</v>
      </c>
      <c r="F30" s="74"/>
      <c r="G30" s="74"/>
      <c r="H30" s="84">
        <v>0.27000000028464571</v>
      </c>
      <c r="I30" s="87" t="s">
        <v>155</v>
      </c>
      <c r="J30" s="88">
        <v>0</v>
      </c>
      <c r="K30" s="85">
        <v>4.0000000569291377E-4</v>
      </c>
      <c r="L30" s="84">
        <v>491.88870700000007</v>
      </c>
      <c r="M30" s="86">
        <v>99.99</v>
      </c>
      <c r="N30" s="74"/>
      <c r="O30" s="84">
        <v>0.49183951800000009</v>
      </c>
      <c r="P30" s="85">
        <v>6.1486088375000015E-8</v>
      </c>
      <c r="Q30" s="85">
        <f t="shared" si="1"/>
        <v>4.6420797775113641E-4</v>
      </c>
      <c r="R30" s="85">
        <f>O30/'סכום נכסי הקרן'!$C$42</f>
        <v>7.0879729600198206E-5</v>
      </c>
    </row>
    <row r="31" spans="2:48">
      <c r="B31" s="76" t="s">
        <v>277</v>
      </c>
      <c r="C31" s="74" t="s">
        <v>278</v>
      </c>
      <c r="D31" s="87" t="s">
        <v>111</v>
      </c>
      <c r="E31" s="74" t="s">
        <v>252</v>
      </c>
      <c r="F31" s="74"/>
      <c r="G31" s="74"/>
      <c r="H31" s="84">
        <v>0.09</v>
      </c>
      <c r="I31" s="87" t="s">
        <v>155</v>
      </c>
      <c r="J31" s="88">
        <v>0</v>
      </c>
      <c r="K31" s="88">
        <v>0</v>
      </c>
      <c r="L31" s="84">
        <v>565.51340000000016</v>
      </c>
      <c r="M31" s="86">
        <v>100</v>
      </c>
      <c r="N31" s="74"/>
      <c r="O31" s="84">
        <v>0.56551340000000017</v>
      </c>
      <c r="P31" s="85">
        <v>5.1410309090909106E-8</v>
      </c>
      <c r="Q31" s="85">
        <f t="shared" si="1"/>
        <v>5.337428616404295E-4</v>
      </c>
      <c r="R31" s="85">
        <f>O31/'סכום נכסי הקרן'!$C$42</f>
        <v>8.1496983081560216E-5</v>
      </c>
    </row>
    <row r="32" spans="2:48">
      <c r="B32" s="76" t="s">
        <v>279</v>
      </c>
      <c r="C32" s="74" t="s">
        <v>280</v>
      </c>
      <c r="D32" s="87" t="s">
        <v>111</v>
      </c>
      <c r="E32" s="74" t="s">
        <v>252</v>
      </c>
      <c r="F32" s="74"/>
      <c r="G32" s="74"/>
      <c r="H32" s="84">
        <v>0.1699999991321911</v>
      </c>
      <c r="I32" s="87" t="s">
        <v>155</v>
      </c>
      <c r="J32" s="88">
        <v>0</v>
      </c>
      <c r="K32" s="85">
        <v>5.9999999693714496E-4</v>
      </c>
      <c r="L32" s="84">
        <v>391.83048500000007</v>
      </c>
      <c r="M32" s="86">
        <v>99.99</v>
      </c>
      <c r="N32" s="74"/>
      <c r="O32" s="84">
        <v>0.39179130199999995</v>
      </c>
      <c r="P32" s="85">
        <v>3.562095318181819E-8</v>
      </c>
      <c r="Q32" s="85">
        <f t="shared" si="1"/>
        <v>3.6978046973831151E-4</v>
      </c>
      <c r="R32" s="85">
        <f>O32/'סכום נכסי הקרן'!$C$42</f>
        <v>5.6461631343477335E-5</v>
      </c>
    </row>
    <row r="33" spans="2:18">
      <c r="B33" s="76" t="s">
        <v>281</v>
      </c>
      <c r="C33" s="74" t="s">
        <v>282</v>
      </c>
      <c r="D33" s="87" t="s">
        <v>111</v>
      </c>
      <c r="E33" s="74" t="s">
        <v>252</v>
      </c>
      <c r="F33" s="74"/>
      <c r="G33" s="74"/>
      <c r="H33" s="84">
        <v>0.34000000082677739</v>
      </c>
      <c r="I33" s="87" t="s">
        <v>155</v>
      </c>
      <c r="J33" s="88">
        <v>0</v>
      </c>
      <c r="K33" s="88">
        <v>0</v>
      </c>
      <c r="L33" s="84">
        <v>193.52247600000001</v>
      </c>
      <c r="M33" s="86">
        <v>100</v>
      </c>
      <c r="N33" s="74"/>
      <c r="O33" s="84">
        <v>0.193522476</v>
      </c>
      <c r="P33" s="85">
        <v>2.7646068E-8</v>
      </c>
      <c r="Q33" s="85">
        <f t="shared" si="1"/>
        <v>1.8265038482197119E-4</v>
      </c>
      <c r="R33" s="85">
        <f>O33/'סכום נכסי הקרן'!$C$42</f>
        <v>2.7888813868024414E-5</v>
      </c>
    </row>
    <row r="34" spans="2:18">
      <c r="B34" s="76" t="s">
        <v>283</v>
      </c>
      <c r="C34" s="74" t="s">
        <v>284</v>
      </c>
      <c r="D34" s="87" t="s">
        <v>111</v>
      </c>
      <c r="E34" s="74" t="s">
        <v>252</v>
      </c>
      <c r="F34" s="74"/>
      <c r="G34" s="74"/>
      <c r="H34" s="84">
        <v>0.83999999583600349</v>
      </c>
      <c r="I34" s="87" t="s">
        <v>155</v>
      </c>
      <c r="J34" s="88">
        <v>0</v>
      </c>
      <c r="K34" s="85">
        <v>5.0000003469997088E-4</v>
      </c>
      <c r="L34" s="84">
        <v>115.32000000000002</v>
      </c>
      <c r="M34" s="86">
        <v>99.96</v>
      </c>
      <c r="N34" s="74"/>
      <c r="O34" s="84">
        <v>0.11527387200000001</v>
      </c>
      <c r="P34" s="85">
        <v>1.6474285714285716E-8</v>
      </c>
      <c r="Q34" s="85">
        <f t="shared" si="1"/>
        <v>1.0879778677862022E-4</v>
      </c>
      <c r="R34" s="85">
        <f>O34/'סכום נכסי הקרן'!$C$42</f>
        <v>1.6612290347372734E-5</v>
      </c>
    </row>
    <row r="35" spans="2:18">
      <c r="B35" s="76" t="s">
        <v>285</v>
      </c>
      <c r="C35" s="74" t="s">
        <v>286</v>
      </c>
      <c r="D35" s="87" t="s">
        <v>111</v>
      </c>
      <c r="E35" s="74" t="s">
        <v>252</v>
      </c>
      <c r="F35" s="74"/>
      <c r="G35" s="74"/>
      <c r="H35" s="84">
        <v>0.91999999977610691</v>
      </c>
      <c r="I35" s="87" t="s">
        <v>155</v>
      </c>
      <c r="J35" s="88">
        <v>0</v>
      </c>
      <c r="K35" s="85">
        <v>5.0000000279866485E-4</v>
      </c>
      <c r="L35" s="84">
        <v>893.73000000000013</v>
      </c>
      <c r="M35" s="86">
        <v>99.95</v>
      </c>
      <c r="N35" s="74"/>
      <c r="O35" s="84">
        <v>0.89328313500000012</v>
      </c>
      <c r="P35" s="85">
        <v>1.276757142857143E-7</v>
      </c>
      <c r="Q35" s="85">
        <f t="shared" si="1"/>
        <v>8.4309849550874311E-4</v>
      </c>
      <c r="R35" s="85">
        <f>O35/'סכום נכסי הקרן'!$C$42</f>
        <v>1.2873237051524872E-4</v>
      </c>
    </row>
    <row r="36" spans="2:18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</row>
    <row r="37" spans="2:18">
      <c r="B37" s="75" t="s">
        <v>23</v>
      </c>
      <c r="C37" s="72"/>
      <c r="D37" s="72"/>
      <c r="E37" s="72"/>
      <c r="F37" s="72"/>
      <c r="G37" s="72"/>
      <c r="H37" s="81">
        <v>8.6716658253336956</v>
      </c>
      <c r="I37" s="72"/>
      <c r="J37" s="72"/>
      <c r="K37" s="82">
        <v>7.4331410437391623E-3</v>
      </c>
      <c r="L37" s="81"/>
      <c r="M37" s="83"/>
      <c r="N37" s="72"/>
      <c r="O37" s="81">
        <v>601.86059329900002</v>
      </c>
      <c r="P37" s="72"/>
      <c r="Q37" s="82">
        <f t="shared" ref="Q37:Q54" si="2">O37/$O$11</f>
        <v>0.56804806990606216</v>
      </c>
      <c r="R37" s="82">
        <f>O37/'סכום נכסי הקרן'!$C$42</f>
        <v>8.6735031547521921E-2</v>
      </c>
    </row>
    <row r="38" spans="2:18">
      <c r="B38" s="76" t="s">
        <v>287</v>
      </c>
      <c r="C38" s="74" t="s">
        <v>288</v>
      </c>
      <c r="D38" s="87" t="s">
        <v>111</v>
      </c>
      <c r="E38" s="74" t="s">
        <v>252</v>
      </c>
      <c r="F38" s="74"/>
      <c r="G38" s="74"/>
      <c r="H38" s="84">
        <v>5.1599999999513697</v>
      </c>
      <c r="I38" s="87" t="s">
        <v>155</v>
      </c>
      <c r="J38" s="88">
        <v>6.25E-2</v>
      </c>
      <c r="K38" s="85">
        <v>3.9999999998414247E-3</v>
      </c>
      <c r="L38" s="84">
        <v>26861.438164000003</v>
      </c>
      <c r="M38" s="86">
        <v>140.86000000000001</v>
      </c>
      <c r="N38" s="74"/>
      <c r="O38" s="84">
        <v>37.83702304900001</v>
      </c>
      <c r="P38" s="85">
        <v>1.6310966929332795E-6</v>
      </c>
      <c r="Q38" s="85">
        <f t="shared" si="2"/>
        <v>3.5711339392007595E-2</v>
      </c>
      <c r="R38" s="85">
        <f>O38/'סכום נכסי הקרן'!$C$42</f>
        <v>5.4527500626527278E-3</v>
      </c>
    </row>
    <row r="39" spans="2:18">
      <c r="B39" s="76" t="s">
        <v>289</v>
      </c>
      <c r="C39" s="74" t="s">
        <v>290</v>
      </c>
      <c r="D39" s="87" t="s">
        <v>111</v>
      </c>
      <c r="E39" s="74" t="s">
        <v>252</v>
      </c>
      <c r="F39" s="74"/>
      <c r="G39" s="74"/>
      <c r="H39" s="84">
        <v>3.3000000000044212</v>
      </c>
      <c r="I39" s="87" t="s">
        <v>155</v>
      </c>
      <c r="J39" s="88">
        <v>3.7499999999999999E-2</v>
      </c>
      <c r="K39" s="85">
        <v>2.2000000000619102E-3</v>
      </c>
      <c r="L39" s="84">
        <v>19808.571443000004</v>
      </c>
      <c r="M39" s="86">
        <v>114.16</v>
      </c>
      <c r="N39" s="74"/>
      <c r="O39" s="84">
        <v>22.613464563000004</v>
      </c>
      <c r="P39" s="85">
        <v>1.0086922053939137E-6</v>
      </c>
      <c r="Q39" s="85">
        <f t="shared" si="2"/>
        <v>2.1343040301892165E-2</v>
      </c>
      <c r="R39" s="85">
        <f>O39/'סכום נכסי הקרן'!$C$42</f>
        <v>3.2588602478849705E-3</v>
      </c>
    </row>
    <row r="40" spans="2:18">
      <c r="B40" s="76" t="s">
        <v>291</v>
      </c>
      <c r="C40" s="74" t="s">
        <v>292</v>
      </c>
      <c r="D40" s="87" t="s">
        <v>111</v>
      </c>
      <c r="E40" s="74" t="s">
        <v>252</v>
      </c>
      <c r="F40" s="74"/>
      <c r="G40" s="74"/>
      <c r="H40" s="84">
        <v>18.649999999978746</v>
      </c>
      <c r="I40" s="87" t="s">
        <v>155</v>
      </c>
      <c r="J40" s="88">
        <v>3.7499999999999999E-2</v>
      </c>
      <c r="K40" s="85">
        <v>1.7099999999985828E-2</v>
      </c>
      <c r="L40" s="84">
        <v>77858.308858000019</v>
      </c>
      <c r="M40" s="86">
        <v>145.04</v>
      </c>
      <c r="N40" s="74"/>
      <c r="O40" s="84">
        <v>112.92568809600002</v>
      </c>
      <c r="P40" s="85">
        <v>4.0216982647332904E-6</v>
      </c>
      <c r="Q40" s="85">
        <f t="shared" si="2"/>
        <v>0.10658152382785911</v>
      </c>
      <c r="R40" s="85">
        <f>O40/'סכום נכסי הקרן'!$C$42</f>
        <v>1.6273890047933889E-2</v>
      </c>
    </row>
    <row r="41" spans="2:18">
      <c r="B41" s="76" t="s">
        <v>293</v>
      </c>
      <c r="C41" s="74" t="s">
        <v>294</v>
      </c>
      <c r="D41" s="87" t="s">
        <v>111</v>
      </c>
      <c r="E41" s="74" t="s">
        <v>252</v>
      </c>
      <c r="F41" s="74"/>
      <c r="G41" s="74"/>
      <c r="H41" s="84">
        <v>2.8299999999874448</v>
      </c>
      <c r="I41" s="87" t="s">
        <v>155</v>
      </c>
      <c r="J41" s="88">
        <v>1.5E-3</v>
      </c>
      <c r="K41" s="85">
        <v>1.6999999999262611E-3</v>
      </c>
      <c r="L41" s="84">
        <v>50187.115755000006</v>
      </c>
      <c r="M41" s="86">
        <v>99.98</v>
      </c>
      <c r="N41" s="74"/>
      <c r="O41" s="84">
        <v>50.177079061000001</v>
      </c>
      <c r="P41" s="85">
        <v>1.1580552634548304E-5</v>
      </c>
      <c r="Q41" s="85">
        <f t="shared" si="2"/>
        <v>4.7358131154409795E-2</v>
      </c>
      <c r="R41" s="85">
        <f>O41/'סכום נכסי הקרן'!$C$42</f>
        <v>7.2310940170762098E-3</v>
      </c>
    </row>
    <row r="42" spans="2:18">
      <c r="B42" s="76" t="s">
        <v>295</v>
      </c>
      <c r="C42" s="74" t="s">
        <v>296</v>
      </c>
      <c r="D42" s="87" t="s">
        <v>111</v>
      </c>
      <c r="E42" s="74" t="s">
        <v>252</v>
      </c>
      <c r="F42" s="74"/>
      <c r="G42" s="74"/>
      <c r="H42" s="84">
        <v>2.1299999999720995</v>
      </c>
      <c r="I42" s="87" t="s">
        <v>155</v>
      </c>
      <c r="J42" s="88">
        <v>1.2500000000000001E-2</v>
      </c>
      <c r="K42" s="85">
        <v>1E-3</v>
      </c>
      <c r="L42" s="84">
        <v>31157.678122000005</v>
      </c>
      <c r="M42" s="86">
        <v>103.53</v>
      </c>
      <c r="N42" s="74"/>
      <c r="O42" s="84">
        <v>32.257544330000009</v>
      </c>
      <c r="P42" s="85">
        <v>2.4917587014197574E-6</v>
      </c>
      <c r="Q42" s="85">
        <f t="shared" si="2"/>
        <v>3.0445315743512377E-2</v>
      </c>
      <c r="R42" s="85">
        <f>O42/'סכום נכסי הקרן'!$C$42</f>
        <v>4.6486830276960527E-3</v>
      </c>
    </row>
    <row r="43" spans="2:18">
      <c r="B43" s="76" t="s">
        <v>297</v>
      </c>
      <c r="C43" s="74" t="s">
        <v>298</v>
      </c>
      <c r="D43" s="87" t="s">
        <v>111</v>
      </c>
      <c r="E43" s="74" t="s">
        <v>252</v>
      </c>
      <c r="F43" s="74"/>
      <c r="G43" s="74"/>
      <c r="H43" s="84">
        <v>3.0799999999640457</v>
      </c>
      <c r="I43" s="87" t="s">
        <v>155</v>
      </c>
      <c r="J43" s="88">
        <v>1.4999999999999999E-2</v>
      </c>
      <c r="K43" s="85">
        <v>1.8999999998483177E-3</v>
      </c>
      <c r="L43" s="84">
        <v>33783.125727000006</v>
      </c>
      <c r="M43" s="86">
        <v>105.38</v>
      </c>
      <c r="N43" s="74"/>
      <c r="O43" s="84">
        <v>35.600659466000003</v>
      </c>
      <c r="P43" s="85">
        <v>2.0088480873379181E-6</v>
      </c>
      <c r="Q43" s="85">
        <f t="shared" si="2"/>
        <v>3.3600614697493078E-2</v>
      </c>
      <c r="R43" s="85">
        <f>O43/'סכום נכסי הקרן'!$C$42</f>
        <v>5.1304643571540272E-3</v>
      </c>
    </row>
    <row r="44" spans="2:18">
      <c r="B44" s="76" t="s">
        <v>299</v>
      </c>
      <c r="C44" s="74" t="s">
        <v>300</v>
      </c>
      <c r="D44" s="87" t="s">
        <v>111</v>
      </c>
      <c r="E44" s="74" t="s">
        <v>252</v>
      </c>
      <c r="F44" s="74"/>
      <c r="G44" s="74"/>
      <c r="H44" s="84">
        <v>0.32999999863413282</v>
      </c>
      <c r="I44" s="87" t="s">
        <v>155</v>
      </c>
      <c r="J44" s="88">
        <v>5.0000000000000001E-3</v>
      </c>
      <c r="K44" s="85">
        <v>-2.9999999284545804E-4</v>
      </c>
      <c r="L44" s="84">
        <v>305.93670700000007</v>
      </c>
      <c r="M44" s="86">
        <v>100.51</v>
      </c>
      <c r="N44" s="74"/>
      <c r="O44" s="84">
        <v>0.30749697400000009</v>
      </c>
      <c r="P44" s="85">
        <v>4.1260827030917162E-8</v>
      </c>
      <c r="Q44" s="85">
        <f t="shared" si="2"/>
        <v>2.9022179642168117E-4</v>
      </c>
      <c r="R44" s="85">
        <f>O44/'סכום נכסי הקרן'!$C$42</f>
        <v>4.4313849482097086E-5</v>
      </c>
    </row>
    <row r="45" spans="2:18">
      <c r="B45" s="76" t="s">
        <v>301</v>
      </c>
      <c r="C45" s="74" t="s">
        <v>302</v>
      </c>
      <c r="D45" s="87" t="s">
        <v>111</v>
      </c>
      <c r="E45" s="74" t="s">
        <v>252</v>
      </c>
      <c r="F45" s="74"/>
      <c r="G45" s="74"/>
      <c r="H45" s="84">
        <v>1.2800000000719007</v>
      </c>
      <c r="I45" s="87" t="s">
        <v>155</v>
      </c>
      <c r="J45" s="88">
        <v>5.5E-2</v>
      </c>
      <c r="K45" s="85">
        <v>4.9999999985809096E-4</v>
      </c>
      <c r="L45" s="84">
        <v>9527.8119860000024</v>
      </c>
      <c r="M45" s="86">
        <v>110.94</v>
      </c>
      <c r="N45" s="74"/>
      <c r="O45" s="84">
        <v>10.570154983</v>
      </c>
      <c r="P45" s="85">
        <v>5.3764030310564738E-7</v>
      </c>
      <c r="Q45" s="85">
        <f t="shared" si="2"/>
        <v>9.9763237592765518E-3</v>
      </c>
      <c r="R45" s="85">
        <f>O45/'סכום נכסי הקרן'!$C$42</f>
        <v>1.5232808662341514E-3</v>
      </c>
    </row>
    <row r="46" spans="2:18">
      <c r="B46" s="76" t="s">
        <v>303</v>
      </c>
      <c r="C46" s="74" t="s">
        <v>304</v>
      </c>
      <c r="D46" s="87" t="s">
        <v>111</v>
      </c>
      <c r="E46" s="74" t="s">
        <v>252</v>
      </c>
      <c r="F46" s="74"/>
      <c r="G46" s="74"/>
      <c r="H46" s="84">
        <v>14.859999999916841</v>
      </c>
      <c r="I46" s="87" t="s">
        <v>155</v>
      </c>
      <c r="J46" s="88">
        <v>5.5E-2</v>
      </c>
      <c r="K46" s="85">
        <v>1.439999999991139E-2</v>
      </c>
      <c r="L46" s="84">
        <v>33014.356507000004</v>
      </c>
      <c r="M46" s="86">
        <v>177.75</v>
      </c>
      <c r="N46" s="74"/>
      <c r="O46" s="84">
        <v>58.683019958000003</v>
      </c>
      <c r="P46" s="85">
        <v>1.6970798403855408E-6</v>
      </c>
      <c r="Q46" s="85">
        <f t="shared" si="2"/>
        <v>5.538620835878575E-2</v>
      </c>
      <c r="R46" s="85">
        <f>O46/'סכום נכסי הקרן'!$C$42</f>
        <v>8.4568978996642438E-3</v>
      </c>
    </row>
    <row r="47" spans="2:18">
      <c r="B47" s="76" t="s">
        <v>305</v>
      </c>
      <c r="C47" s="74" t="s">
        <v>306</v>
      </c>
      <c r="D47" s="87" t="s">
        <v>111</v>
      </c>
      <c r="E47" s="74" t="s">
        <v>252</v>
      </c>
      <c r="F47" s="74"/>
      <c r="G47" s="74"/>
      <c r="H47" s="84">
        <v>2.3800000000000003</v>
      </c>
      <c r="I47" s="87" t="s">
        <v>155</v>
      </c>
      <c r="J47" s="88">
        <v>4.2500000000000003E-2</v>
      </c>
      <c r="K47" s="85">
        <v>1.300000000075084E-3</v>
      </c>
      <c r="L47" s="84">
        <v>59251.147712000005</v>
      </c>
      <c r="M47" s="86">
        <v>112.39</v>
      </c>
      <c r="N47" s="74"/>
      <c r="O47" s="84">
        <v>66.59236605000001</v>
      </c>
      <c r="P47" s="85">
        <v>3.2210396841743974E-6</v>
      </c>
      <c r="Q47" s="85">
        <f t="shared" si="2"/>
        <v>6.2851207449609467E-2</v>
      </c>
      <c r="R47" s="85">
        <f>O47/'סכום נכסי הקרן'!$C$42</f>
        <v>9.596725611343452E-3</v>
      </c>
    </row>
    <row r="48" spans="2:18">
      <c r="B48" s="76" t="s">
        <v>307</v>
      </c>
      <c r="C48" s="74" t="s">
        <v>308</v>
      </c>
      <c r="D48" s="87" t="s">
        <v>111</v>
      </c>
      <c r="E48" s="74" t="s">
        <v>252</v>
      </c>
      <c r="F48" s="74"/>
      <c r="G48" s="74"/>
      <c r="H48" s="84">
        <v>6.1199999998068479</v>
      </c>
      <c r="I48" s="87" t="s">
        <v>155</v>
      </c>
      <c r="J48" s="88">
        <v>0.02</v>
      </c>
      <c r="K48" s="85">
        <v>4.3999999998160459E-3</v>
      </c>
      <c r="L48" s="84">
        <v>11755.847762000001</v>
      </c>
      <c r="M48" s="86">
        <v>110.98</v>
      </c>
      <c r="N48" s="74"/>
      <c r="O48" s="84">
        <v>13.046639521000001</v>
      </c>
      <c r="P48" s="85">
        <v>6.278667983355359E-7</v>
      </c>
      <c r="Q48" s="85">
        <f t="shared" si="2"/>
        <v>1.2313679415429699E-2</v>
      </c>
      <c r="R48" s="85">
        <f>O48/'סכום נכסי הקרן'!$C$42</f>
        <v>1.8801707622032506E-3</v>
      </c>
    </row>
    <row r="49" spans="2:18">
      <c r="B49" s="76" t="s">
        <v>309</v>
      </c>
      <c r="C49" s="74" t="s">
        <v>310</v>
      </c>
      <c r="D49" s="87" t="s">
        <v>111</v>
      </c>
      <c r="E49" s="74" t="s">
        <v>252</v>
      </c>
      <c r="F49" s="74"/>
      <c r="G49" s="74"/>
      <c r="H49" s="84">
        <v>9.0699999977323689</v>
      </c>
      <c r="I49" s="87" t="s">
        <v>155</v>
      </c>
      <c r="J49" s="88">
        <v>0.01</v>
      </c>
      <c r="K49" s="85">
        <v>7.099999997805518E-3</v>
      </c>
      <c r="L49" s="84">
        <v>662.65920000000017</v>
      </c>
      <c r="M49" s="86">
        <v>103.15</v>
      </c>
      <c r="N49" s="74"/>
      <c r="O49" s="84">
        <v>0.68353296500000016</v>
      </c>
      <c r="P49" s="85">
        <v>5.3740332814819798E-8</v>
      </c>
      <c r="Q49" s="85">
        <f t="shared" si="2"/>
        <v>6.4513208840792733E-4</v>
      </c>
      <c r="R49" s="85">
        <f>O49/'סכום נכסי הקרן'!$C$42</f>
        <v>9.8504959359572541E-5</v>
      </c>
    </row>
    <row r="50" spans="2:18">
      <c r="B50" s="76" t="s">
        <v>311</v>
      </c>
      <c r="C50" s="74" t="s">
        <v>312</v>
      </c>
      <c r="D50" s="87" t="s">
        <v>111</v>
      </c>
      <c r="E50" s="74" t="s">
        <v>252</v>
      </c>
      <c r="F50" s="74"/>
      <c r="G50" s="74"/>
      <c r="H50" s="84">
        <v>0.58000000112958827</v>
      </c>
      <c r="I50" s="87" t="s">
        <v>155</v>
      </c>
      <c r="J50" s="88">
        <v>0.01</v>
      </c>
      <c r="K50" s="85">
        <v>2.9999999246941141E-4</v>
      </c>
      <c r="L50" s="84">
        <v>526.01203899999996</v>
      </c>
      <c r="M50" s="86">
        <v>100.98</v>
      </c>
      <c r="N50" s="74"/>
      <c r="O50" s="84">
        <v>0.53116698000000007</v>
      </c>
      <c r="P50" s="85">
        <v>3.5609753586145062E-8</v>
      </c>
      <c r="Q50" s="85">
        <f t="shared" si="2"/>
        <v>5.0132602324561145E-4</v>
      </c>
      <c r="R50" s="85">
        <f>O50/'סכום נכסי הקרן'!$C$42</f>
        <v>7.6547269052410475E-5</v>
      </c>
    </row>
    <row r="51" spans="2:18">
      <c r="B51" s="76" t="s">
        <v>313</v>
      </c>
      <c r="C51" s="74" t="s">
        <v>314</v>
      </c>
      <c r="D51" s="87" t="s">
        <v>111</v>
      </c>
      <c r="E51" s="74" t="s">
        <v>252</v>
      </c>
      <c r="F51" s="74"/>
      <c r="G51" s="74"/>
      <c r="H51" s="84">
        <v>14.829999999916669</v>
      </c>
      <c r="I51" s="87" t="s">
        <v>155</v>
      </c>
      <c r="J51" s="88">
        <v>1.4999999999999999E-2</v>
      </c>
      <c r="K51" s="85">
        <v>1.3299999999911924E-2</v>
      </c>
      <c r="L51" s="84">
        <v>71583.885156999997</v>
      </c>
      <c r="M51" s="86">
        <v>103.1</v>
      </c>
      <c r="N51" s="74"/>
      <c r="O51" s="84">
        <v>73.802985205000013</v>
      </c>
      <c r="P51" s="85">
        <v>9.5615860895422382E-6</v>
      </c>
      <c r="Q51" s="85">
        <f t="shared" si="2"/>
        <v>6.9656734077252591E-2</v>
      </c>
      <c r="R51" s="85">
        <f>O51/'סכום נכסי הקרן'!$C$42</f>
        <v>1.0635858737601131E-2</v>
      </c>
    </row>
    <row r="52" spans="2:18">
      <c r="B52" s="76" t="s">
        <v>315</v>
      </c>
      <c r="C52" s="74" t="s">
        <v>316</v>
      </c>
      <c r="D52" s="87" t="s">
        <v>111</v>
      </c>
      <c r="E52" s="74" t="s">
        <v>252</v>
      </c>
      <c r="F52" s="74"/>
      <c r="G52" s="74"/>
      <c r="H52" s="84">
        <v>1.8200000000237262</v>
      </c>
      <c r="I52" s="87" t="s">
        <v>155</v>
      </c>
      <c r="J52" s="88">
        <v>7.4999999999999997E-3</v>
      </c>
      <c r="K52" s="85">
        <v>6.9999999997936806E-4</v>
      </c>
      <c r="L52" s="84">
        <v>38251.14521200001</v>
      </c>
      <c r="M52" s="86">
        <v>101.37</v>
      </c>
      <c r="N52" s="74"/>
      <c r="O52" s="84">
        <v>38.775186844000011</v>
      </c>
      <c r="P52" s="85">
        <v>2.4725692148040479E-6</v>
      </c>
      <c r="Q52" s="85">
        <f t="shared" si="2"/>
        <v>3.6596797152390899E-2</v>
      </c>
      <c r="R52" s="85">
        <f>O52/'סכום נכסי הקרן'!$C$42</f>
        <v>5.5879502523013677E-3</v>
      </c>
    </row>
    <row r="53" spans="2:18">
      <c r="B53" s="76" t="s">
        <v>317</v>
      </c>
      <c r="C53" s="74" t="s">
        <v>318</v>
      </c>
      <c r="D53" s="87" t="s">
        <v>111</v>
      </c>
      <c r="E53" s="74" t="s">
        <v>252</v>
      </c>
      <c r="F53" s="74"/>
      <c r="G53" s="74"/>
      <c r="H53" s="84">
        <v>4.7600000000068174</v>
      </c>
      <c r="I53" s="87" t="s">
        <v>155</v>
      </c>
      <c r="J53" s="88">
        <v>1.7500000000000002E-2</v>
      </c>
      <c r="K53" s="85">
        <v>3.1000000000894696E-3</v>
      </c>
      <c r="L53" s="84">
        <v>43802.816234000005</v>
      </c>
      <c r="M53" s="86">
        <v>107.17</v>
      </c>
      <c r="N53" s="74"/>
      <c r="O53" s="84">
        <v>46.943478218000003</v>
      </c>
      <c r="P53" s="85">
        <v>2.2455536658459819E-6</v>
      </c>
      <c r="Q53" s="85">
        <f t="shared" si="2"/>
        <v>4.4306193981310589E-2</v>
      </c>
      <c r="R53" s="85">
        <f>O53/'סכום נכסי הקרן'!$C$42</f>
        <v>6.7650949564094075E-3</v>
      </c>
    </row>
    <row r="54" spans="2:18">
      <c r="B54" s="76" t="s">
        <v>319</v>
      </c>
      <c r="C54" s="74" t="s">
        <v>320</v>
      </c>
      <c r="D54" s="87" t="s">
        <v>111</v>
      </c>
      <c r="E54" s="74" t="s">
        <v>252</v>
      </c>
      <c r="F54" s="74"/>
      <c r="G54" s="74"/>
      <c r="H54" s="84">
        <v>7.4499999957123944</v>
      </c>
      <c r="I54" s="87" t="s">
        <v>155</v>
      </c>
      <c r="J54" s="88">
        <v>2.2499999999999999E-2</v>
      </c>
      <c r="K54" s="85">
        <v>5.6999999898656615E-3</v>
      </c>
      <c r="L54" s="84">
        <v>453.67554000000013</v>
      </c>
      <c r="M54" s="86">
        <v>113.1</v>
      </c>
      <c r="N54" s="74"/>
      <c r="O54" s="84">
        <v>0.51310703600000007</v>
      </c>
      <c r="P54" s="85">
        <v>2.6727502456829994E-8</v>
      </c>
      <c r="Q54" s="85">
        <f t="shared" si="2"/>
        <v>4.8428068675734096E-4</v>
      </c>
      <c r="R54" s="85">
        <f>O54/'סכום נכסי הקרן'!$C$42</f>
        <v>7.3944623472974293E-5</v>
      </c>
    </row>
    <row r="55" spans="2:18">
      <c r="B55" s="77"/>
      <c r="C55" s="74"/>
      <c r="D55" s="74"/>
      <c r="E55" s="74"/>
      <c r="F55" s="74"/>
      <c r="G55" s="74"/>
      <c r="H55" s="74"/>
      <c r="I55" s="74"/>
      <c r="J55" s="74"/>
      <c r="K55" s="85"/>
      <c r="L55" s="84"/>
      <c r="M55" s="86"/>
      <c r="N55" s="74"/>
      <c r="O55" s="74"/>
      <c r="P55" s="74"/>
      <c r="Q55" s="85"/>
      <c r="R55" s="74"/>
    </row>
    <row r="56" spans="2:18">
      <c r="B56" s="71" t="s">
        <v>220</v>
      </c>
      <c r="C56" s="72"/>
      <c r="D56" s="72"/>
      <c r="E56" s="72"/>
      <c r="F56" s="72"/>
      <c r="G56" s="72"/>
      <c r="H56" s="81">
        <v>22.627224619511821</v>
      </c>
      <c r="I56" s="72"/>
      <c r="J56" s="72"/>
      <c r="K56" s="82">
        <v>2.9867563024141393E-2</v>
      </c>
      <c r="L56" s="81"/>
      <c r="M56" s="83"/>
      <c r="N56" s="72"/>
      <c r="O56" s="81">
        <v>8.2010404040000004</v>
      </c>
      <c r="P56" s="72"/>
      <c r="Q56" s="82">
        <f t="shared" ref="Q56:Q60" si="3">O56/$O$11</f>
        <v>7.7403060186721365E-3</v>
      </c>
      <c r="R56" s="82">
        <f>O56/'סכום נכסי הקרן'!$C$42</f>
        <v>1.1818642158717718E-3</v>
      </c>
    </row>
    <row r="57" spans="2:18">
      <c r="B57" s="75" t="s">
        <v>57</v>
      </c>
      <c r="C57" s="72"/>
      <c r="D57" s="72"/>
      <c r="E57" s="72"/>
      <c r="F57" s="72"/>
      <c r="G57" s="72"/>
      <c r="H57" s="81">
        <v>22.627224619511821</v>
      </c>
      <c r="I57" s="72"/>
      <c r="J57" s="72"/>
      <c r="K57" s="82">
        <v>2.9867563024141393E-2</v>
      </c>
      <c r="L57" s="81"/>
      <c r="M57" s="83"/>
      <c r="N57" s="72"/>
      <c r="O57" s="81">
        <v>8.2010404040000004</v>
      </c>
      <c r="P57" s="72"/>
      <c r="Q57" s="82">
        <f t="shared" si="3"/>
        <v>7.7403060186721365E-3</v>
      </c>
      <c r="R57" s="82">
        <f>O57/'סכום נכסי הקרן'!$C$42</f>
        <v>1.1818642158717718E-3</v>
      </c>
    </row>
    <row r="58" spans="2:18">
      <c r="B58" s="76" t="s">
        <v>321</v>
      </c>
      <c r="C58" s="74" t="s">
        <v>322</v>
      </c>
      <c r="D58" s="87" t="s">
        <v>27</v>
      </c>
      <c r="E58" s="74" t="s">
        <v>323</v>
      </c>
      <c r="F58" s="74" t="s">
        <v>324</v>
      </c>
      <c r="G58" s="74"/>
      <c r="H58" s="84">
        <v>19.290000009092488</v>
      </c>
      <c r="I58" s="87" t="s">
        <v>154</v>
      </c>
      <c r="J58" s="88">
        <v>3.3750000000000002E-2</v>
      </c>
      <c r="K58" s="85">
        <v>2.8200000013616767E-2</v>
      </c>
      <c r="L58" s="84">
        <v>237.72000000000003</v>
      </c>
      <c r="M58" s="86">
        <v>111.32617999999999</v>
      </c>
      <c r="N58" s="74"/>
      <c r="O58" s="84">
        <v>0.91064206800000014</v>
      </c>
      <c r="P58" s="85">
        <v>1.1886000000000002E-7</v>
      </c>
      <c r="Q58" s="85">
        <f t="shared" si="3"/>
        <v>8.594822037894744E-4</v>
      </c>
      <c r="R58" s="85">
        <f>O58/'סכום נכסי הקרן'!$C$42</f>
        <v>1.3123399234952346E-4</v>
      </c>
    </row>
    <row r="59" spans="2:18">
      <c r="B59" s="76" t="s">
        <v>325</v>
      </c>
      <c r="C59" s="74" t="s">
        <v>326</v>
      </c>
      <c r="D59" s="87" t="s">
        <v>27</v>
      </c>
      <c r="E59" s="74" t="s">
        <v>323</v>
      </c>
      <c r="F59" s="74" t="s">
        <v>324</v>
      </c>
      <c r="G59" s="74"/>
      <c r="H59" s="84">
        <v>22.110000001383153</v>
      </c>
      <c r="I59" s="87" t="s">
        <v>154</v>
      </c>
      <c r="J59" s="88">
        <v>3.7999999999999999E-2</v>
      </c>
      <c r="K59" s="85">
        <v>2.9700000002167149E-2</v>
      </c>
      <c r="L59" s="84">
        <v>1515.4649999999999</v>
      </c>
      <c r="M59" s="86">
        <v>120.34265000000001</v>
      </c>
      <c r="N59" s="74"/>
      <c r="O59" s="84">
        <v>6.2755264120000014</v>
      </c>
      <c r="P59" s="85">
        <v>3.0309299999999997E-7</v>
      </c>
      <c r="Q59" s="85">
        <f t="shared" si="3"/>
        <v>5.9229673875826408E-3</v>
      </c>
      <c r="R59" s="85">
        <f>O59/'סכום נכסי הקרן'!$C$42</f>
        <v>9.0437551051247996E-4</v>
      </c>
    </row>
    <row r="60" spans="2:18">
      <c r="B60" s="76" t="s">
        <v>327</v>
      </c>
      <c r="C60" s="74" t="s">
        <v>328</v>
      </c>
      <c r="D60" s="87" t="s">
        <v>27</v>
      </c>
      <c r="E60" s="74" t="s">
        <v>323</v>
      </c>
      <c r="F60" s="74" t="s">
        <v>324</v>
      </c>
      <c r="G60" s="74"/>
      <c r="H60" s="84">
        <v>28.82000000721273</v>
      </c>
      <c r="I60" s="87" t="s">
        <v>154</v>
      </c>
      <c r="J60" s="88">
        <v>4.4999999999999998E-2</v>
      </c>
      <c r="K60" s="85">
        <v>3.2400000012218294E-2</v>
      </c>
      <c r="L60" s="84">
        <v>212.25000000000003</v>
      </c>
      <c r="M60" s="86">
        <v>138.95650000000001</v>
      </c>
      <c r="N60" s="74"/>
      <c r="O60" s="84">
        <v>1.0148719240000001</v>
      </c>
      <c r="P60" s="85">
        <v>2.1225000000000004E-7</v>
      </c>
      <c r="Q60" s="85">
        <f t="shared" si="3"/>
        <v>9.5785642730002228E-4</v>
      </c>
      <c r="R60" s="85">
        <f>O60/'סכום נכסי הקרן'!$C$42</f>
        <v>1.4625471300976856E-4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103</v>
      </c>
      <c r="C64" s="90"/>
      <c r="D64" s="90"/>
    </row>
    <row r="65" spans="2:4">
      <c r="B65" s="89" t="s">
        <v>223</v>
      </c>
      <c r="C65" s="90"/>
      <c r="D65" s="90"/>
    </row>
    <row r="66" spans="2:4">
      <c r="B66" s="134" t="s">
        <v>231</v>
      </c>
      <c r="C66" s="134"/>
      <c r="D66" s="134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C67:D1048576 E1:I30 D1:D29 AG1:AI27 J1:M1048576 C32:D65 E32:I1048576 A1:B1048576 AG31:AI1048576 AJ1:XFD1048576 R1:AF1048576 O11:Q1048576 N32:N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D22" sqref="D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170</v>
      </c>
      <c r="C1" s="68" t="s" vm="1">
        <v>247</v>
      </c>
    </row>
    <row r="2" spans="2:18">
      <c r="B2" s="47" t="s">
        <v>169</v>
      </c>
      <c r="C2" s="68" t="s">
        <v>248</v>
      </c>
    </row>
    <row r="3" spans="2:18">
      <c r="B3" s="47" t="s">
        <v>171</v>
      </c>
      <c r="C3" s="68" t="s">
        <v>249</v>
      </c>
    </row>
    <row r="4" spans="2:18">
      <c r="B4" s="47" t="s">
        <v>172</v>
      </c>
      <c r="C4" s="68">
        <v>12148</v>
      </c>
    </row>
    <row r="6" spans="2:18" ht="26.25" customHeight="1">
      <c r="B6" s="125" t="s">
        <v>213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8" s="3" customFormat="1" ht="78.75">
      <c r="B7" s="22" t="s">
        <v>107</v>
      </c>
      <c r="C7" s="30" t="s">
        <v>41</v>
      </c>
      <c r="D7" s="30" t="s">
        <v>60</v>
      </c>
      <c r="E7" s="30" t="s">
        <v>14</v>
      </c>
      <c r="F7" s="30" t="s">
        <v>61</v>
      </c>
      <c r="G7" s="30" t="s">
        <v>95</v>
      </c>
      <c r="H7" s="30" t="s">
        <v>17</v>
      </c>
      <c r="I7" s="30" t="s">
        <v>94</v>
      </c>
      <c r="J7" s="30" t="s">
        <v>16</v>
      </c>
      <c r="K7" s="30" t="s">
        <v>208</v>
      </c>
      <c r="L7" s="30" t="s">
        <v>225</v>
      </c>
      <c r="M7" s="30" t="s">
        <v>209</v>
      </c>
      <c r="N7" s="30" t="s">
        <v>53</v>
      </c>
      <c r="O7" s="30" t="s">
        <v>173</v>
      </c>
      <c r="P7" s="31" t="s">
        <v>175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232</v>
      </c>
      <c r="M8" s="32" t="s">
        <v>228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18" t="s">
        <v>1417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9">
        <v>0</v>
      </c>
      <c r="N10" s="91"/>
      <c r="O10" s="91"/>
      <c r="P10" s="91"/>
      <c r="Q10" s="5"/>
    </row>
    <row r="11" spans="2:18" ht="20.25" customHeight="1">
      <c r="B11" s="89" t="s">
        <v>240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103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231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170</v>
      </c>
      <c r="C1" s="68" t="s" vm="1">
        <v>247</v>
      </c>
    </row>
    <row r="2" spans="2:67">
      <c r="B2" s="47" t="s">
        <v>169</v>
      </c>
      <c r="C2" s="68" t="s">
        <v>248</v>
      </c>
    </row>
    <row r="3" spans="2:67">
      <c r="B3" s="47" t="s">
        <v>171</v>
      </c>
      <c r="C3" s="68" t="s">
        <v>249</v>
      </c>
    </row>
    <row r="4" spans="2:67">
      <c r="B4" s="47" t="s">
        <v>172</v>
      </c>
      <c r="C4" s="68">
        <v>12148</v>
      </c>
    </row>
    <row r="6" spans="2:67" ht="26.25" customHeight="1">
      <c r="B6" s="131" t="s">
        <v>200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BO6" s="3"/>
    </row>
    <row r="7" spans="2:67" ht="26.25" customHeight="1">
      <c r="B7" s="131" t="s">
        <v>81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Z7" s="42"/>
      <c r="BJ7" s="3"/>
      <c r="BO7" s="3"/>
    </row>
    <row r="8" spans="2:67" s="3" customFormat="1" ht="78.75">
      <c r="B8" s="37" t="s">
        <v>106</v>
      </c>
      <c r="C8" s="13" t="s">
        <v>41</v>
      </c>
      <c r="D8" s="13" t="s">
        <v>110</v>
      </c>
      <c r="E8" s="13" t="s">
        <v>216</v>
      </c>
      <c r="F8" s="13" t="s">
        <v>108</v>
      </c>
      <c r="G8" s="13" t="s">
        <v>60</v>
      </c>
      <c r="H8" s="13" t="s">
        <v>14</v>
      </c>
      <c r="I8" s="13" t="s">
        <v>61</v>
      </c>
      <c r="J8" s="13" t="s">
        <v>95</v>
      </c>
      <c r="K8" s="13" t="s">
        <v>17</v>
      </c>
      <c r="L8" s="13" t="s">
        <v>94</v>
      </c>
      <c r="M8" s="13" t="s">
        <v>16</v>
      </c>
      <c r="N8" s="13" t="s">
        <v>18</v>
      </c>
      <c r="O8" s="13" t="s">
        <v>225</v>
      </c>
      <c r="P8" s="13" t="s">
        <v>224</v>
      </c>
      <c r="Q8" s="13" t="s">
        <v>56</v>
      </c>
      <c r="R8" s="13" t="s">
        <v>53</v>
      </c>
      <c r="S8" s="13" t="s">
        <v>173</v>
      </c>
      <c r="T8" s="38" t="s">
        <v>175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232</v>
      </c>
      <c r="P9" s="16"/>
      <c r="Q9" s="16" t="s">
        <v>228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104</v>
      </c>
      <c r="R10" s="19" t="s">
        <v>105</v>
      </c>
      <c r="S10" s="44" t="s">
        <v>176</v>
      </c>
      <c r="T10" s="61" t="s">
        <v>217</v>
      </c>
      <c r="U10" s="5"/>
      <c r="BJ10" s="1"/>
      <c r="BK10" s="3"/>
      <c r="BL10" s="1"/>
      <c r="BO10" s="1"/>
    </row>
    <row r="11" spans="2:67" s="4" customFormat="1" ht="18" customHeight="1">
      <c r="B11" s="118" t="s">
        <v>1405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19">
        <v>0</v>
      </c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topLeftCell="D1" zoomScale="80" zoomScaleNormal="80" workbookViewId="0">
      <selection activeCell="V15" sqref="V15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62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7109375" style="1" bestFit="1" customWidth="1"/>
    <col min="12" max="12" width="12.28515625" style="1" bestFit="1" customWidth="1"/>
    <col min="13" max="13" width="7.42578125" style="1" bestFit="1" customWidth="1"/>
    <col min="14" max="14" width="8.7109375" style="1" bestFit="1" customWidth="1"/>
    <col min="15" max="15" width="11.42578125" style="1" bestFit="1" customWidth="1"/>
    <col min="16" max="16" width="13" style="1" bestFit="1" customWidth="1"/>
    <col min="17" max="17" width="8.28515625" style="1" bestFit="1" customWidth="1"/>
    <col min="18" max="18" width="13.28515625" style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9.140625" style="1" bestFit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170</v>
      </c>
      <c r="C1" s="68" t="s" vm="1">
        <v>247</v>
      </c>
    </row>
    <row r="2" spans="2:66">
      <c r="B2" s="47" t="s">
        <v>169</v>
      </c>
      <c r="C2" s="68" t="s">
        <v>248</v>
      </c>
    </row>
    <row r="3" spans="2:66">
      <c r="B3" s="47" t="s">
        <v>171</v>
      </c>
      <c r="C3" s="68" t="s">
        <v>249</v>
      </c>
    </row>
    <row r="4" spans="2:66">
      <c r="B4" s="47" t="s">
        <v>172</v>
      </c>
      <c r="C4" s="68">
        <v>12148</v>
      </c>
    </row>
    <row r="6" spans="2:66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66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BN7" s="3"/>
    </row>
    <row r="8" spans="2:66" s="3" customFormat="1" ht="78.75">
      <c r="B8" s="22" t="s">
        <v>106</v>
      </c>
      <c r="C8" s="30" t="s">
        <v>41</v>
      </c>
      <c r="D8" s="30" t="s">
        <v>110</v>
      </c>
      <c r="E8" s="30" t="s">
        <v>216</v>
      </c>
      <c r="F8" s="30" t="s">
        <v>108</v>
      </c>
      <c r="G8" s="30" t="s">
        <v>60</v>
      </c>
      <c r="H8" s="30" t="s">
        <v>14</v>
      </c>
      <c r="I8" s="30" t="s">
        <v>61</v>
      </c>
      <c r="J8" s="30" t="s">
        <v>95</v>
      </c>
      <c r="K8" s="30" t="s">
        <v>17</v>
      </c>
      <c r="L8" s="30" t="s">
        <v>94</v>
      </c>
      <c r="M8" s="30" t="s">
        <v>16</v>
      </c>
      <c r="N8" s="30" t="s">
        <v>18</v>
      </c>
      <c r="O8" s="13" t="s">
        <v>225</v>
      </c>
      <c r="P8" s="30" t="s">
        <v>224</v>
      </c>
      <c r="Q8" s="30" t="s">
        <v>239</v>
      </c>
      <c r="R8" s="30" t="s">
        <v>56</v>
      </c>
      <c r="S8" s="13" t="s">
        <v>53</v>
      </c>
      <c r="T8" s="30" t="s">
        <v>173</v>
      </c>
      <c r="U8" s="14" t="s">
        <v>175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232</v>
      </c>
      <c r="P9" s="32"/>
      <c r="Q9" s="16" t="s">
        <v>228</v>
      </c>
      <c r="R9" s="32" t="s">
        <v>228</v>
      </c>
      <c r="S9" s="16" t="s">
        <v>19</v>
      </c>
      <c r="T9" s="32" t="s">
        <v>228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104</v>
      </c>
      <c r="R10" s="19" t="s">
        <v>105</v>
      </c>
      <c r="S10" s="19" t="s">
        <v>176</v>
      </c>
      <c r="T10" s="19" t="s">
        <v>217</v>
      </c>
      <c r="U10" s="20" t="s">
        <v>234</v>
      </c>
      <c r="V10" s="5"/>
      <c r="BI10" s="1"/>
      <c r="BJ10" s="3"/>
      <c r="BK10" s="1"/>
    </row>
    <row r="11" spans="2:66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0"/>
      <c r="J11" s="70"/>
      <c r="K11" s="78">
        <v>5.2234054477834286</v>
      </c>
      <c r="L11" s="70"/>
      <c r="M11" s="70"/>
      <c r="N11" s="93">
        <v>1.9440976990507071E-2</v>
      </c>
      <c r="O11" s="78"/>
      <c r="P11" s="80"/>
      <c r="Q11" s="78">
        <f>Q12+Q242</f>
        <v>2.8822246514581904</v>
      </c>
      <c r="R11" s="78">
        <f>R12+R242</f>
        <v>1207.4993022420001</v>
      </c>
      <c r="S11" s="70"/>
      <c r="T11" s="79">
        <f t="shared" ref="T11:T42" si="0">R11/$R$11</f>
        <v>1</v>
      </c>
      <c r="U11" s="79">
        <f>R11/'סכום נכסי הקרן'!$C$42</f>
        <v>0.17401453299923933</v>
      </c>
      <c r="V11" s="5"/>
      <c r="BI11" s="1"/>
      <c r="BJ11" s="3"/>
      <c r="BK11" s="1"/>
      <c r="BN11" s="1"/>
    </row>
    <row r="12" spans="2:66">
      <c r="B12" s="71" t="s">
        <v>221</v>
      </c>
      <c r="C12" s="72"/>
      <c r="D12" s="72"/>
      <c r="E12" s="72"/>
      <c r="F12" s="72"/>
      <c r="G12" s="72"/>
      <c r="H12" s="72"/>
      <c r="I12" s="72"/>
      <c r="J12" s="72"/>
      <c r="K12" s="81">
        <v>4.5671770817731288</v>
      </c>
      <c r="L12" s="72"/>
      <c r="M12" s="72"/>
      <c r="N12" s="94">
        <v>1.6276785517851194E-2</v>
      </c>
      <c r="O12" s="81"/>
      <c r="P12" s="83"/>
      <c r="Q12" s="81">
        <f>Q13+Q152+Q234</f>
        <v>2.8822246514581904</v>
      </c>
      <c r="R12" s="81">
        <f>R13+R152+R234</f>
        <v>996.17144450700016</v>
      </c>
      <c r="S12" s="72"/>
      <c r="T12" s="82">
        <f t="shared" si="0"/>
        <v>0.82498718024712625</v>
      </c>
      <c r="U12" s="82">
        <f>R12/'סכום נכסי הקרן'!$C$42</f>
        <v>0.14355975890106296</v>
      </c>
      <c r="BJ12" s="3"/>
    </row>
    <row r="13" spans="2:66" ht="20.25">
      <c r="B13" s="92" t="s">
        <v>29</v>
      </c>
      <c r="C13" s="72"/>
      <c r="D13" s="72"/>
      <c r="E13" s="72"/>
      <c r="F13" s="72"/>
      <c r="G13" s="72"/>
      <c r="H13" s="72"/>
      <c r="I13" s="72"/>
      <c r="J13" s="72"/>
      <c r="K13" s="81">
        <v>4.533964086935975</v>
      </c>
      <c r="L13" s="72"/>
      <c r="M13" s="72"/>
      <c r="N13" s="94">
        <v>1.1711812776484431E-2</v>
      </c>
      <c r="O13" s="81"/>
      <c r="P13" s="83"/>
      <c r="Q13" s="81">
        <f>SUM(Q14:Q150)</f>
        <v>2.2778211430000006</v>
      </c>
      <c r="R13" s="81">
        <f>SUM(R14:R150)</f>
        <v>755.05811231300015</v>
      </c>
      <c r="S13" s="72"/>
      <c r="T13" s="82">
        <f t="shared" si="0"/>
        <v>0.62530728664692492</v>
      </c>
      <c r="U13" s="82">
        <f>R13/'סכום נכסי הקרן'!$C$42</f>
        <v>0.1088125554668861</v>
      </c>
      <c r="BJ13" s="4"/>
    </row>
    <row r="14" spans="2:66">
      <c r="B14" s="77" t="s">
        <v>329</v>
      </c>
      <c r="C14" s="74" t="s">
        <v>330</v>
      </c>
      <c r="D14" s="87" t="s">
        <v>111</v>
      </c>
      <c r="E14" s="87" t="s">
        <v>331</v>
      </c>
      <c r="F14" s="74" t="s">
        <v>332</v>
      </c>
      <c r="G14" s="87" t="s">
        <v>333</v>
      </c>
      <c r="H14" s="74" t="s">
        <v>334</v>
      </c>
      <c r="I14" s="74" t="s">
        <v>335</v>
      </c>
      <c r="J14" s="74"/>
      <c r="K14" s="84">
        <v>2.0699999999924779</v>
      </c>
      <c r="L14" s="87" t="s">
        <v>155</v>
      </c>
      <c r="M14" s="88">
        <v>6.1999999999999998E-3</v>
      </c>
      <c r="N14" s="88">
        <v>7.399999999986322E-3</v>
      </c>
      <c r="O14" s="84">
        <v>14448.018277000001</v>
      </c>
      <c r="P14" s="86">
        <v>101.21</v>
      </c>
      <c r="Q14" s="74"/>
      <c r="R14" s="84">
        <v>14.622839973000001</v>
      </c>
      <c r="S14" s="85">
        <v>2.9173729616729807E-6</v>
      </c>
      <c r="T14" s="85">
        <f t="shared" si="0"/>
        <v>1.2110019397816078E-2</v>
      </c>
      <c r="U14" s="85">
        <f>R14/'סכום נכסי הקרן'!$C$42</f>
        <v>2.1073193701226941E-3</v>
      </c>
    </row>
    <row r="15" spans="2:66">
      <c r="B15" s="77" t="s">
        <v>336</v>
      </c>
      <c r="C15" s="74" t="s">
        <v>337</v>
      </c>
      <c r="D15" s="87" t="s">
        <v>111</v>
      </c>
      <c r="E15" s="87" t="s">
        <v>331</v>
      </c>
      <c r="F15" s="74" t="s">
        <v>332</v>
      </c>
      <c r="G15" s="87" t="s">
        <v>333</v>
      </c>
      <c r="H15" s="74" t="s">
        <v>334</v>
      </c>
      <c r="I15" s="74" t="s">
        <v>335</v>
      </c>
      <c r="J15" s="74"/>
      <c r="K15" s="84">
        <v>5.3099999998505742</v>
      </c>
      <c r="L15" s="87" t="s">
        <v>155</v>
      </c>
      <c r="M15" s="88">
        <v>5.0000000000000001E-4</v>
      </c>
      <c r="N15" s="88">
        <v>4.999999999274629E-3</v>
      </c>
      <c r="O15" s="84">
        <v>7098.8820010000018</v>
      </c>
      <c r="P15" s="86">
        <v>97.1</v>
      </c>
      <c r="Q15" s="74"/>
      <c r="R15" s="84">
        <v>6.893014313000001</v>
      </c>
      <c r="S15" s="85">
        <v>8.9034066550277067E-6</v>
      </c>
      <c r="T15" s="85">
        <f t="shared" si="0"/>
        <v>5.7085037649309903E-3</v>
      </c>
      <c r="U15" s="85">
        <f>R15/'סכום נכסי הקרן'!$C$42</f>
        <v>9.9336261677886563E-4</v>
      </c>
    </row>
    <row r="16" spans="2:66">
      <c r="B16" s="77" t="s">
        <v>338</v>
      </c>
      <c r="C16" s="74" t="s">
        <v>339</v>
      </c>
      <c r="D16" s="87" t="s">
        <v>111</v>
      </c>
      <c r="E16" s="87" t="s">
        <v>331</v>
      </c>
      <c r="F16" s="74" t="s">
        <v>340</v>
      </c>
      <c r="G16" s="87" t="s">
        <v>341</v>
      </c>
      <c r="H16" s="74" t="s">
        <v>334</v>
      </c>
      <c r="I16" s="74" t="s">
        <v>335</v>
      </c>
      <c r="J16" s="74"/>
      <c r="K16" s="84">
        <v>1.8099999998152629</v>
      </c>
      <c r="L16" s="87" t="s">
        <v>155</v>
      </c>
      <c r="M16" s="88">
        <v>3.5499999999999997E-2</v>
      </c>
      <c r="N16" s="88">
        <v>6.0999999968785823E-3</v>
      </c>
      <c r="O16" s="84">
        <v>1373.2830840000001</v>
      </c>
      <c r="P16" s="86">
        <v>114.31</v>
      </c>
      <c r="Q16" s="74"/>
      <c r="R16" s="84">
        <v>1.5697998090000003</v>
      </c>
      <c r="S16" s="85">
        <v>6.4226091159566952E-6</v>
      </c>
      <c r="T16" s="85">
        <f t="shared" si="0"/>
        <v>1.3000420009231526E-3</v>
      </c>
      <c r="U16" s="85">
        <f>R16/'סכום נכסי הקרן'!$C$42</f>
        <v>2.2622620167003901E-4</v>
      </c>
    </row>
    <row r="17" spans="2:61" ht="20.25">
      <c r="B17" s="77" t="s">
        <v>342</v>
      </c>
      <c r="C17" s="74" t="s">
        <v>343</v>
      </c>
      <c r="D17" s="87" t="s">
        <v>111</v>
      </c>
      <c r="E17" s="87" t="s">
        <v>331</v>
      </c>
      <c r="F17" s="74" t="s">
        <v>340</v>
      </c>
      <c r="G17" s="87" t="s">
        <v>341</v>
      </c>
      <c r="H17" s="74" t="s">
        <v>334</v>
      </c>
      <c r="I17" s="74" t="s">
        <v>335</v>
      </c>
      <c r="J17" s="74"/>
      <c r="K17" s="84">
        <v>0.18999999999999997</v>
      </c>
      <c r="L17" s="87" t="s">
        <v>155</v>
      </c>
      <c r="M17" s="88">
        <v>4.6500000000000007E-2</v>
      </c>
      <c r="N17" s="88">
        <v>1.4099999999999994E-2</v>
      </c>
      <c r="O17" s="84">
        <v>598.33982000000015</v>
      </c>
      <c r="P17" s="86">
        <v>125.61</v>
      </c>
      <c r="Q17" s="74"/>
      <c r="R17" s="84">
        <v>0.75157460000000031</v>
      </c>
      <c r="S17" s="85">
        <v>3.0124545655241874E-6</v>
      </c>
      <c r="T17" s="85">
        <f t="shared" si="0"/>
        <v>6.2242238865441103E-4</v>
      </c>
      <c r="U17" s="85">
        <f>R17/'סכום נכסי הקרן'!$C$42</f>
        <v>1.0831054128996837E-4</v>
      </c>
      <c r="BI17" s="4"/>
    </row>
    <row r="18" spans="2:61">
      <c r="B18" s="77" t="s">
        <v>344</v>
      </c>
      <c r="C18" s="74" t="s">
        <v>345</v>
      </c>
      <c r="D18" s="87" t="s">
        <v>111</v>
      </c>
      <c r="E18" s="87" t="s">
        <v>331</v>
      </c>
      <c r="F18" s="74" t="s">
        <v>340</v>
      </c>
      <c r="G18" s="87" t="s">
        <v>341</v>
      </c>
      <c r="H18" s="74" t="s">
        <v>334</v>
      </c>
      <c r="I18" s="74" t="s">
        <v>335</v>
      </c>
      <c r="J18" s="74"/>
      <c r="K18" s="84">
        <v>4.710000000142351</v>
      </c>
      <c r="L18" s="87" t="s">
        <v>155</v>
      </c>
      <c r="M18" s="88">
        <v>1.4999999999999999E-2</v>
      </c>
      <c r="N18" s="88">
        <v>2.5999999992974863E-3</v>
      </c>
      <c r="O18" s="84">
        <v>5057.6431170000005</v>
      </c>
      <c r="P18" s="86">
        <v>106.95</v>
      </c>
      <c r="Q18" s="74"/>
      <c r="R18" s="84">
        <v>5.4091493130000012</v>
      </c>
      <c r="S18" s="85">
        <v>1.0882059311903022E-5</v>
      </c>
      <c r="T18" s="85">
        <f t="shared" si="0"/>
        <v>4.47962934881757E-3</v>
      </c>
      <c r="U18" s="85">
        <f>R18/'סכום נכסי הקרן'!$C$42</f>
        <v>7.7952060914417598E-4</v>
      </c>
    </row>
    <row r="19" spans="2:61">
      <c r="B19" s="77" t="s">
        <v>346</v>
      </c>
      <c r="C19" s="74" t="s">
        <v>347</v>
      </c>
      <c r="D19" s="87" t="s">
        <v>111</v>
      </c>
      <c r="E19" s="87" t="s">
        <v>331</v>
      </c>
      <c r="F19" s="74" t="s">
        <v>348</v>
      </c>
      <c r="G19" s="87" t="s">
        <v>341</v>
      </c>
      <c r="H19" s="74" t="s">
        <v>349</v>
      </c>
      <c r="I19" s="74" t="s">
        <v>151</v>
      </c>
      <c r="J19" s="74"/>
      <c r="K19" s="84">
        <v>4.9400000001222679</v>
      </c>
      <c r="L19" s="87" t="s">
        <v>155</v>
      </c>
      <c r="M19" s="88">
        <v>1E-3</v>
      </c>
      <c r="N19" s="88">
        <v>1.7000000001318569E-3</v>
      </c>
      <c r="O19" s="84">
        <v>8421.5484550000019</v>
      </c>
      <c r="P19" s="86">
        <v>99.06</v>
      </c>
      <c r="Q19" s="74"/>
      <c r="R19" s="84">
        <v>8.3423858170000003</v>
      </c>
      <c r="S19" s="85">
        <v>5.6143656366666677E-6</v>
      </c>
      <c r="T19" s="85">
        <f t="shared" si="0"/>
        <v>6.9088121223013898E-3</v>
      </c>
      <c r="U19" s="85">
        <f>R19/'סכום נכסי הקרן'!$C$42</f>
        <v>1.2022337150417598E-3</v>
      </c>
      <c r="BI19" s="3"/>
    </row>
    <row r="20" spans="2:61">
      <c r="B20" s="77" t="s">
        <v>350</v>
      </c>
      <c r="C20" s="74" t="s">
        <v>351</v>
      </c>
      <c r="D20" s="87" t="s">
        <v>111</v>
      </c>
      <c r="E20" s="87" t="s">
        <v>331</v>
      </c>
      <c r="F20" s="74" t="s">
        <v>348</v>
      </c>
      <c r="G20" s="87" t="s">
        <v>341</v>
      </c>
      <c r="H20" s="74" t="s">
        <v>349</v>
      </c>
      <c r="I20" s="74" t="s">
        <v>151</v>
      </c>
      <c r="J20" s="74"/>
      <c r="K20" s="84">
        <v>0.48999999991120818</v>
      </c>
      <c r="L20" s="87" t="s">
        <v>155</v>
      </c>
      <c r="M20" s="88">
        <v>8.0000000000000002E-3</v>
      </c>
      <c r="N20" s="88">
        <v>1.7399999999112081E-2</v>
      </c>
      <c r="O20" s="84">
        <v>2217.8620230000001</v>
      </c>
      <c r="P20" s="86">
        <v>101.56</v>
      </c>
      <c r="Q20" s="74"/>
      <c r="R20" s="84">
        <v>2.2524606800000004</v>
      </c>
      <c r="S20" s="85">
        <v>1.0322978826765245E-5</v>
      </c>
      <c r="T20" s="85">
        <f t="shared" si="0"/>
        <v>1.8653929454185102E-3</v>
      </c>
      <c r="U20" s="85">
        <f>R20/'סכום נכסי הקרן'!$C$42</f>
        <v>3.2460548225707759E-4</v>
      </c>
    </row>
    <row r="21" spans="2:61">
      <c r="B21" s="77" t="s">
        <v>352</v>
      </c>
      <c r="C21" s="74" t="s">
        <v>353</v>
      </c>
      <c r="D21" s="87" t="s">
        <v>111</v>
      </c>
      <c r="E21" s="87" t="s">
        <v>331</v>
      </c>
      <c r="F21" s="74" t="s">
        <v>354</v>
      </c>
      <c r="G21" s="87" t="s">
        <v>341</v>
      </c>
      <c r="H21" s="74" t="s">
        <v>349</v>
      </c>
      <c r="I21" s="74" t="s">
        <v>151</v>
      </c>
      <c r="J21" s="74"/>
      <c r="K21" s="84">
        <v>4.6700000001360547</v>
      </c>
      <c r="L21" s="87" t="s">
        <v>155</v>
      </c>
      <c r="M21" s="88">
        <v>8.3000000000000001E-3</v>
      </c>
      <c r="N21" s="88">
        <v>9.9999999958770959E-4</v>
      </c>
      <c r="O21" s="84">
        <v>4679.2233930000011</v>
      </c>
      <c r="P21" s="86">
        <v>103.67</v>
      </c>
      <c r="Q21" s="74"/>
      <c r="R21" s="84">
        <v>4.8509511020000007</v>
      </c>
      <c r="S21" s="85">
        <v>3.6386722808463657E-6</v>
      </c>
      <c r="T21" s="85">
        <f t="shared" si="0"/>
        <v>4.0173531305509611E-3</v>
      </c>
      <c r="U21" s="85">
        <f>R21/'סכום נכסי הקרן'!$C$42</f>
        <v>6.9907782890585768E-4</v>
      </c>
    </row>
    <row r="22" spans="2:61">
      <c r="B22" s="77" t="s">
        <v>355</v>
      </c>
      <c r="C22" s="74" t="s">
        <v>356</v>
      </c>
      <c r="D22" s="87" t="s">
        <v>111</v>
      </c>
      <c r="E22" s="87" t="s">
        <v>331</v>
      </c>
      <c r="F22" s="74" t="s">
        <v>357</v>
      </c>
      <c r="G22" s="87" t="s">
        <v>341</v>
      </c>
      <c r="H22" s="74" t="s">
        <v>349</v>
      </c>
      <c r="I22" s="74" t="s">
        <v>151</v>
      </c>
      <c r="J22" s="74"/>
      <c r="K22" s="84">
        <v>1.9699999999484923</v>
      </c>
      <c r="L22" s="87" t="s">
        <v>155</v>
      </c>
      <c r="M22" s="88">
        <v>9.8999999999999991E-3</v>
      </c>
      <c r="N22" s="88">
        <v>7.6999999985038247E-3</v>
      </c>
      <c r="O22" s="84">
        <v>4022.7571440000006</v>
      </c>
      <c r="P22" s="86">
        <v>101.35</v>
      </c>
      <c r="Q22" s="74"/>
      <c r="R22" s="84">
        <v>4.0770642930000012</v>
      </c>
      <c r="S22" s="85">
        <v>1.3347462913180846E-6</v>
      </c>
      <c r="T22" s="85">
        <f t="shared" si="0"/>
        <v>3.3764527113431817E-3</v>
      </c>
      <c r="U22" s="85">
        <f>R22/'סכום נכסי הקרן'!$C$42</f>
        <v>5.8755184175839916E-4</v>
      </c>
    </row>
    <row r="23" spans="2:61">
      <c r="B23" s="77" t="s">
        <v>358</v>
      </c>
      <c r="C23" s="74" t="s">
        <v>359</v>
      </c>
      <c r="D23" s="87" t="s">
        <v>111</v>
      </c>
      <c r="E23" s="87" t="s">
        <v>331</v>
      </c>
      <c r="F23" s="74" t="s">
        <v>357</v>
      </c>
      <c r="G23" s="87" t="s">
        <v>341</v>
      </c>
      <c r="H23" s="74" t="s">
        <v>349</v>
      </c>
      <c r="I23" s="74" t="s">
        <v>151</v>
      </c>
      <c r="J23" s="74"/>
      <c r="K23" s="84">
        <v>3.9500000001210482</v>
      </c>
      <c r="L23" s="87" t="s">
        <v>155</v>
      </c>
      <c r="M23" s="88">
        <v>8.6E-3</v>
      </c>
      <c r="N23" s="88">
        <v>3.1000000002766826E-3</v>
      </c>
      <c r="O23" s="84">
        <v>11206.998241000001</v>
      </c>
      <c r="P23" s="86">
        <v>103.2</v>
      </c>
      <c r="Q23" s="74"/>
      <c r="R23" s="84">
        <v>11.565621728</v>
      </c>
      <c r="S23" s="85">
        <v>4.4803781000747203E-6</v>
      </c>
      <c r="T23" s="85">
        <f t="shared" si="0"/>
        <v>9.5781601749382085E-3</v>
      </c>
      <c r="U23" s="85">
        <f>R23/'סכום נכסי הקרן'!$C$42</f>
        <v>1.6667390698337846E-3</v>
      </c>
    </row>
    <row r="24" spans="2:61">
      <c r="B24" s="77" t="s">
        <v>360</v>
      </c>
      <c r="C24" s="74" t="s">
        <v>361</v>
      </c>
      <c r="D24" s="87" t="s">
        <v>111</v>
      </c>
      <c r="E24" s="87" t="s">
        <v>331</v>
      </c>
      <c r="F24" s="74" t="s">
        <v>357</v>
      </c>
      <c r="G24" s="87" t="s">
        <v>341</v>
      </c>
      <c r="H24" s="74" t="s">
        <v>349</v>
      </c>
      <c r="I24" s="74" t="s">
        <v>151</v>
      </c>
      <c r="J24" s="74"/>
      <c r="K24" s="84">
        <v>5.6699999999833901</v>
      </c>
      <c r="L24" s="87" t="s">
        <v>155</v>
      </c>
      <c r="M24" s="88">
        <v>3.8E-3</v>
      </c>
      <c r="N24" s="88">
        <v>2.7999999999785662E-3</v>
      </c>
      <c r="O24" s="84">
        <v>18820.485139000004</v>
      </c>
      <c r="P24" s="86">
        <v>99.16</v>
      </c>
      <c r="Q24" s="74"/>
      <c r="R24" s="84">
        <v>18.662392893000003</v>
      </c>
      <c r="S24" s="85">
        <v>6.2734950463333348E-6</v>
      </c>
      <c r="T24" s="85">
        <f t="shared" si="0"/>
        <v>1.5455406771953391E-2</v>
      </c>
      <c r="U24" s="85">
        <f>R24/'סכום נכסי הקרן'!$C$42</f>
        <v>2.6894653917347504E-3</v>
      </c>
    </row>
    <row r="25" spans="2:61">
      <c r="B25" s="77" t="s">
        <v>362</v>
      </c>
      <c r="C25" s="74" t="s">
        <v>363</v>
      </c>
      <c r="D25" s="87" t="s">
        <v>111</v>
      </c>
      <c r="E25" s="87" t="s">
        <v>331</v>
      </c>
      <c r="F25" s="74" t="s">
        <v>357</v>
      </c>
      <c r="G25" s="87" t="s">
        <v>341</v>
      </c>
      <c r="H25" s="74" t="s">
        <v>349</v>
      </c>
      <c r="I25" s="74" t="s">
        <v>151</v>
      </c>
      <c r="J25" s="74"/>
      <c r="K25" s="84">
        <v>3.0699999996029268</v>
      </c>
      <c r="L25" s="87" t="s">
        <v>155</v>
      </c>
      <c r="M25" s="88">
        <v>1E-3</v>
      </c>
      <c r="N25" s="88">
        <v>4.2999999986998482E-3</v>
      </c>
      <c r="O25" s="84">
        <v>2889.4527090000006</v>
      </c>
      <c r="P25" s="86">
        <v>98.49</v>
      </c>
      <c r="Q25" s="74"/>
      <c r="R25" s="84">
        <v>2.8458220590000005</v>
      </c>
      <c r="S25" s="85">
        <v>1.13577687269657E-6</v>
      </c>
      <c r="T25" s="85">
        <f t="shared" si="0"/>
        <v>2.356789816537432E-3</v>
      </c>
      <c r="U25" s="85">
        <f>R25/'סכום נכסי הקרן'!$C$42</f>
        <v>4.1011567930212411E-4</v>
      </c>
    </row>
    <row r="26" spans="2:61">
      <c r="B26" s="77" t="s">
        <v>364</v>
      </c>
      <c r="C26" s="74" t="s">
        <v>365</v>
      </c>
      <c r="D26" s="87" t="s">
        <v>111</v>
      </c>
      <c r="E26" s="87" t="s">
        <v>331</v>
      </c>
      <c r="F26" s="74" t="s">
        <v>366</v>
      </c>
      <c r="G26" s="87" t="s">
        <v>147</v>
      </c>
      <c r="H26" s="74" t="s">
        <v>334</v>
      </c>
      <c r="I26" s="74" t="s">
        <v>335</v>
      </c>
      <c r="J26" s="74"/>
      <c r="K26" s="84">
        <v>15.340000000217726</v>
      </c>
      <c r="L26" s="87" t="s">
        <v>155</v>
      </c>
      <c r="M26" s="88">
        <v>2.07E-2</v>
      </c>
      <c r="N26" s="88">
        <v>5.2999999999010349E-3</v>
      </c>
      <c r="O26" s="84">
        <v>13038.154171000002</v>
      </c>
      <c r="P26" s="86">
        <v>124</v>
      </c>
      <c r="Q26" s="74"/>
      <c r="R26" s="84">
        <v>16.167311172000002</v>
      </c>
      <c r="S26" s="85">
        <v>8.8184416547740651E-6</v>
      </c>
      <c r="T26" s="85">
        <f t="shared" si="0"/>
        <v>1.3389085312083967E-2</v>
      </c>
      <c r="U26" s="85">
        <f>R26/'סכום נכסי הקרן'!$C$42</f>
        <v>2.3298954278692659E-3</v>
      </c>
    </row>
    <row r="27" spans="2:61">
      <c r="B27" s="77" t="s">
        <v>367</v>
      </c>
      <c r="C27" s="74" t="s">
        <v>368</v>
      </c>
      <c r="D27" s="87" t="s">
        <v>111</v>
      </c>
      <c r="E27" s="87" t="s">
        <v>331</v>
      </c>
      <c r="F27" s="74" t="s">
        <v>369</v>
      </c>
      <c r="G27" s="87" t="s">
        <v>341</v>
      </c>
      <c r="H27" s="74" t="s">
        <v>349</v>
      </c>
      <c r="I27" s="74" t="s">
        <v>151</v>
      </c>
      <c r="J27" s="74"/>
      <c r="K27" s="84">
        <v>1.789999999956621</v>
      </c>
      <c r="L27" s="87" t="s">
        <v>155</v>
      </c>
      <c r="M27" s="88">
        <v>0.05</v>
      </c>
      <c r="N27" s="88">
        <v>8.1999999993103805E-3</v>
      </c>
      <c r="O27" s="84">
        <v>8030.7892050000009</v>
      </c>
      <c r="P27" s="86">
        <v>111.95</v>
      </c>
      <c r="Q27" s="74"/>
      <c r="R27" s="84">
        <v>8.9904686410000014</v>
      </c>
      <c r="S27" s="85">
        <v>2.5481569259745905E-6</v>
      </c>
      <c r="T27" s="85">
        <f t="shared" si="0"/>
        <v>7.4455269864811754E-3</v>
      </c>
      <c r="U27" s="85">
        <f>R27/'סכום נכסי הקרן'!$C$42</f>
        <v>1.2956299014857554E-3</v>
      </c>
    </row>
    <row r="28" spans="2:61">
      <c r="B28" s="77" t="s">
        <v>370</v>
      </c>
      <c r="C28" s="74" t="s">
        <v>371</v>
      </c>
      <c r="D28" s="87" t="s">
        <v>111</v>
      </c>
      <c r="E28" s="87" t="s">
        <v>331</v>
      </c>
      <c r="F28" s="74" t="s">
        <v>369</v>
      </c>
      <c r="G28" s="87" t="s">
        <v>341</v>
      </c>
      <c r="H28" s="74" t="s">
        <v>349</v>
      </c>
      <c r="I28" s="74" t="s">
        <v>151</v>
      </c>
      <c r="J28" s="74"/>
      <c r="K28" s="84">
        <v>1.4700000001037423</v>
      </c>
      <c r="L28" s="87" t="s">
        <v>155</v>
      </c>
      <c r="M28" s="88">
        <v>6.9999999999999993E-3</v>
      </c>
      <c r="N28" s="88">
        <v>1.1499999999528448E-2</v>
      </c>
      <c r="O28" s="84">
        <v>3139.5314980000003</v>
      </c>
      <c r="P28" s="86">
        <v>101.32</v>
      </c>
      <c r="Q28" s="74"/>
      <c r="R28" s="84">
        <v>3.1809734610000002</v>
      </c>
      <c r="S28" s="85">
        <v>1.4724619334724258E-6</v>
      </c>
      <c r="T28" s="85">
        <f t="shared" si="0"/>
        <v>2.6343480738198286E-3</v>
      </c>
      <c r="U28" s="85">
        <f>R28/'סכום נכסי הקרן'!$C$42</f>
        <v>4.5841484982320311E-4</v>
      </c>
    </row>
    <row r="29" spans="2:61">
      <c r="B29" s="77" t="s">
        <v>372</v>
      </c>
      <c r="C29" s="74" t="s">
        <v>373</v>
      </c>
      <c r="D29" s="87" t="s">
        <v>111</v>
      </c>
      <c r="E29" s="87" t="s">
        <v>331</v>
      </c>
      <c r="F29" s="74" t="s">
        <v>369</v>
      </c>
      <c r="G29" s="87" t="s">
        <v>341</v>
      </c>
      <c r="H29" s="74" t="s">
        <v>349</v>
      </c>
      <c r="I29" s="74" t="s">
        <v>151</v>
      </c>
      <c r="J29" s="74"/>
      <c r="K29" s="84">
        <v>4.0300000001235796</v>
      </c>
      <c r="L29" s="87" t="s">
        <v>155</v>
      </c>
      <c r="M29" s="88">
        <v>6.0000000000000001E-3</v>
      </c>
      <c r="N29" s="88">
        <v>3.100000000540659E-3</v>
      </c>
      <c r="O29" s="84">
        <v>5059.9589750000005</v>
      </c>
      <c r="P29" s="86">
        <v>102.35</v>
      </c>
      <c r="Q29" s="74"/>
      <c r="R29" s="84">
        <v>5.1788680120000006</v>
      </c>
      <c r="S29" s="85">
        <v>2.8437663545991834E-6</v>
      </c>
      <c r="T29" s="85">
        <f t="shared" si="0"/>
        <v>4.2889200866486977E-3</v>
      </c>
      <c r="U29" s="85">
        <f>R29/'סכום נכסי הקרן'!$C$42</f>
        <v>7.4633442594923007E-4</v>
      </c>
    </row>
    <row r="30" spans="2:61">
      <c r="B30" s="77" t="s">
        <v>374</v>
      </c>
      <c r="C30" s="74" t="s">
        <v>375</v>
      </c>
      <c r="D30" s="87" t="s">
        <v>111</v>
      </c>
      <c r="E30" s="87" t="s">
        <v>331</v>
      </c>
      <c r="F30" s="74" t="s">
        <v>369</v>
      </c>
      <c r="G30" s="87" t="s">
        <v>341</v>
      </c>
      <c r="H30" s="74" t="s">
        <v>349</v>
      </c>
      <c r="I30" s="74" t="s">
        <v>151</v>
      </c>
      <c r="J30" s="74"/>
      <c r="K30" s="84">
        <v>4.9899999999923867</v>
      </c>
      <c r="L30" s="87" t="s">
        <v>155</v>
      </c>
      <c r="M30" s="88">
        <v>1.7500000000000002E-2</v>
      </c>
      <c r="N30" s="88">
        <v>2.5000000001119743E-3</v>
      </c>
      <c r="O30" s="84">
        <v>20583.150324000002</v>
      </c>
      <c r="P30" s="86">
        <v>108.47</v>
      </c>
      <c r="Q30" s="74"/>
      <c r="R30" s="84">
        <v>22.326543683000004</v>
      </c>
      <c r="S30" s="85">
        <v>4.534314049607445E-6</v>
      </c>
      <c r="T30" s="85">
        <f t="shared" si="0"/>
        <v>1.8489901933314283E-2</v>
      </c>
      <c r="U30" s="85">
        <f>R30/'סכום נכסי הקרן'!$C$42</f>
        <v>3.2175116501274169E-3</v>
      </c>
    </row>
    <row r="31" spans="2:61">
      <c r="B31" s="77" t="s">
        <v>376</v>
      </c>
      <c r="C31" s="74" t="s">
        <v>377</v>
      </c>
      <c r="D31" s="87" t="s">
        <v>111</v>
      </c>
      <c r="E31" s="87" t="s">
        <v>331</v>
      </c>
      <c r="F31" s="74" t="s">
        <v>348</v>
      </c>
      <c r="G31" s="87" t="s">
        <v>341</v>
      </c>
      <c r="H31" s="74" t="s">
        <v>378</v>
      </c>
      <c r="I31" s="74" t="s">
        <v>151</v>
      </c>
      <c r="J31" s="74"/>
      <c r="K31" s="84">
        <v>0.33000000027162335</v>
      </c>
      <c r="L31" s="87" t="s">
        <v>155</v>
      </c>
      <c r="M31" s="88">
        <v>3.1E-2</v>
      </c>
      <c r="N31" s="88">
        <v>1.119999999972141E-2</v>
      </c>
      <c r="O31" s="84">
        <v>1319.8012000000003</v>
      </c>
      <c r="P31" s="86">
        <v>108.79</v>
      </c>
      <c r="Q31" s="74"/>
      <c r="R31" s="84">
        <v>1.4358116170000004</v>
      </c>
      <c r="S31" s="85">
        <v>7.6724866205395523E-6</v>
      </c>
      <c r="T31" s="85">
        <f t="shared" si="0"/>
        <v>1.1890786307984494E-3</v>
      </c>
      <c r="U31" s="85">
        <f>R31/'סכום נכסי הקרן'!$C$42</f>
        <v>2.0691696263776705E-4</v>
      </c>
    </row>
    <row r="32" spans="2:61">
      <c r="B32" s="77" t="s">
        <v>379</v>
      </c>
      <c r="C32" s="74" t="s">
        <v>380</v>
      </c>
      <c r="D32" s="87" t="s">
        <v>111</v>
      </c>
      <c r="E32" s="87" t="s">
        <v>331</v>
      </c>
      <c r="F32" s="74" t="s">
        <v>348</v>
      </c>
      <c r="G32" s="87" t="s">
        <v>341</v>
      </c>
      <c r="H32" s="74" t="s">
        <v>378</v>
      </c>
      <c r="I32" s="74" t="s">
        <v>151</v>
      </c>
      <c r="J32" s="74"/>
      <c r="K32" s="84">
        <v>0.46999999295751188</v>
      </c>
      <c r="L32" s="87" t="s">
        <v>155</v>
      </c>
      <c r="M32" s="88">
        <v>4.2000000000000003E-2</v>
      </c>
      <c r="N32" s="88">
        <v>2.4599999906100161E-2</v>
      </c>
      <c r="O32" s="84">
        <v>76.509824000000009</v>
      </c>
      <c r="P32" s="86">
        <v>122.49</v>
      </c>
      <c r="Q32" s="74"/>
      <c r="R32" s="84">
        <v>9.3716878000000003E-2</v>
      </c>
      <c r="S32" s="85">
        <v>2.9333214737568534E-6</v>
      </c>
      <c r="T32" s="85">
        <f t="shared" si="0"/>
        <v>7.7612366173622689E-5</v>
      </c>
      <c r="U32" s="85">
        <f>R32/'סכום נכסי הקרן'!$C$42</f>
        <v>1.350567965466891E-5</v>
      </c>
    </row>
    <row r="33" spans="2:21">
      <c r="B33" s="77" t="s">
        <v>381</v>
      </c>
      <c r="C33" s="74" t="s">
        <v>382</v>
      </c>
      <c r="D33" s="87" t="s">
        <v>111</v>
      </c>
      <c r="E33" s="87" t="s">
        <v>331</v>
      </c>
      <c r="F33" s="74" t="s">
        <v>383</v>
      </c>
      <c r="G33" s="87" t="s">
        <v>341</v>
      </c>
      <c r="H33" s="74" t="s">
        <v>378</v>
      </c>
      <c r="I33" s="74" t="s">
        <v>151</v>
      </c>
      <c r="J33" s="74"/>
      <c r="K33" s="84">
        <v>1.1699999997305492</v>
      </c>
      <c r="L33" s="87" t="s">
        <v>155</v>
      </c>
      <c r="M33" s="88">
        <v>3.85E-2</v>
      </c>
      <c r="N33" s="88">
        <v>2.4999999955091501E-3</v>
      </c>
      <c r="O33" s="84">
        <v>978.27505400000007</v>
      </c>
      <c r="P33" s="86">
        <v>113.81</v>
      </c>
      <c r="Q33" s="74"/>
      <c r="R33" s="84">
        <v>1.11337489</v>
      </c>
      <c r="S33" s="85">
        <v>4.593563090908664E-6</v>
      </c>
      <c r="T33" s="85">
        <f t="shared" si="0"/>
        <v>9.2205013115350342E-4</v>
      </c>
      <c r="U33" s="85">
        <f>R33/'סכום נכסי הקרן'!$C$42</f>
        <v>1.6045012297456426E-4</v>
      </c>
    </row>
    <row r="34" spans="2:21">
      <c r="B34" s="77" t="s">
        <v>384</v>
      </c>
      <c r="C34" s="74" t="s">
        <v>385</v>
      </c>
      <c r="D34" s="87" t="s">
        <v>111</v>
      </c>
      <c r="E34" s="87" t="s">
        <v>331</v>
      </c>
      <c r="F34" s="74" t="s">
        <v>386</v>
      </c>
      <c r="G34" s="87" t="s">
        <v>387</v>
      </c>
      <c r="H34" s="74" t="s">
        <v>388</v>
      </c>
      <c r="I34" s="74" t="s">
        <v>335</v>
      </c>
      <c r="J34" s="74"/>
      <c r="K34" s="84">
        <v>1.400000003432861</v>
      </c>
      <c r="L34" s="87" t="s">
        <v>155</v>
      </c>
      <c r="M34" s="88">
        <v>3.6400000000000002E-2</v>
      </c>
      <c r="N34" s="88">
        <v>1.0500000011442872E-2</v>
      </c>
      <c r="O34" s="84">
        <v>154.23694900000004</v>
      </c>
      <c r="P34" s="86">
        <v>113.32</v>
      </c>
      <c r="Q34" s="74"/>
      <c r="R34" s="84">
        <v>0.17478131600000002</v>
      </c>
      <c r="S34" s="85">
        <v>4.1969237823129258E-6</v>
      </c>
      <c r="T34" s="85">
        <f t="shared" si="0"/>
        <v>1.4474651511224752E-4</v>
      </c>
      <c r="U34" s="85">
        <f>R34/'סכום נכסי הקרן'!$C$42</f>
        <v>2.5187997230525091E-5</v>
      </c>
    </row>
    <row r="35" spans="2:21">
      <c r="B35" s="77" t="s">
        <v>389</v>
      </c>
      <c r="C35" s="74" t="s">
        <v>390</v>
      </c>
      <c r="D35" s="87" t="s">
        <v>111</v>
      </c>
      <c r="E35" s="87" t="s">
        <v>331</v>
      </c>
      <c r="F35" s="74" t="s">
        <v>354</v>
      </c>
      <c r="G35" s="87" t="s">
        <v>341</v>
      </c>
      <c r="H35" s="74" t="s">
        <v>378</v>
      </c>
      <c r="I35" s="74" t="s">
        <v>151</v>
      </c>
      <c r="J35" s="74"/>
      <c r="K35" s="84">
        <v>0.1100000000634703</v>
      </c>
      <c r="L35" s="87" t="s">
        <v>155</v>
      </c>
      <c r="M35" s="88">
        <v>3.4000000000000002E-2</v>
      </c>
      <c r="N35" s="88">
        <v>5.9099999991114142E-2</v>
      </c>
      <c r="O35" s="84">
        <v>2969.6348050000006</v>
      </c>
      <c r="P35" s="86">
        <v>106.11</v>
      </c>
      <c r="Q35" s="74"/>
      <c r="R35" s="84">
        <v>3.151079380000001</v>
      </c>
      <c r="S35" s="85">
        <v>3.3223192606673276E-6</v>
      </c>
      <c r="T35" s="85">
        <f t="shared" si="0"/>
        <v>2.6095910566153518E-3</v>
      </c>
      <c r="U35" s="85">
        <f>R35/'סכום נכסי הקרן'!$C$42</f>
        <v>4.541067690359119E-4</v>
      </c>
    </row>
    <row r="36" spans="2:21">
      <c r="B36" s="77" t="s">
        <v>391</v>
      </c>
      <c r="C36" s="74" t="s">
        <v>392</v>
      </c>
      <c r="D36" s="87" t="s">
        <v>111</v>
      </c>
      <c r="E36" s="87" t="s">
        <v>331</v>
      </c>
      <c r="F36" s="74" t="s">
        <v>393</v>
      </c>
      <c r="G36" s="87" t="s">
        <v>387</v>
      </c>
      <c r="H36" s="74" t="s">
        <v>378</v>
      </c>
      <c r="I36" s="74" t="s">
        <v>151</v>
      </c>
      <c r="J36" s="74"/>
      <c r="K36" s="84">
        <v>4.7900000001434941</v>
      </c>
      <c r="L36" s="87" t="s">
        <v>155</v>
      </c>
      <c r="M36" s="88">
        <v>8.3000000000000001E-3</v>
      </c>
      <c r="N36" s="88">
        <v>3.9999999991915876E-4</v>
      </c>
      <c r="O36" s="84">
        <v>9424.6964250000019</v>
      </c>
      <c r="P36" s="86">
        <v>105</v>
      </c>
      <c r="Q36" s="74"/>
      <c r="R36" s="84">
        <v>9.8959309019999999</v>
      </c>
      <c r="S36" s="85">
        <v>6.1542125064156074E-6</v>
      </c>
      <c r="T36" s="85">
        <f t="shared" si="0"/>
        <v>8.1953926462946421E-3</v>
      </c>
      <c r="U36" s="85">
        <f>R36/'סכום נכסי הקרן'!$C$42</f>
        <v>1.4261174240903624E-3</v>
      </c>
    </row>
    <row r="37" spans="2:21">
      <c r="B37" s="77" t="s">
        <v>394</v>
      </c>
      <c r="C37" s="74" t="s">
        <v>395</v>
      </c>
      <c r="D37" s="87" t="s">
        <v>111</v>
      </c>
      <c r="E37" s="87" t="s">
        <v>331</v>
      </c>
      <c r="F37" s="74" t="s">
        <v>393</v>
      </c>
      <c r="G37" s="87" t="s">
        <v>387</v>
      </c>
      <c r="H37" s="74" t="s">
        <v>378</v>
      </c>
      <c r="I37" s="74" t="s">
        <v>151</v>
      </c>
      <c r="J37" s="74"/>
      <c r="K37" s="84">
        <v>8.6499999999795172</v>
      </c>
      <c r="L37" s="87" t="s">
        <v>155</v>
      </c>
      <c r="M37" s="88">
        <v>1.6500000000000001E-2</v>
      </c>
      <c r="N37" s="88">
        <v>1.9999999997269086E-3</v>
      </c>
      <c r="O37" s="84">
        <v>6386.0781150000003</v>
      </c>
      <c r="P37" s="86">
        <v>114.68</v>
      </c>
      <c r="Q37" s="74"/>
      <c r="R37" s="84">
        <v>7.3235543510000012</v>
      </c>
      <c r="S37" s="85">
        <v>4.3739362307623814E-6</v>
      </c>
      <c r="T37" s="85">
        <f t="shared" si="0"/>
        <v>6.0650588678619844E-3</v>
      </c>
      <c r="U37" s="85">
        <f>R37/'סכום נכסי הקרן'!$C$42</f>
        <v>1.0554083865038984E-3</v>
      </c>
    </row>
    <row r="38" spans="2:21">
      <c r="B38" s="77" t="s">
        <v>396</v>
      </c>
      <c r="C38" s="74" t="s">
        <v>397</v>
      </c>
      <c r="D38" s="87" t="s">
        <v>111</v>
      </c>
      <c r="E38" s="87" t="s">
        <v>331</v>
      </c>
      <c r="F38" s="74" t="s">
        <v>398</v>
      </c>
      <c r="G38" s="87" t="s">
        <v>147</v>
      </c>
      <c r="H38" s="74" t="s">
        <v>378</v>
      </c>
      <c r="I38" s="74" t="s">
        <v>151</v>
      </c>
      <c r="J38" s="74"/>
      <c r="K38" s="84">
        <v>8.6099999983019302</v>
      </c>
      <c r="L38" s="87" t="s">
        <v>155</v>
      </c>
      <c r="M38" s="88">
        <v>2.6499999999999999E-2</v>
      </c>
      <c r="N38" s="88">
        <v>3.4000000007452348E-3</v>
      </c>
      <c r="O38" s="84">
        <v>1527.3201620000002</v>
      </c>
      <c r="P38" s="86">
        <v>123</v>
      </c>
      <c r="Q38" s="74"/>
      <c r="R38" s="84">
        <v>1.8786038790000001</v>
      </c>
      <c r="S38" s="85">
        <v>9.7670415294648767E-7</v>
      </c>
      <c r="T38" s="85">
        <f t="shared" si="0"/>
        <v>1.55578050895097E-3</v>
      </c>
      <c r="U38" s="85">
        <f>R38/'סכום נכסי הקרן'!$C$42</f>
        <v>2.7072841871442194E-4</v>
      </c>
    </row>
    <row r="39" spans="2:21">
      <c r="B39" s="77" t="s">
        <v>399</v>
      </c>
      <c r="C39" s="74" t="s">
        <v>400</v>
      </c>
      <c r="D39" s="87" t="s">
        <v>111</v>
      </c>
      <c r="E39" s="87" t="s">
        <v>331</v>
      </c>
      <c r="F39" s="74" t="s">
        <v>401</v>
      </c>
      <c r="G39" s="87" t="s">
        <v>387</v>
      </c>
      <c r="H39" s="74" t="s">
        <v>388</v>
      </c>
      <c r="I39" s="74" t="s">
        <v>335</v>
      </c>
      <c r="J39" s="74"/>
      <c r="K39" s="84">
        <v>2.4800000002114997</v>
      </c>
      <c r="L39" s="87" t="s">
        <v>155</v>
      </c>
      <c r="M39" s="88">
        <v>6.5000000000000006E-3</v>
      </c>
      <c r="N39" s="88">
        <v>4.0000000017625034E-3</v>
      </c>
      <c r="O39" s="84">
        <v>1124.3492810000002</v>
      </c>
      <c r="P39" s="86">
        <v>100.6</v>
      </c>
      <c r="Q39" s="84">
        <v>3.6541350000000006E-3</v>
      </c>
      <c r="R39" s="84">
        <v>1.1347495120000004</v>
      </c>
      <c r="S39" s="85">
        <v>1.4895629259096481E-6</v>
      </c>
      <c r="T39" s="85">
        <f t="shared" si="0"/>
        <v>9.3975169169296989E-4</v>
      </c>
      <c r="U39" s="85">
        <f>R39/'סכום נכסי הקרן'!$C$42</f>
        <v>1.635304517651973E-4</v>
      </c>
    </row>
    <row r="40" spans="2:21">
      <c r="B40" s="77" t="s">
        <v>402</v>
      </c>
      <c r="C40" s="74" t="s">
        <v>403</v>
      </c>
      <c r="D40" s="87" t="s">
        <v>111</v>
      </c>
      <c r="E40" s="87" t="s">
        <v>331</v>
      </c>
      <c r="F40" s="74" t="s">
        <v>401</v>
      </c>
      <c r="G40" s="87" t="s">
        <v>387</v>
      </c>
      <c r="H40" s="74" t="s">
        <v>378</v>
      </c>
      <c r="I40" s="74" t="s">
        <v>151</v>
      </c>
      <c r="J40" s="74"/>
      <c r="K40" s="84">
        <v>4.8399999999723917</v>
      </c>
      <c r="L40" s="87" t="s">
        <v>155</v>
      </c>
      <c r="M40" s="88">
        <v>1.34E-2</v>
      </c>
      <c r="N40" s="88">
        <v>8.1999999998619601E-3</v>
      </c>
      <c r="O40" s="84">
        <v>27814.390905000004</v>
      </c>
      <c r="P40" s="86">
        <v>104.18</v>
      </c>
      <c r="Q40" s="74"/>
      <c r="R40" s="84">
        <v>28.977031570000001</v>
      </c>
      <c r="S40" s="85">
        <v>7.6501735536327041E-6</v>
      </c>
      <c r="T40" s="85">
        <f t="shared" si="0"/>
        <v>2.3997555539947292E-2</v>
      </c>
      <c r="U40" s="85">
        <f>R40/'סכום נכסי הקרן'!$C$42</f>
        <v>4.1759234204072366E-3</v>
      </c>
    </row>
    <row r="41" spans="2:21">
      <c r="B41" s="77" t="s">
        <v>404</v>
      </c>
      <c r="C41" s="74" t="s">
        <v>405</v>
      </c>
      <c r="D41" s="87" t="s">
        <v>111</v>
      </c>
      <c r="E41" s="87" t="s">
        <v>331</v>
      </c>
      <c r="F41" s="74" t="s">
        <v>401</v>
      </c>
      <c r="G41" s="87" t="s">
        <v>387</v>
      </c>
      <c r="H41" s="74" t="s">
        <v>378</v>
      </c>
      <c r="I41" s="74" t="s">
        <v>151</v>
      </c>
      <c r="J41" s="74"/>
      <c r="K41" s="84">
        <v>5.5500000000336618</v>
      </c>
      <c r="L41" s="87" t="s">
        <v>155</v>
      </c>
      <c r="M41" s="88">
        <v>1.77E-2</v>
      </c>
      <c r="N41" s="88">
        <v>8.1000000001285339E-3</v>
      </c>
      <c r="O41" s="84">
        <v>15427.794389000002</v>
      </c>
      <c r="P41" s="86">
        <v>105.9</v>
      </c>
      <c r="Q41" s="74"/>
      <c r="R41" s="84">
        <v>16.338034159000003</v>
      </c>
      <c r="S41" s="85">
        <v>4.7566865632296579E-6</v>
      </c>
      <c r="T41" s="85">
        <f t="shared" si="0"/>
        <v>1.3530470890264438E-2</v>
      </c>
      <c r="U41" s="85">
        <f>R41/'סכום נכסי הקרן'!$C$42</f>
        <v>2.3544985732291681E-3</v>
      </c>
    </row>
    <row r="42" spans="2:21">
      <c r="B42" s="77" t="s">
        <v>406</v>
      </c>
      <c r="C42" s="74" t="s">
        <v>407</v>
      </c>
      <c r="D42" s="87" t="s">
        <v>111</v>
      </c>
      <c r="E42" s="87" t="s">
        <v>331</v>
      </c>
      <c r="F42" s="74" t="s">
        <v>401</v>
      </c>
      <c r="G42" s="87" t="s">
        <v>387</v>
      </c>
      <c r="H42" s="74" t="s">
        <v>378</v>
      </c>
      <c r="I42" s="74" t="s">
        <v>151</v>
      </c>
      <c r="J42" s="74"/>
      <c r="K42" s="84">
        <v>8.9099999998746569</v>
      </c>
      <c r="L42" s="87" t="s">
        <v>155</v>
      </c>
      <c r="M42" s="88">
        <v>2.4799999999999999E-2</v>
      </c>
      <c r="N42" s="88">
        <v>1.1600000000092276E-2</v>
      </c>
      <c r="O42" s="84">
        <v>11508.333377000003</v>
      </c>
      <c r="P42" s="86">
        <v>113</v>
      </c>
      <c r="Q42" s="74"/>
      <c r="R42" s="84">
        <v>13.004416993000003</v>
      </c>
      <c r="S42" s="85">
        <v>5.8776352330224884E-6</v>
      </c>
      <c r="T42" s="85">
        <f t="shared" si="0"/>
        <v>1.0769709737185199E-2</v>
      </c>
      <c r="U42" s="85">
        <f>R42/'סכום נכסי הקרן'!$C$42</f>
        <v>1.874086010453643E-3</v>
      </c>
    </row>
    <row r="43" spans="2:21">
      <c r="B43" s="77" t="s">
        <v>408</v>
      </c>
      <c r="C43" s="74" t="s">
        <v>409</v>
      </c>
      <c r="D43" s="87" t="s">
        <v>111</v>
      </c>
      <c r="E43" s="87" t="s">
        <v>331</v>
      </c>
      <c r="F43" s="74" t="s">
        <v>369</v>
      </c>
      <c r="G43" s="87" t="s">
        <v>341</v>
      </c>
      <c r="H43" s="74" t="s">
        <v>378</v>
      </c>
      <c r="I43" s="74" t="s">
        <v>151</v>
      </c>
      <c r="J43" s="74"/>
      <c r="K43" s="84">
        <v>0.49000000007639438</v>
      </c>
      <c r="L43" s="87" t="s">
        <v>155</v>
      </c>
      <c r="M43" s="88">
        <v>4.0999999999999995E-2</v>
      </c>
      <c r="N43" s="88">
        <v>2.8300000003437745E-2</v>
      </c>
      <c r="O43" s="84">
        <v>840.44656600000008</v>
      </c>
      <c r="P43" s="86">
        <v>124.6</v>
      </c>
      <c r="Q43" s="74"/>
      <c r="R43" s="84">
        <v>1.0471964080000002</v>
      </c>
      <c r="S43" s="85">
        <v>1.0787245135933066E-6</v>
      </c>
      <c r="T43" s="85">
        <f t="shared" ref="T43:T74" si="1">R43/$R$11</f>
        <v>8.672439032102456E-4</v>
      </c>
      <c r="U43" s="85">
        <f>R43/'סכום נכסי הקרן'!$C$42</f>
        <v>1.5091304281356839E-4</v>
      </c>
    </row>
    <row r="44" spans="2:21">
      <c r="B44" s="77" t="s">
        <v>410</v>
      </c>
      <c r="C44" s="74" t="s">
        <v>411</v>
      </c>
      <c r="D44" s="87" t="s">
        <v>111</v>
      </c>
      <c r="E44" s="87" t="s">
        <v>331</v>
      </c>
      <c r="F44" s="74" t="s">
        <v>369</v>
      </c>
      <c r="G44" s="87" t="s">
        <v>341</v>
      </c>
      <c r="H44" s="74" t="s">
        <v>378</v>
      </c>
      <c r="I44" s="74" t="s">
        <v>151</v>
      </c>
      <c r="J44" s="74"/>
      <c r="K44" s="84">
        <v>1.6299999997364156</v>
      </c>
      <c r="L44" s="87" t="s">
        <v>155</v>
      </c>
      <c r="M44" s="88">
        <v>4.2000000000000003E-2</v>
      </c>
      <c r="N44" s="88">
        <v>5.7999999949986626E-3</v>
      </c>
      <c r="O44" s="84">
        <v>1350.9897270000001</v>
      </c>
      <c r="P44" s="86">
        <v>109.52</v>
      </c>
      <c r="Q44" s="74"/>
      <c r="R44" s="84">
        <v>1.4796039530000002</v>
      </c>
      <c r="S44" s="85">
        <v>1.3540580224789375E-6</v>
      </c>
      <c r="T44" s="85">
        <f t="shared" si="1"/>
        <v>1.2253455966829755E-3</v>
      </c>
      <c r="U44" s="85">
        <f>R44/'סכום נכסי הקרן'!$C$42</f>
        <v>2.1322794176946224E-4</v>
      </c>
    </row>
    <row r="45" spans="2:21">
      <c r="B45" s="77" t="s">
        <v>412</v>
      </c>
      <c r="C45" s="74" t="s">
        <v>413</v>
      </c>
      <c r="D45" s="87" t="s">
        <v>111</v>
      </c>
      <c r="E45" s="87" t="s">
        <v>331</v>
      </c>
      <c r="F45" s="74" t="s">
        <v>369</v>
      </c>
      <c r="G45" s="87" t="s">
        <v>341</v>
      </c>
      <c r="H45" s="74" t="s">
        <v>378</v>
      </c>
      <c r="I45" s="74" t="s">
        <v>151</v>
      </c>
      <c r="J45" s="74"/>
      <c r="K45" s="84">
        <v>1.1599999999999999</v>
      </c>
      <c r="L45" s="87" t="s">
        <v>155</v>
      </c>
      <c r="M45" s="88">
        <v>0.04</v>
      </c>
      <c r="N45" s="88">
        <v>1.0499999996073546E-2</v>
      </c>
      <c r="O45" s="84">
        <v>573.60992699999997</v>
      </c>
      <c r="P45" s="86">
        <v>111</v>
      </c>
      <c r="Q45" s="74"/>
      <c r="R45" s="84">
        <v>0.6367070250000002</v>
      </c>
      <c r="S45" s="85">
        <v>2.6330514396668805E-7</v>
      </c>
      <c r="T45" s="85">
        <f t="shared" si="1"/>
        <v>5.272939071830577E-4</v>
      </c>
      <c r="U45" s="85">
        <f>R45/'סכום נכסי הקרן'!$C$42</f>
        <v>9.1756803011804031E-5</v>
      </c>
    </row>
    <row r="46" spans="2:21">
      <c r="B46" s="77" t="s">
        <v>414</v>
      </c>
      <c r="C46" s="74" t="s">
        <v>415</v>
      </c>
      <c r="D46" s="87" t="s">
        <v>111</v>
      </c>
      <c r="E46" s="87" t="s">
        <v>331</v>
      </c>
      <c r="F46" s="74" t="s">
        <v>416</v>
      </c>
      <c r="G46" s="87" t="s">
        <v>387</v>
      </c>
      <c r="H46" s="74" t="s">
        <v>417</v>
      </c>
      <c r="I46" s="74" t="s">
        <v>335</v>
      </c>
      <c r="J46" s="74"/>
      <c r="K46" s="84">
        <v>3.9700000000829867</v>
      </c>
      <c r="L46" s="87" t="s">
        <v>155</v>
      </c>
      <c r="M46" s="88">
        <v>2.3399999999999997E-2</v>
      </c>
      <c r="N46" s="88">
        <v>1.0300000000355658E-2</v>
      </c>
      <c r="O46" s="84">
        <v>15855.476587000001</v>
      </c>
      <c r="P46" s="86">
        <v>106.4</v>
      </c>
      <c r="Q46" s="74"/>
      <c r="R46" s="84">
        <v>16.870226479999999</v>
      </c>
      <c r="S46" s="85">
        <v>4.4733144103216468E-6</v>
      </c>
      <c r="T46" s="85">
        <f t="shared" si="1"/>
        <v>1.3971210127141725E-2</v>
      </c>
      <c r="U46" s="85">
        <f>R46/'סכום נכסי הקרן'!$C$42</f>
        <v>2.4311936057088103E-3</v>
      </c>
    </row>
    <row r="47" spans="2:21">
      <c r="B47" s="77" t="s">
        <v>418</v>
      </c>
      <c r="C47" s="74" t="s">
        <v>419</v>
      </c>
      <c r="D47" s="87" t="s">
        <v>111</v>
      </c>
      <c r="E47" s="87" t="s">
        <v>331</v>
      </c>
      <c r="F47" s="74" t="s">
        <v>416</v>
      </c>
      <c r="G47" s="87" t="s">
        <v>387</v>
      </c>
      <c r="H47" s="74" t="s">
        <v>417</v>
      </c>
      <c r="I47" s="74" t="s">
        <v>335</v>
      </c>
      <c r="J47" s="74"/>
      <c r="K47" s="84">
        <v>8.0999999999603531</v>
      </c>
      <c r="L47" s="87" t="s">
        <v>155</v>
      </c>
      <c r="M47" s="88">
        <v>6.5000000000000006E-3</v>
      </c>
      <c r="N47" s="88">
        <v>1.1499999999405319E-2</v>
      </c>
      <c r="O47" s="84">
        <v>2639.2763470000004</v>
      </c>
      <c r="P47" s="86">
        <v>95.57</v>
      </c>
      <c r="Q47" s="74"/>
      <c r="R47" s="84">
        <v>2.5223563609999999</v>
      </c>
      <c r="S47" s="85">
        <v>9.2606187614035101E-6</v>
      </c>
      <c r="T47" s="85">
        <f t="shared" si="1"/>
        <v>2.0889091665035873E-3</v>
      </c>
      <c r="U47" s="85">
        <f>R47/'סכום נכסי הקרן'!$C$42</f>
        <v>3.63500553086952E-4</v>
      </c>
    </row>
    <row r="48" spans="2:21">
      <c r="B48" s="77" t="s">
        <v>420</v>
      </c>
      <c r="C48" s="74" t="s">
        <v>421</v>
      </c>
      <c r="D48" s="87" t="s">
        <v>111</v>
      </c>
      <c r="E48" s="87" t="s">
        <v>331</v>
      </c>
      <c r="F48" s="74" t="s">
        <v>422</v>
      </c>
      <c r="G48" s="87" t="s">
        <v>387</v>
      </c>
      <c r="H48" s="74" t="s">
        <v>423</v>
      </c>
      <c r="I48" s="74" t="s">
        <v>151</v>
      </c>
      <c r="J48" s="74"/>
      <c r="K48" s="84">
        <v>1.2400000000283515</v>
      </c>
      <c r="L48" s="87" t="s">
        <v>155</v>
      </c>
      <c r="M48" s="88">
        <v>4.8000000000000001E-2</v>
      </c>
      <c r="N48" s="88">
        <v>7.7999999997401094E-3</v>
      </c>
      <c r="O48" s="84">
        <v>7817.0897300000015</v>
      </c>
      <c r="P48" s="86">
        <v>108.29</v>
      </c>
      <c r="Q48" s="74"/>
      <c r="R48" s="84">
        <v>8.4651262990000014</v>
      </c>
      <c r="S48" s="85">
        <v>9.5829658454611578E-6</v>
      </c>
      <c r="T48" s="85">
        <f t="shared" si="1"/>
        <v>7.0104606133374551E-3</v>
      </c>
      <c r="U48" s="85">
        <f>R48/'סכום נכסי הקרן'!$C$42</f>
        <v>1.219922029739478E-3</v>
      </c>
    </row>
    <row r="49" spans="2:21">
      <c r="B49" s="77" t="s">
        <v>424</v>
      </c>
      <c r="C49" s="74" t="s">
        <v>425</v>
      </c>
      <c r="D49" s="87" t="s">
        <v>111</v>
      </c>
      <c r="E49" s="87" t="s">
        <v>331</v>
      </c>
      <c r="F49" s="74" t="s">
        <v>422</v>
      </c>
      <c r="G49" s="87" t="s">
        <v>387</v>
      </c>
      <c r="H49" s="74" t="s">
        <v>423</v>
      </c>
      <c r="I49" s="74" t="s">
        <v>151</v>
      </c>
      <c r="J49" s="74"/>
      <c r="K49" s="84">
        <v>0.24999999974586284</v>
      </c>
      <c r="L49" s="87" t="s">
        <v>155</v>
      </c>
      <c r="M49" s="88">
        <v>4.9000000000000002E-2</v>
      </c>
      <c r="N49" s="88">
        <v>2.2600000009555553E-2</v>
      </c>
      <c r="O49" s="84">
        <v>870.54936500000008</v>
      </c>
      <c r="P49" s="86">
        <v>113</v>
      </c>
      <c r="Q49" s="74"/>
      <c r="R49" s="84">
        <v>0.98372078100000016</v>
      </c>
      <c r="S49" s="85">
        <v>8.7888234735527351E-6</v>
      </c>
      <c r="T49" s="85">
        <f t="shared" si="1"/>
        <v>8.1467606579440363E-4</v>
      </c>
      <c r="U49" s="85">
        <f>R49/'סכום נכסי הקרן'!$C$42</f>
        <v>1.4176547513487071E-4</v>
      </c>
    </row>
    <row r="50" spans="2:21">
      <c r="B50" s="77" t="s">
        <v>426</v>
      </c>
      <c r="C50" s="74" t="s">
        <v>427</v>
      </c>
      <c r="D50" s="87" t="s">
        <v>111</v>
      </c>
      <c r="E50" s="87" t="s">
        <v>331</v>
      </c>
      <c r="F50" s="74" t="s">
        <v>422</v>
      </c>
      <c r="G50" s="87" t="s">
        <v>387</v>
      </c>
      <c r="H50" s="74" t="s">
        <v>423</v>
      </c>
      <c r="I50" s="74" t="s">
        <v>151</v>
      </c>
      <c r="J50" s="74"/>
      <c r="K50" s="84">
        <v>4.7599999998978326</v>
      </c>
      <c r="L50" s="87" t="s">
        <v>155</v>
      </c>
      <c r="M50" s="88">
        <v>3.2000000000000001E-2</v>
      </c>
      <c r="N50" s="88">
        <v>7.1999999996134193E-3</v>
      </c>
      <c r="O50" s="84">
        <v>12842.159000000001</v>
      </c>
      <c r="P50" s="86">
        <v>112.8</v>
      </c>
      <c r="Q50" s="74"/>
      <c r="R50" s="84">
        <v>14.485955123000004</v>
      </c>
      <c r="S50" s="85">
        <v>7.7849384341567994E-6</v>
      </c>
      <c r="T50" s="85">
        <f t="shared" si="1"/>
        <v>1.1996657137692334E-2</v>
      </c>
      <c r="U50" s="85">
        <f>R50/'סכום נכסי הקרן'!$C$42</f>
        <v>2.0875926893675224E-3</v>
      </c>
    </row>
    <row r="51" spans="2:21">
      <c r="B51" s="77" t="s">
        <v>428</v>
      </c>
      <c r="C51" s="74" t="s">
        <v>429</v>
      </c>
      <c r="D51" s="87" t="s">
        <v>111</v>
      </c>
      <c r="E51" s="87" t="s">
        <v>331</v>
      </c>
      <c r="F51" s="74" t="s">
        <v>422</v>
      </c>
      <c r="G51" s="87" t="s">
        <v>387</v>
      </c>
      <c r="H51" s="74" t="s">
        <v>423</v>
      </c>
      <c r="I51" s="74" t="s">
        <v>151</v>
      </c>
      <c r="J51" s="74"/>
      <c r="K51" s="84">
        <v>7.1400000002815061</v>
      </c>
      <c r="L51" s="87" t="s">
        <v>155</v>
      </c>
      <c r="M51" s="88">
        <v>1.1399999999999999E-2</v>
      </c>
      <c r="N51" s="88">
        <v>1.0600000000703763E-2</v>
      </c>
      <c r="O51" s="84">
        <v>8509.4379580000023</v>
      </c>
      <c r="P51" s="86">
        <v>99.05</v>
      </c>
      <c r="Q51" s="84">
        <v>9.7007593000000017E-2</v>
      </c>
      <c r="R51" s="84">
        <v>8.5256058900000014</v>
      </c>
      <c r="S51" s="85">
        <v>4.1128602593641428E-6</v>
      </c>
      <c r="T51" s="85">
        <f t="shared" si="1"/>
        <v>7.0605472600855784E-3</v>
      </c>
      <c r="U51" s="85">
        <f>R51/'סכום נכסי הקרן'!$C$42</f>
        <v>1.2286378341828505E-3</v>
      </c>
    </row>
    <row r="52" spans="2:21">
      <c r="B52" s="77" t="s">
        <v>430</v>
      </c>
      <c r="C52" s="74" t="s">
        <v>431</v>
      </c>
      <c r="D52" s="87" t="s">
        <v>111</v>
      </c>
      <c r="E52" s="87" t="s">
        <v>331</v>
      </c>
      <c r="F52" s="74" t="s">
        <v>432</v>
      </c>
      <c r="G52" s="87" t="s">
        <v>387</v>
      </c>
      <c r="H52" s="74" t="s">
        <v>417</v>
      </c>
      <c r="I52" s="74" t="s">
        <v>335</v>
      </c>
      <c r="J52" s="74"/>
      <c r="K52" s="84">
        <v>5.5400000006305952</v>
      </c>
      <c r="L52" s="87" t="s">
        <v>155</v>
      </c>
      <c r="M52" s="88">
        <v>1.8200000000000001E-2</v>
      </c>
      <c r="N52" s="88">
        <v>8.0000000000000002E-3</v>
      </c>
      <c r="O52" s="84">
        <v>4318.156116000001</v>
      </c>
      <c r="P52" s="86">
        <v>106.5</v>
      </c>
      <c r="Q52" s="74"/>
      <c r="R52" s="84">
        <v>4.5988362150000004</v>
      </c>
      <c r="S52" s="85">
        <v>9.6097832780683238E-6</v>
      </c>
      <c r="T52" s="85">
        <f t="shared" si="1"/>
        <v>3.8085622132130459E-3</v>
      </c>
      <c r="U52" s="85">
        <f>R52/'סכום נכסי הקרן'!$C$42</f>
        <v>6.6274517493081751E-4</v>
      </c>
    </row>
    <row r="53" spans="2:21">
      <c r="B53" s="77" t="s">
        <v>433</v>
      </c>
      <c r="C53" s="74" t="s">
        <v>434</v>
      </c>
      <c r="D53" s="87" t="s">
        <v>111</v>
      </c>
      <c r="E53" s="87" t="s">
        <v>331</v>
      </c>
      <c r="F53" s="74" t="s">
        <v>432</v>
      </c>
      <c r="G53" s="87" t="s">
        <v>387</v>
      </c>
      <c r="H53" s="74" t="s">
        <v>417</v>
      </c>
      <c r="I53" s="74" t="s">
        <v>335</v>
      </c>
      <c r="J53" s="74"/>
      <c r="K53" s="84">
        <v>6.6700000028091324</v>
      </c>
      <c r="L53" s="87" t="s">
        <v>155</v>
      </c>
      <c r="M53" s="88">
        <v>7.8000000000000005E-3</v>
      </c>
      <c r="N53" s="88">
        <v>9.1999999975572767E-3</v>
      </c>
      <c r="O53" s="84">
        <v>333.40457400000008</v>
      </c>
      <c r="P53" s="86">
        <v>98.23</v>
      </c>
      <c r="Q53" s="74"/>
      <c r="R53" s="84">
        <v>0.3275033240000001</v>
      </c>
      <c r="S53" s="85">
        <v>7.2732236910994778E-7</v>
      </c>
      <c r="T53" s="85">
        <f t="shared" si="1"/>
        <v>2.7122444161409857E-4</v>
      </c>
      <c r="U53" s="85">
        <f>R53/'סכום נכסי הקרן'!$C$42</f>
        <v>4.7196994545456806E-5</v>
      </c>
    </row>
    <row r="54" spans="2:21">
      <c r="B54" s="77" t="s">
        <v>435</v>
      </c>
      <c r="C54" s="74" t="s">
        <v>436</v>
      </c>
      <c r="D54" s="87" t="s">
        <v>111</v>
      </c>
      <c r="E54" s="87" t="s">
        <v>331</v>
      </c>
      <c r="F54" s="74" t="s">
        <v>432</v>
      </c>
      <c r="G54" s="87" t="s">
        <v>387</v>
      </c>
      <c r="H54" s="74" t="s">
        <v>417</v>
      </c>
      <c r="I54" s="74" t="s">
        <v>335</v>
      </c>
      <c r="J54" s="74"/>
      <c r="K54" s="84">
        <v>4.5299999999595393</v>
      </c>
      <c r="L54" s="87" t="s">
        <v>155</v>
      </c>
      <c r="M54" s="88">
        <v>2E-3</v>
      </c>
      <c r="N54" s="88">
        <v>7.3999999996531883E-3</v>
      </c>
      <c r="O54" s="84">
        <v>3578.6291110000006</v>
      </c>
      <c r="P54" s="86">
        <v>96.69</v>
      </c>
      <c r="Q54" s="74"/>
      <c r="R54" s="84">
        <v>3.4600819380000001</v>
      </c>
      <c r="S54" s="85">
        <v>9.5430109626666688E-6</v>
      </c>
      <c r="T54" s="85">
        <f t="shared" si="1"/>
        <v>2.8654939440342221E-3</v>
      </c>
      <c r="U54" s="85">
        <f>R54/'סכום נכסי הקרן'!$C$42</f>
        <v>4.9863759048326354E-4</v>
      </c>
    </row>
    <row r="55" spans="2:21">
      <c r="B55" s="77" t="s">
        <v>437</v>
      </c>
      <c r="C55" s="74" t="s">
        <v>438</v>
      </c>
      <c r="D55" s="87" t="s">
        <v>111</v>
      </c>
      <c r="E55" s="87" t="s">
        <v>331</v>
      </c>
      <c r="F55" s="74" t="s">
        <v>354</v>
      </c>
      <c r="G55" s="87" t="s">
        <v>341</v>
      </c>
      <c r="H55" s="74" t="s">
        <v>423</v>
      </c>
      <c r="I55" s="74" t="s">
        <v>151</v>
      </c>
      <c r="J55" s="74"/>
      <c r="K55" s="84">
        <v>0.3399999999661043</v>
      </c>
      <c r="L55" s="87" t="s">
        <v>155</v>
      </c>
      <c r="M55" s="88">
        <v>0.04</v>
      </c>
      <c r="N55" s="88">
        <v>1.4199999999830522E-2</v>
      </c>
      <c r="O55" s="84">
        <v>12879.580582000002</v>
      </c>
      <c r="P55" s="86">
        <v>109.95</v>
      </c>
      <c r="Q55" s="74"/>
      <c r="R55" s="84">
        <v>14.161098772000003</v>
      </c>
      <c r="S55" s="85">
        <v>9.5404441947321424E-6</v>
      </c>
      <c r="T55" s="85">
        <f t="shared" si="1"/>
        <v>1.1727624807489881E-2</v>
      </c>
      <c r="U55" s="85">
        <f>R55/'סכום נכסי הקרן'!$C$42</f>
        <v>2.0407771540656458E-3</v>
      </c>
    </row>
    <row r="56" spans="2:21">
      <c r="B56" s="77" t="s">
        <v>439</v>
      </c>
      <c r="C56" s="74" t="s">
        <v>440</v>
      </c>
      <c r="D56" s="87" t="s">
        <v>111</v>
      </c>
      <c r="E56" s="87" t="s">
        <v>331</v>
      </c>
      <c r="F56" s="74" t="s">
        <v>441</v>
      </c>
      <c r="G56" s="87" t="s">
        <v>387</v>
      </c>
      <c r="H56" s="74" t="s">
        <v>423</v>
      </c>
      <c r="I56" s="74" t="s">
        <v>151</v>
      </c>
      <c r="J56" s="74"/>
      <c r="K56" s="84">
        <v>2.8800000000631831</v>
      </c>
      <c r="L56" s="87" t="s">
        <v>155</v>
      </c>
      <c r="M56" s="88">
        <v>4.7500000000000001E-2</v>
      </c>
      <c r="N56" s="88">
        <v>9.1000000000917187E-3</v>
      </c>
      <c r="O56" s="84">
        <v>14532.040629000001</v>
      </c>
      <c r="P56" s="86">
        <v>135.05000000000001</v>
      </c>
      <c r="Q56" s="74"/>
      <c r="R56" s="84">
        <v>19.625520902000005</v>
      </c>
      <c r="S56" s="85">
        <v>7.6999102575107295E-6</v>
      </c>
      <c r="T56" s="85">
        <f t="shared" si="1"/>
        <v>1.6253028772406503E-2</v>
      </c>
      <c r="U56" s="85">
        <f>R56/'סכום נכסי הקרן'!$C$42</f>
        <v>2.8282632116535178E-3</v>
      </c>
    </row>
    <row r="57" spans="2:21">
      <c r="B57" s="77" t="s">
        <v>442</v>
      </c>
      <c r="C57" s="74" t="s">
        <v>443</v>
      </c>
      <c r="D57" s="87" t="s">
        <v>111</v>
      </c>
      <c r="E57" s="87" t="s">
        <v>331</v>
      </c>
      <c r="F57" s="74" t="s">
        <v>441</v>
      </c>
      <c r="G57" s="87" t="s">
        <v>387</v>
      </c>
      <c r="H57" s="74" t="s">
        <v>423</v>
      </c>
      <c r="I57" s="74" t="s">
        <v>151</v>
      </c>
      <c r="J57" s="74"/>
      <c r="K57" s="84">
        <v>5.1000000000588575</v>
      </c>
      <c r="L57" s="87" t="s">
        <v>155</v>
      </c>
      <c r="M57" s="88">
        <v>5.0000000000000001E-3</v>
      </c>
      <c r="N57" s="88">
        <v>7.7999999995879976E-3</v>
      </c>
      <c r="O57" s="84">
        <v>6900.3098550000022</v>
      </c>
      <c r="P57" s="86">
        <v>98.49</v>
      </c>
      <c r="Q57" s="74"/>
      <c r="R57" s="84">
        <v>6.7961151760000016</v>
      </c>
      <c r="S57" s="85">
        <v>6.178306749899945E-6</v>
      </c>
      <c r="T57" s="85">
        <f t="shared" si="1"/>
        <v>5.628255986054361E-3</v>
      </c>
      <c r="U57" s="85">
        <f>R57/'סכום נכסי הקרן'!$C$42</f>
        <v>9.7939833701342284E-4</v>
      </c>
    </row>
    <row r="58" spans="2:21">
      <c r="B58" s="77" t="s">
        <v>444</v>
      </c>
      <c r="C58" s="74" t="s">
        <v>445</v>
      </c>
      <c r="D58" s="87" t="s">
        <v>111</v>
      </c>
      <c r="E58" s="87" t="s">
        <v>331</v>
      </c>
      <c r="F58" s="74" t="s">
        <v>446</v>
      </c>
      <c r="G58" s="87" t="s">
        <v>447</v>
      </c>
      <c r="H58" s="74" t="s">
        <v>417</v>
      </c>
      <c r="I58" s="74" t="s">
        <v>335</v>
      </c>
      <c r="J58" s="74"/>
      <c r="K58" s="84">
        <v>0.72999999926371717</v>
      </c>
      <c r="L58" s="87" t="s">
        <v>155</v>
      </c>
      <c r="M58" s="88">
        <v>4.6500000000000007E-2</v>
      </c>
      <c r="N58" s="88">
        <v>1.9099999874831918E-2</v>
      </c>
      <c r="O58" s="84">
        <v>21.354933000000003</v>
      </c>
      <c r="P58" s="86">
        <v>127.2</v>
      </c>
      <c r="Q58" s="74"/>
      <c r="R58" s="84">
        <v>2.7163474000000003E-2</v>
      </c>
      <c r="S58" s="85">
        <v>4.2148818857308485E-7</v>
      </c>
      <c r="T58" s="85">
        <f t="shared" si="1"/>
        <v>2.2495643641006473E-5</v>
      </c>
      <c r="U58" s="85">
        <f>R58/'סכום נכסי הקרן'!$C$42</f>
        <v>3.9145689227070492E-6</v>
      </c>
    </row>
    <row r="59" spans="2:21">
      <c r="B59" s="77" t="s">
        <v>448</v>
      </c>
      <c r="C59" s="74" t="s">
        <v>449</v>
      </c>
      <c r="D59" s="87" t="s">
        <v>111</v>
      </c>
      <c r="E59" s="87" t="s">
        <v>331</v>
      </c>
      <c r="F59" s="74" t="s">
        <v>450</v>
      </c>
      <c r="G59" s="87" t="s">
        <v>451</v>
      </c>
      <c r="H59" s="74" t="s">
        <v>423</v>
      </c>
      <c r="I59" s="74" t="s">
        <v>151</v>
      </c>
      <c r="J59" s="74"/>
      <c r="K59" s="84">
        <v>6.6599999999768063</v>
      </c>
      <c r="L59" s="87" t="s">
        <v>155</v>
      </c>
      <c r="M59" s="88">
        <v>3.85E-2</v>
      </c>
      <c r="N59" s="88">
        <v>4.1000000001304646E-3</v>
      </c>
      <c r="O59" s="84">
        <v>10800.865621000003</v>
      </c>
      <c r="P59" s="86">
        <v>125.8</v>
      </c>
      <c r="Q59" s="84">
        <v>0.20935748700000004</v>
      </c>
      <c r="R59" s="84">
        <v>13.796847102000001</v>
      </c>
      <c r="S59" s="85">
        <v>4.051425459681621E-6</v>
      </c>
      <c r="T59" s="85">
        <f t="shared" si="1"/>
        <v>1.142596693545328E-2</v>
      </c>
      <c r="U59" s="85">
        <f>R59/'סכום נכסי הקרן'!$C$42</f>
        <v>1.9882843003376522E-3</v>
      </c>
    </row>
    <row r="60" spans="2:21">
      <c r="B60" s="77" t="s">
        <v>452</v>
      </c>
      <c r="C60" s="74" t="s">
        <v>453</v>
      </c>
      <c r="D60" s="87" t="s">
        <v>111</v>
      </c>
      <c r="E60" s="87" t="s">
        <v>331</v>
      </c>
      <c r="F60" s="74" t="s">
        <v>450</v>
      </c>
      <c r="G60" s="87" t="s">
        <v>451</v>
      </c>
      <c r="H60" s="74" t="s">
        <v>423</v>
      </c>
      <c r="I60" s="74" t="s">
        <v>151</v>
      </c>
      <c r="J60" s="74"/>
      <c r="K60" s="84">
        <v>4.5000000000168487</v>
      </c>
      <c r="L60" s="87" t="s">
        <v>155</v>
      </c>
      <c r="M60" s="88">
        <v>4.4999999999999998E-2</v>
      </c>
      <c r="N60" s="88">
        <v>3.1999999999460806E-3</v>
      </c>
      <c r="O60" s="84">
        <v>24233.737097000005</v>
      </c>
      <c r="P60" s="86">
        <v>122.45</v>
      </c>
      <c r="Q60" s="74"/>
      <c r="R60" s="84">
        <v>29.67420996300001</v>
      </c>
      <c r="S60" s="85">
        <v>8.1992496864181838E-6</v>
      </c>
      <c r="T60" s="85">
        <f t="shared" si="1"/>
        <v>2.4574929283936658E-2</v>
      </c>
      <c r="U60" s="85">
        <f>R60/'סכום נכסי הקרן'!$C$42</f>
        <v>4.2763948428335679E-3</v>
      </c>
    </row>
    <row r="61" spans="2:21">
      <c r="B61" s="77" t="s">
        <v>454</v>
      </c>
      <c r="C61" s="74" t="s">
        <v>455</v>
      </c>
      <c r="D61" s="87" t="s">
        <v>111</v>
      </c>
      <c r="E61" s="87" t="s">
        <v>331</v>
      </c>
      <c r="F61" s="74" t="s">
        <v>450</v>
      </c>
      <c r="G61" s="87" t="s">
        <v>451</v>
      </c>
      <c r="H61" s="74" t="s">
        <v>423</v>
      </c>
      <c r="I61" s="74" t="s">
        <v>151</v>
      </c>
      <c r="J61" s="74"/>
      <c r="K61" s="84">
        <v>9.2299999998670188</v>
      </c>
      <c r="L61" s="87" t="s">
        <v>155</v>
      </c>
      <c r="M61" s="88">
        <v>2.3900000000000001E-2</v>
      </c>
      <c r="N61" s="88">
        <v>6.3999999999652347E-3</v>
      </c>
      <c r="O61" s="84">
        <v>9833.6160000000018</v>
      </c>
      <c r="P61" s="86">
        <v>117</v>
      </c>
      <c r="Q61" s="74"/>
      <c r="R61" s="84">
        <v>11.505330611000002</v>
      </c>
      <c r="S61" s="85">
        <v>4.9899861468434602E-6</v>
      </c>
      <c r="T61" s="85">
        <f t="shared" si="1"/>
        <v>9.5282296144086464E-3</v>
      </c>
      <c r="U61" s="85">
        <f>R61/'סכום נכסי הקרן'!$C$42</f>
        <v>1.6580504266608426E-3</v>
      </c>
    </row>
    <row r="62" spans="2:21">
      <c r="B62" s="77" t="s">
        <v>456</v>
      </c>
      <c r="C62" s="74" t="s">
        <v>457</v>
      </c>
      <c r="D62" s="87" t="s">
        <v>111</v>
      </c>
      <c r="E62" s="87" t="s">
        <v>331</v>
      </c>
      <c r="F62" s="74" t="s">
        <v>458</v>
      </c>
      <c r="G62" s="87" t="s">
        <v>387</v>
      </c>
      <c r="H62" s="74" t="s">
        <v>423</v>
      </c>
      <c r="I62" s="74" t="s">
        <v>151</v>
      </c>
      <c r="J62" s="74"/>
      <c r="K62" s="84">
        <v>5.0900000005370281</v>
      </c>
      <c r="L62" s="87" t="s">
        <v>155</v>
      </c>
      <c r="M62" s="88">
        <v>1.5800000000000002E-2</v>
      </c>
      <c r="N62" s="88">
        <v>7.3999999998199907E-3</v>
      </c>
      <c r="O62" s="84">
        <v>3144.4806970000004</v>
      </c>
      <c r="P62" s="86">
        <v>106</v>
      </c>
      <c r="Q62" s="74"/>
      <c r="R62" s="84">
        <v>3.3331493690000005</v>
      </c>
      <c r="S62" s="85">
        <v>5.4925938768484534E-6</v>
      </c>
      <c r="T62" s="85">
        <f t="shared" si="1"/>
        <v>2.7603737433315634E-3</v>
      </c>
      <c r="U62" s="85">
        <f>R62/'סכום נכסי הקרן'!$C$42</f>
        <v>4.8034514784920404E-4</v>
      </c>
    </row>
    <row r="63" spans="2:21">
      <c r="B63" s="77" t="s">
        <v>459</v>
      </c>
      <c r="C63" s="74" t="s">
        <v>460</v>
      </c>
      <c r="D63" s="87" t="s">
        <v>111</v>
      </c>
      <c r="E63" s="87" t="s">
        <v>331</v>
      </c>
      <c r="F63" s="74" t="s">
        <v>458</v>
      </c>
      <c r="G63" s="87" t="s">
        <v>387</v>
      </c>
      <c r="H63" s="74" t="s">
        <v>423</v>
      </c>
      <c r="I63" s="74" t="s">
        <v>151</v>
      </c>
      <c r="J63" s="74"/>
      <c r="K63" s="84">
        <v>7.7199999989268591</v>
      </c>
      <c r="L63" s="87" t="s">
        <v>155</v>
      </c>
      <c r="M63" s="88">
        <v>8.3999999999999995E-3</v>
      </c>
      <c r="N63" s="88">
        <v>8.4999999973171467E-3</v>
      </c>
      <c r="O63" s="84">
        <v>2809.5775560000002</v>
      </c>
      <c r="P63" s="86">
        <v>99.5</v>
      </c>
      <c r="Q63" s="74"/>
      <c r="R63" s="84">
        <v>2.7955295750000002</v>
      </c>
      <c r="S63" s="85">
        <v>5.7338317469387757E-6</v>
      </c>
      <c r="T63" s="85">
        <f t="shared" si="1"/>
        <v>2.3151397022006196E-3</v>
      </c>
      <c r="U63" s="85">
        <f>R63/'סכום נכסי הקרן'!$C$42</f>
        <v>4.0286795410643882E-4</v>
      </c>
    </row>
    <row r="64" spans="2:21">
      <c r="B64" s="77" t="s">
        <v>461</v>
      </c>
      <c r="C64" s="74" t="s">
        <v>462</v>
      </c>
      <c r="D64" s="87" t="s">
        <v>111</v>
      </c>
      <c r="E64" s="87" t="s">
        <v>331</v>
      </c>
      <c r="F64" s="74" t="s">
        <v>463</v>
      </c>
      <c r="G64" s="87" t="s">
        <v>447</v>
      </c>
      <c r="H64" s="74" t="s">
        <v>423</v>
      </c>
      <c r="I64" s="74" t="s">
        <v>151</v>
      </c>
      <c r="J64" s="74"/>
      <c r="K64" s="84">
        <v>0.66999997618030993</v>
      </c>
      <c r="L64" s="87" t="s">
        <v>155</v>
      </c>
      <c r="M64" s="88">
        <v>4.8899999999999999E-2</v>
      </c>
      <c r="N64" s="88">
        <v>2.1499999654230308E-2</v>
      </c>
      <c r="O64" s="84">
        <v>21.158255000000004</v>
      </c>
      <c r="P64" s="86">
        <v>123.02</v>
      </c>
      <c r="Q64" s="74"/>
      <c r="R64" s="84">
        <v>2.6028886000000005E-2</v>
      </c>
      <c r="S64" s="85">
        <v>1.1364260385056766E-6</v>
      </c>
      <c r="T64" s="85">
        <f t="shared" si="1"/>
        <v>2.1556025706740693E-5</v>
      </c>
      <c r="U64" s="85">
        <f>R64/'סכום נכסי הקרן'!$C$42</f>
        <v>3.7510617466780794E-6</v>
      </c>
    </row>
    <row r="65" spans="2:21">
      <c r="B65" s="77" t="s">
        <v>464</v>
      </c>
      <c r="C65" s="74" t="s">
        <v>465</v>
      </c>
      <c r="D65" s="87" t="s">
        <v>111</v>
      </c>
      <c r="E65" s="87" t="s">
        <v>331</v>
      </c>
      <c r="F65" s="74" t="s">
        <v>354</v>
      </c>
      <c r="G65" s="87" t="s">
        <v>341</v>
      </c>
      <c r="H65" s="74" t="s">
        <v>417</v>
      </c>
      <c r="I65" s="74" t="s">
        <v>335</v>
      </c>
      <c r="J65" s="74"/>
      <c r="K65" s="84">
        <v>2.760000000068477</v>
      </c>
      <c r="L65" s="87" t="s">
        <v>155</v>
      </c>
      <c r="M65" s="88">
        <v>1.6399999999999998E-2</v>
      </c>
      <c r="N65" s="88">
        <v>1.5900000000715894E-2</v>
      </c>
      <c r="O65" s="84">
        <v>0.12793100000000002</v>
      </c>
      <c r="P65" s="86">
        <v>5022667</v>
      </c>
      <c r="Q65" s="74"/>
      <c r="R65" s="84">
        <v>6.4255420060000006</v>
      </c>
      <c r="S65" s="85">
        <v>1.0421228413163899E-5</v>
      </c>
      <c r="T65" s="85">
        <f t="shared" si="1"/>
        <v>5.3213629143052128E-3</v>
      </c>
      <c r="U65" s="85">
        <f>R65/'סכום נכסי הקרן'!$C$42</f>
        <v>9.2599448245229271E-4</v>
      </c>
    </row>
    <row r="66" spans="2:21">
      <c r="B66" s="77" t="s">
        <v>466</v>
      </c>
      <c r="C66" s="74" t="s">
        <v>467</v>
      </c>
      <c r="D66" s="87" t="s">
        <v>111</v>
      </c>
      <c r="E66" s="87" t="s">
        <v>331</v>
      </c>
      <c r="F66" s="74" t="s">
        <v>354</v>
      </c>
      <c r="G66" s="87" t="s">
        <v>341</v>
      </c>
      <c r="H66" s="74" t="s">
        <v>417</v>
      </c>
      <c r="I66" s="74" t="s">
        <v>335</v>
      </c>
      <c r="J66" s="74"/>
      <c r="K66" s="84">
        <v>7.0500000007682697</v>
      </c>
      <c r="L66" s="87" t="s">
        <v>155</v>
      </c>
      <c r="M66" s="88">
        <v>2.7799999999999998E-2</v>
      </c>
      <c r="N66" s="88">
        <v>2.5200000004690498E-2</v>
      </c>
      <c r="O66" s="84">
        <v>4.8274000000000011E-2</v>
      </c>
      <c r="P66" s="86">
        <v>5123026</v>
      </c>
      <c r="Q66" s="74"/>
      <c r="R66" s="84">
        <v>2.4730854420000004</v>
      </c>
      <c r="S66" s="85">
        <v>1.1543280726924919E-5</v>
      </c>
      <c r="T66" s="85">
        <f t="shared" si="1"/>
        <v>2.0481050692187966E-3</v>
      </c>
      <c r="U66" s="85">
        <f>R66/'סכום נכסי הקרן'!$C$42</f>
        <v>3.5640004715348364E-4</v>
      </c>
    </row>
    <row r="67" spans="2:21">
      <c r="B67" s="77" t="s">
        <v>468</v>
      </c>
      <c r="C67" s="74" t="s">
        <v>469</v>
      </c>
      <c r="D67" s="87" t="s">
        <v>111</v>
      </c>
      <c r="E67" s="87" t="s">
        <v>331</v>
      </c>
      <c r="F67" s="74" t="s">
        <v>354</v>
      </c>
      <c r="G67" s="87" t="s">
        <v>341</v>
      </c>
      <c r="H67" s="74" t="s">
        <v>417</v>
      </c>
      <c r="I67" s="74" t="s">
        <v>335</v>
      </c>
      <c r="J67" s="74"/>
      <c r="K67" s="84">
        <v>4.1799999995476105</v>
      </c>
      <c r="L67" s="87" t="s">
        <v>155</v>
      </c>
      <c r="M67" s="88">
        <v>2.4199999999999999E-2</v>
      </c>
      <c r="N67" s="88">
        <v>2.4199999998389794E-2</v>
      </c>
      <c r="O67" s="84">
        <v>0.102894</v>
      </c>
      <c r="P67" s="86">
        <v>5070000</v>
      </c>
      <c r="Q67" s="74"/>
      <c r="R67" s="84">
        <v>5.2167462020000013</v>
      </c>
      <c r="S67" s="85">
        <v>3.5698574055441834E-6</v>
      </c>
      <c r="T67" s="85">
        <f t="shared" si="1"/>
        <v>4.3202892062247263E-3</v>
      </c>
      <c r="U67" s="85">
        <f>R67/'סכום נכסי הקרן'!$C$42</f>
        <v>7.5179310864284998E-4</v>
      </c>
    </row>
    <row r="68" spans="2:21">
      <c r="B68" s="77" t="s">
        <v>470</v>
      </c>
      <c r="C68" s="74" t="s">
        <v>471</v>
      </c>
      <c r="D68" s="87" t="s">
        <v>111</v>
      </c>
      <c r="E68" s="87" t="s">
        <v>331</v>
      </c>
      <c r="F68" s="74" t="s">
        <v>354</v>
      </c>
      <c r="G68" s="87" t="s">
        <v>341</v>
      </c>
      <c r="H68" s="74" t="s">
        <v>417</v>
      </c>
      <c r="I68" s="74" t="s">
        <v>335</v>
      </c>
      <c r="J68" s="74"/>
      <c r="K68" s="84">
        <v>3.879999999941564</v>
      </c>
      <c r="L68" s="87" t="s">
        <v>155</v>
      </c>
      <c r="M68" s="88">
        <v>1.95E-2</v>
      </c>
      <c r="N68" s="88">
        <v>2.6299999999415645E-2</v>
      </c>
      <c r="O68" s="84">
        <v>0.15686500000000003</v>
      </c>
      <c r="P68" s="86">
        <v>4800100</v>
      </c>
      <c r="Q68" s="74"/>
      <c r="R68" s="84">
        <v>7.529688688000002</v>
      </c>
      <c r="S68" s="85">
        <v>6.3203594020709953E-6</v>
      </c>
      <c r="T68" s="85">
        <f t="shared" si="1"/>
        <v>6.2357706327609494E-3</v>
      </c>
      <c r="U68" s="85">
        <f>R68/'סכום נכסי הקרן'!$C$42</f>
        <v>1.0851147145502676E-3</v>
      </c>
    </row>
    <row r="69" spans="2:21">
      <c r="B69" s="77" t="s">
        <v>472</v>
      </c>
      <c r="C69" s="74" t="s">
        <v>473</v>
      </c>
      <c r="D69" s="87" t="s">
        <v>111</v>
      </c>
      <c r="E69" s="87" t="s">
        <v>331</v>
      </c>
      <c r="F69" s="74" t="s">
        <v>474</v>
      </c>
      <c r="G69" s="87" t="s">
        <v>387</v>
      </c>
      <c r="H69" s="74" t="s">
        <v>417</v>
      </c>
      <c r="I69" s="74" t="s">
        <v>335</v>
      </c>
      <c r="J69" s="74"/>
      <c r="K69" s="84">
        <v>3.1100000000204342</v>
      </c>
      <c r="L69" s="87" t="s">
        <v>155</v>
      </c>
      <c r="M69" s="88">
        <v>2.8500000000000001E-2</v>
      </c>
      <c r="N69" s="88">
        <v>5.7999999993358997E-3</v>
      </c>
      <c r="O69" s="84">
        <v>7073.2940340000005</v>
      </c>
      <c r="P69" s="86">
        <v>110.7</v>
      </c>
      <c r="Q69" s="74"/>
      <c r="R69" s="84">
        <v>7.830136844000001</v>
      </c>
      <c r="S69" s="85">
        <v>9.0335811417624519E-6</v>
      </c>
      <c r="T69" s="85">
        <f t="shared" si="1"/>
        <v>6.4845891251958084E-3</v>
      </c>
      <c r="U69" s="85">
        <f>R69/'סכום נכסי הקרן'!$C$42</f>
        <v>1.1284127483128944E-3</v>
      </c>
    </row>
    <row r="70" spans="2:21">
      <c r="B70" s="77" t="s">
        <v>475</v>
      </c>
      <c r="C70" s="74" t="s">
        <v>476</v>
      </c>
      <c r="D70" s="87" t="s">
        <v>111</v>
      </c>
      <c r="E70" s="87" t="s">
        <v>331</v>
      </c>
      <c r="F70" s="74" t="s">
        <v>474</v>
      </c>
      <c r="G70" s="87" t="s">
        <v>387</v>
      </c>
      <c r="H70" s="74" t="s">
        <v>417</v>
      </c>
      <c r="I70" s="74" t="s">
        <v>335</v>
      </c>
      <c r="J70" s="74"/>
      <c r="K70" s="84">
        <v>4.8800000023482184</v>
      </c>
      <c r="L70" s="87" t="s">
        <v>155</v>
      </c>
      <c r="M70" s="88">
        <v>2.4E-2</v>
      </c>
      <c r="N70" s="88">
        <v>1.1200000005870547E-2</v>
      </c>
      <c r="O70" s="84">
        <v>636.79225000000008</v>
      </c>
      <c r="P70" s="86">
        <v>107</v>
      </c>
      <c r="Q70" s="74"/>
      <c r="R70" s="84">
        <v>0.68136768000000003</v>
      </c>
      <c r="S70" s="85">
        <v>1.1178031240302376E-6</v>
      </c>
      <c r="T70" s="85">
        <f t="shared" si="1"/>
        <v>5.642799782450261E-4</v>
      </c>
      <c r="U70" s="85">
        <f>R70/'סכום נכסי הקרן'!$C$42</f>
        <v>9.8192916895129142E-5</v>
      </c>
    </row>
    <row r="71" spans="2:21">
      <c r="B71" s="77" t="s">
        <v>477</v>
      </c>
      <c r="C71" s="74" t="s">
        <v>478</v>
      </c>
      <c r="D71" s="87" t="s">
        <v>111</v>
      </c>
      <c r="E71" s="87" t="s">
        <v>331</v>
      </c>
      <c r="F71" s="74" t="s">
        <v>479</v>
      </c>
      <c r="G71" s="87" t="s">
        <v>387</v>
      </c>
      <c r="H71" s="74" t="s">
        <v>417</v>
      </c>
      <c r="I71" s="74" t="s">
        <v>335</v>
      </c>
      <c r="J71" s="74"/>
      <c r="K71" s="84">
        <v>1.2200000000130968</v>
      </c>
      <c r="L71" s="87" t="s">
        <v>155</v>
      </c>
      <c r="M71" s="88">
        <v>2.5499999999999998E-2</v>
      </c>
      <c r="N71" s="88">
        <v>1.8799999999432458E-2</v>
      </c>
      <c r="O71" s="84">
        <v>8925.8458340000016</v>
      </c>
      <c r="P71" s="86">
        <v>102.65</v>
      </c>
      <c r="Q71" s="74"/>
      <c r="R71" s="84">
        <v>9.162381004000002</v>
      </c>
      <c r="S71" s="85">
        <v>8.1945487126563495E-6</v>
      </c>
      <c r="T71" s="85">
        <f t="shared" si="1"/>
        <v>7.5878975557070174E-3</v>
      </c>
      <c r="U71" s="85">
        <f>R71/'סכום נכסי הקרן'!$C$42</f>
        <v>1.3204044496024261E-3</v>
      </c>
    </row>
    <row r="72" spans="2:21">
      <c r="B72" s="77" t="s">
        <v>480</v>
      </c>
      <c r="C72" s="74" t="s">
        <v>481</v>
      </c>
      <c r="D72" s="87" t="s">
        <v>111</v>
      </c>
      <c r="E72" s="87" t="s">
        <v>331</v>
      </c>
      <c r="F72" s="74" t="s">
        <v>479</v>
      </c>
      <c r="G72" s="87" t="s">
        <v>387</v>
      </c>
      <c r="H72" s="74" t="s">
        <v>417</v>
      </c>
      <c r="I72" s="74" t="s">
        <v>335</v>
      </c>
      <c r="J72" s="74"/>
      <c r="K72" s="84">
        <v>5.7099999998087707</v>
      </c>
      <c r="L72" s="87" t="s">
        <v>155</v>
      </c>
      <c r="M72" s="88">
        <v>2.35E-2</v>
      </c>
      <c r="N72" s="88">
        <v>1.2800000000052037E-2</v>
      </c>
      <c r="O72" s="84">
        <v>6998.335473000001</v>
      </c>
      <c r="P72" s="86">
        <v>107.54</v>
      </c>
      <c r="Q72" s="84">
        <v>0.16110668900000003</v>
      </c>
      <c r="R72" s="84">
        <v>7.6871166570000007</v>
      </c>
      <c r="S72" s="85">
        <v>9.1115679044913348E-6</v>
      </c>
      <c r="T72" s="85">
        <f t="shared" si="1"/>
        <v>6.3661458377053315E-3</v>
      </c>
      <c r="U72" s="85">
        <f>R72/'סכום נכסי הקרן'!$C$42</f>
        <v>1.1078018949533443E-3</v>
      </c>
    </row>
    <row r="73" spans="2:21">
      <c r="B73" s="77" t="s">
        <v>482</v>
      </c>
      <c r="C73" s="74" t="s">
        <v>483</v>
      </c>
      <c r="D73" s="87" t="s">
        <v>111</v>
      </c>
      <c r="E73" s="87" t="s">
        <v>331</v>
      </c>
      <c r="F73" s="74" t="s">
        <v>479</v>
      </c>
      <c r="G73" s="87" t="s">
        <v>387</v>
      </c>
      <c r="H73" s="74" t="s">
        <v>417</v>
      </c>
      <c r="I73" s="74" t="s">
        <v>335</v>
      </c>
      <c r="J73" s="74"/>
      <c r="K73" s="84">
        <v>4.3499999998926899</v>
      </c>
      <c r="L73" s="87" t="s">
        <v>155</v>
      </c>
      <c r="M73" s="88">
        <v>1.7600000000000001E-2</v>
      </c>
      <c r="N73" s="88">
        <v>1.1299999999434183E-2</v>
      </c>
      <c r="O73" s="84">
        <v>9778.366597000002</v>
      </c>
      <c r="P73" s="86">
        <v>104.83</v>
      </c>
      <c r="Q73" s="74"/>
      <c r="R73" s="84">
        <v>10.250661466000002</v>
      </c>
      <c r="S73" s="85">
        <v>6.8332851205769037E-6</v>
      </c>
      <c r="T73" s="85">
        <f t="shared" si="1"/>
        <v>8.4891655398618392E-3</v>
      </c>
      <c r="U73" s="85">
        <f>R73/'סכום נכסי הקרן'!$C$42</f>
        <v>1.4772381769722932E-3</v>
      </c>
    </row>
    <row r="74" spans="2:21">
      <c r="B74" s="77" t="s">
        <v>484</v>
      </c>
      <c r="C74" s="74" t="s">
        <v>485</v>
      </c>
      <c r="D74" s="87" t="s">
        <v>111</v>
      </c>
      <c r="E74" s="87" t="s">
        <v>331</v>
      </c>
      <c r="F74" s="74" t="s">
        <v>479</v>
      </c>
      <c r="G74" s="87" t="s">
        <v>387</v>
      </c>
      <c r="H74" s="74" t="s">
        <v>417</v>
      </c>
      <c r="I74" s="74" t="s">
        <v>335</v>
      </c>
      <c r="J74" s="74"/>
      <c r="K74" s="84">
        <v>4.9200000000191606</v>
      </c>
      <c r="L74" s="87" t="s">
        <v>155</v>
      </c>
      <c r="M74" s="88">
        <v>2.1499999999999998E-2</v>
      </c>
      <c r="N74" s="88">
        <v>1.1900000000383231E-2</v>
      </c>
      <c r="O74" s="84">
        <v>9691.3385280000002</v>
      </c>
      <c r="P74" s="86">
        <v>107.7</v>
      </c>
      <c r="Q74" s="74"/>
      <c r="R74" s="84">
        <v>10.437571540000002</v>
      </c>
      <c r="S74" s="85">
        <v>7.4177873334053858E-6</v>
      </c>
      <c r="T74" s="85">
        <f t="shared" si="1"/>
        <v>8.643956580861166E-3</v>
      </c>
      <c r="U74" s="85">
        <f>R74/'סכום נכסי הקרן'!$C$42</f>
        <v>1.5041740676842571E-3</v>
      </c>
    </row>
    <row r="75" spans="2:21">
      <c r="B75" s="77" t="s">
        <v>486</v>
      </c>
      <c r="C75" s="74" t="s">
        <v>487</v>
      </c>
      <c r="D75" s="87" t="s">
        <v>111</v>
      </c>
      <c r="E75" s="87" t="s">
        <v>331</v>
      </c>
      <c r="F75" s="74" t="s">
        <v>479</v>
      </c>
      <c r="G75" s="87" t="s">
        <v>387</v>
      </c>
      <c r="H75" s="74" t="s">
        <v>417</v>
      </c>
      <c r="I75" s="74" t="s">
        <v>335</v>
      </c>
      <c r="J75" s="74"/>
      <c r="K75" s="84">
        <v>6.9600000004163105</v>
      </c>
      <c r="L75" s="87" t="s">
        <v>155</v>
      </c>
      <c r="M75" s="88">
        <v>6.5000000000000006E-3</v>
      </c>
      <c r="N75" s="88">
        <v>1.2500000000578207E-2</v>
      </c>
      <c r="O75" s="84">
        <v>4508.5578670000014</v>
      </c>
      <c r="P75" s="86">
        <v>95.9</v>
      </c>
      <c r="Q75" s="74"/>
      <c r="R75" s="84">
        <v>4.3237071950000008</v>
      </c>
      <c r="S75" s="85">
        <v>1.1385247138888893E-5</v>
      </c>
      <c r="T75" s="85">
        <f t="shared" ref="T75:T106" si="2">R75/$R$11</f>
        <v>3.5807119614661839E-3</v>
      </c>
      <c r="U75" s="85">
        <f>R75/'סכום נכסי הקרן'!$C$42</f>
        <v>6.2309591977932816E-4</v>
      </c>
    </row>
    <row r="76" spans="2:21">
      <c r="B76" s="77" t="s">
        <v>488</v>
      </c>
      <c r="C76" s="74" t="s">
        <v>489</v>
      </c>
      <c r="D76" s="87" t="s">
        <v>111</v>
      </c>
      <c r="E76" s="87" t="s">
        <v>331</v>
      </c>
      <c r="F76" s="74" t="s">
        <v>369</v>
      </c>
      <c r="G76" s="87" t="s">
        <v>341</v>
      </c>
      <c r="H76" s="74" t="s">
        <v>417</v>
      </c>
      <c r="I76" s="74" t="s">
        <v>335</v>
      </c>
      <c r="J76" s="74"/>
      <c r="K76" s="84">
        <v>0.73999999995841981</v>
      </c>
      <c r="L76" s="87" t="s">
        <v>155</v>
      </c>
      <c r="M76" s="88">
        <v>3.8900000000000004E-2</v>
      </c>
      <c r="N76" s="88">
        <v>1.72999999993763E-2</v>
      </c>
      <c r="O76" s="84">
        <v>10543.412193000002</v>
      </c>
      <c r="P76" s="86">
        <v>112.97</v>
      </c>
      <c r="Q76" s="84">
        <v>0.11398917600000003</v>
      </c>
      <c r="R76" s="84">
        <v>12.024881874999998</v>
      </c>
      <c r="S76" s="85">
        <v>1.0152001764952268E-5</v>
      </c>
      <c r="T76" s="85">
        <f t="shared" si="2"/>
        <v>9.9585000609714973E-3</v>
      </c>
      <c r="U76" s="85">
        <f>R76/'סכום נכסי הקרן'!$C$42</f>
        <v>1.7329237374828514E-3</v>
      </c>
    </row>
    <row r="77" spans="2:21">
      <c r="B77" s="77" t="s">
        <v>490</v>
      </c>
      <c r="C77" s="74" t="s">
        <v>491</v>
      </c>
      <c r="D77" s="87" t="s">
        <v>111</v>
      </c>
      <c r="E77" s="87" t="s">
        <v>331</v>
      </c>
      <c r="F77" s="74" t="s">
        <v>492</v>
      </c>
      <c r="G77" s="87" t="s">
        <v>387</v>
      </c>
      <c r="H77" s="74" t="s">
        <v>417</v>
      </c>
      <c r="I77" s="74" t="s">
        <v>335</v>
      </c>
      <c r="J77" s="74"/>
      <c r="K77" s="84">
        <v>6.690000000016691</v>
      </c>
      <c r="L77" s="87" t="s">
        <v>155</v>
      </c>
      <c r="M77" s="88">
        <v>3.5000000000000003E-2</v>
      </c>
      <c r="N77" s="88">
        <v>8.4000000012399642E-3</v>
      </c>
      <c r="O77" s="84">
        <v>3465.8364890000003</v>
      </c>
      <c r="P77" s="86">
        <v>121</v>
      </c>
      <c r="Q77" s="74"/>
      <c r="R77" s="84">
        <v>4.1936624970000009</v>
      </c>
      <c r="S77" s="85">
        <v>4.4364847929301681E-6</v>
      </c>
      <c r="T77" s="85">
        <f t="shared" si="2"/>
        <v>3.4730144267690276E-3</v>
      </c>
      <c r="U77" s="85">
        <f>R77/'סכום נכסי הקרן'!$C$42</f>
        <v>6.0435498357383315E-4</v>
      </c>
    </row>
    <row r="78" spans="2:21">
      <c r="B78" s="77" t="s">
        <v>493</v>
      </c>
      <c r="C78" s="74" t="s">
        <v>494</v>
      </c>
      <c r="D78" s="87" t="s">
        <v>111</v>
      </c>
      <c r="E78" s="87" t="s">
        <v>331</v>
      </c>
      <c r="F78" s="74" t="s">
        <v>492</v>
      </c>
      <c r="G78" s="87" t="s">
        <v>387</v>
      </c>
      <c r="H78" s="74" t="s">
        <v>417</v>
      </c>
      <c r="I78" s="74" t="s">
        <v>335</v>
      </c>
      <c r="J78" s="74"/>
      <c r="K78" s="84">
        <v>2.4900000009065875</v>
      </c>
      <c r="L78" s="87" t="s">
        <v>155</v>
      </c>
      <c r="M78" s="88">
        <v>0.04</v>
      </c>
      <c r="N78" s="88">
        <v>3.7999999922292537E-3</v>
      </c>
      <c r="O78" s="84">
        <v>353.73217099999999</v>
      </c>
      <c r="P78" s="86">
        <v>109.14</v>
      </c>
      <c r="Q78" s="74"/>
      <c r="R78" s="84">
        <v>0.38606328500000003</v>
      </c>
      <c r="S78" s="85">
        <v>1.1586723200191313E-6</v>
      </c>
      <c r="T78" s="85">
        <f t="shared" si="2"/>
        <v>3.1972133174999339E-4</v>
      </c>
      <c r="U78" s="85">
        <f>R78/'סכום נכסי הקרן'!$C$42</f>
        <v>5.5636158234369964E-5</v>
      </c>
    </row>
    <row r="79" spans="2:21">
      <c r="B79" s="77" t="s">
        <v>495</v>
      </c>
      <c r="C79" s="74" t="s">
        <v>496</v>
      </c>
      <c r="D79" s="87" t="s">
        <v>111</v>
      </c>
      <c r="E79" s="87" t="s">
        <v>331</v>
      </c>
      <c r="F79" s="74" t="s">
        <v>492</v>
      </c>
      <c r="G79" s="87" t="s">
        <v>387</v>
      </c>
      <c r="H79" s="74" t="s">
        <v>417</v>
      </c>
      <c r="I79" s="74" t="s">
        <v>335</v>
      </c>
      <c r="J79" s="74"/>
      <c r="K79" s="84">
        <v>5.2300000001518745</v>
      </c>
      <c r="L79" s="87" t="s">
        <v>155</v>
      </c>
      <c r="M79" s="88">
        <v>0.04</v>
      </c>
      <c r="N79" s="88">
        <v>5.7000000006508953E-3</v>
      </c>
      <c r="O79" s="84">
        <v>7683.6278340000008</v>
      </c>
      <c r="P79" s="86">
        <v>119.97</v>
      </c>
      <c r="Q79" s="74"/>
      <c r="R79" s="84">
        <v>9.2180482200000018</v>
      </c>
      <c r="S79" s="85">
        <v>7.6362678686763634E-6</v>
      </c>
      <c r="T79" s="85">
        <f t="shared" si="2"/>
        <v>7.633998796425452E-3</v>
      </c>
      <c r="U79" s="85">
        <f>R79/'סכום נכסי הקרן'!$C$42</f>
        <v>1.32842673547673E-3</v>
      </c>
    </row>
    <row r="80" spans="2:21">
      <c r="B80" s="77" t="s">
        <v>497</v>
      </c>
      <c r="C80" s="74" t="s">
        <v>498</v>
      </c>
      <c r="D80" s="87" t="s">
        <v>111</v>
      </c>
      <c r="E80" s="87" t="s">
        <v>331</v>
      </c>
      <c r="F80" s="74" t="s">
        <v>499</v>
      </c>
      <c r="G80" s="87" t="s">
        <v>142</v>
      </c>
      <c r="H80" s="74" t="s">
        <v>417</v>
      </c>
      <c r="I80" s="74" t="s">
        <v>335</v>
      </c>
      <c r="J80" s="74"/>
      <c r="K80" s="84">
        <v>4.3199999982960344</v>
      </c>
      <c r="L80" s="87" t="s">
        <v>155</v>
      </c>
      <c r="M80" s="88">
        <v>4.2999999999999997E-2</v>
      </c>
      <c r="N80" s="88">
        <v>3.2000000007099847E-3</v>
      </c>
      <c r="O80" s="84">
        <v>834.54652600000009</v>
      </c>
      <c r="P80" s="86">
        <v>117.68</v>
      </c>
      <c r="Q80" s="84">
        <v>0.14468938100000003</v>
      </c>
      <c r="R80" s="84">
        <v>1.1267837310000002</v>
      </c>
      <c r="S80" s="85">
        <v>1.1507770748386284E-6</v>
      </c>
      <c r="T80" s="85">
        <f t="shared" si="2"/>
        <v>9.3315476779809903E-4</v>
      </c>
      <c r="U80" s="85">
        <f>R80/'סכום נכסי הקרן'!$C$42</f>
        <v>1.6238249113439981E-4</v>
      </c>
    </row>
    <row r="81" spans="2:21">
      <c r="B81" s="77" t="s">
        <v>500</v>
      </c>
      <c r="C81" s="74" t="s">
        <v>501</v>
      </c>
      <c r="D81" s="87" t="s">
        <v>111</v>
      </c>
      <c r="E81" s="87" t="s">
        <v>331</v>
      </c>
      <c r="F81" s="74" t="s">
        <v>502</v>
      </c>
      <c r="G81" s="87" t="s">
        <v>503</v>
      </c>
      <c r="H81" s="74" t="s">
        <v>504</v>
      </c>
      <c r="I81" s="74" t="s">
        <v>335</v>
      </c>
      <c r="J81" s="74"/>
      <c r="K81" s="84">
        <v>6.9900000000679103</v>
      </c>
      <c r="L81" s="87" t="s">
        <v>155</v>
      </c>
      <c r="M81" s="88">
        <v>5.1500000000000004E-2</v>
      </c>
      <c r="N81" s="88">
        <v>1.7500000000152952E-2</v>
      </c>
      <c r="O81" s="84">
        <v>21359.131431000005</v>
      </c>
      <c r="P81" s="86">
        <v>153.05000000000001</v>
      </c>
      <c r="Q81" s="74"/>
      <c r="R81" s="84">
        <v>32.690149622000007</v>
      </c>
      <c r="S81" s="85">
        <v>5.6244938950429934E-6</v>
      </c>
      <c r="T81" s="85">
        <f t="shared" si="2"/>
        <v>2.7072603322671265E-2</v>
      </c>
      <c r="U81" s="85">
        <f>R81/'סכום נכסי הקרן'!$C$42</f>
        <v>4.7110264242682951E-3</v>
      </c>
    </row>
    <row r="82" spans="2:21">
      <c r="B82" s="77" t="s">
        <v>505</v>
      </c>
      <c r="C82" s="74" t="s">
        <v>506</v>
      </c>
      <c r="D82" s="87" t="s">
        <v>111</v>
      </c>
      <c r="E82" s="87" t="s">
        <v>331</v>
      </c>
      <c r="F82" s="74" t="s">
        <v>507</v>
      </c>
      <c r="G82" s="87" t="s">
        <v>182</v>
      </c>
      <c r="H82" s="74" t="s">
        <v>508</v>
      </c>
      <c r="I82" s="74" t="s">
        <v>151</v>
      </c>
      <c r="J82" s="74"/>
      <c r="K82" s="84">
        <v>7.2000000006712694</v>
      </c>
      <c r="L82" s="87" t="s">
        <v>155</v>
      </c>
      <c r="M82" s="88">
        <v>1.7000000000000001E-2</v>
      </c>
      <c r="N82" s="88">
        <v>7.9999999999999984E-3</v>
      </c>
      <c r="O82" s="84">
        <v>2820.6193830000002</v>
      </c>
      <c r="P82" s="86">
        <v>105.63</v>
      </c>
      <c r="Q82" s="74"/>
      <c r="R82" s="84">
        <v>2.979420520000001</v>
      </c>
      <c r="S82" s="85">
        <v>2.2222900184362299E-6</v>
      </c>
      <c r="T82" s="85">
        <f t="shared" si="2"/>
        <v>2.4674304278834961E-3</v>
      </c>
      <c r="U82" s="85">
        <f>R82/'סכום נכסי הקרן'!$C$42</f>
        <v>4.293687536162598E-4</v>
      </c>
    </row>
    <row r="83" spans="2:21">
      <c r="B83" s="77" t="s">
        <v>509</v>
      </c>
      <c r="C83" s="74" t="s">
        <v>510</v>
      </c>
      <c r="D83" s="87" t="s">
        <v>111</v>
      </c>
      <c r="E83" s="87" t="s">
        <v>331</v>
      </c>
      <c r="F83" s="74" t="s">
        <v>507</v>
      </c>
      <c r="G83" s="87" t="s">
        <v>182</v>
      </c>
      <c r="H83" s="74" t="s">
        <v>508</v>
      </c>
      <c r="I83" s="74" t="s">
        <v>151</v>
      </c>
      <c r="J83" s="74"/>
      <c r="K83" s="84">
        <v>1.1500000001030293</v>
      </c>
      <c r="L83" s="87" t="s">
        <v>155</v>
      </c>
      <c r="M83" s="88">
        <v>3.7000000000000005E-2</v>
      </c>
      <c r="N83" s="88">
        <v>9.1000000001545452E-3</v>
      </c>
      <c r="O83" s="84">
        <v>7170.3517650000022</v>
      </c>
      <c r="P83" s="86">
        <v>108.29</v>
      </c>
      <c r="Q83" s="74"/>
      <c r="R83" s="84">
        <v>7.7647741680000006</v>
      </c>
      <c r="S83" s="85">
        <v>4.7802696768505908E-6</v>
      </c>
      <c r="T83" s="85">
        <f t="shared" si="2"/>
        <v>6.4304585133779469E-3</v>
      </c>
      <c r="U83" s="85">
        <f>R83/'סכום נכסי הקרן'!$C$42</f>
        <v>1.1189932351764462E-3</v>
      </c>
    </row>
    <row r="84" spans="2:21">
      <c r="B84" s="77" t="s">
        <v>511</v>
      </c>
      <c r="C84" s="74" t="s">
        <v>512</v>
      </c>
      <c r="D84" s="87" t="s">
        <v>111</v>
      </c>
      <c r="E84" s="87" t="s">
        <v>331</v>
      </c>
      <c r="F84" s="74" t="s">
        <v>507</v>
      </c>
      <c r="G84" s="87" t="s">
        <v>182</v>
      </c>
      <c r="H84" s="74" t="s">
        <v>508</v>
      </c>
      <c r="I84" s="74" t="s">
        <v>151</v>
      </c>
      <c r="J84" s="74"/>
      <c r="K84" s="84">
        <v>3.81000000022373</v>
      </c>
      <c r="L84" s="87" t="s">
        <v>155</v>
      </c>
      <c r="M84" s="88">
        <v>2.2000000000000002E-2</v>
      </c>
      <c r="N84" s="88">
        <v>3.6000000008389863E-3</v>
      </c>
      <c r="O84" s="84">
        <v>6611.3369460000013</v>
      </c>
      <c r="P84" s="86">
        <v>108.17</v>
      </c>
      <c r="Q84" s="74"/>
      <c r="R84" s="84">
        <v>7.1514831400000016</v>
      </c>
      <c r="S84" s="85">
        <v>7.4985350598612797E-6</v>
      </c>
      <c r="T84" s="85">
        <f t="shared" si="2"/>
        <v>5.9225567474214093E-3</v>
      </c>
      <c r="U84" s="85">
        <f>R84/'סכום נכסי הקרן'!$C$42</f>
        <v>1.0306109465640302E-3</v>
      </c>
    </row>
    <row r="85" spans="2:21">
      <c r="B85" s="77" t="s">
        <v>513</v>
      </c>
      <c r="C85" s="74" t="s">
        <v>514</v>
      </c>
      <c r="D85" s="87" t="s">
        <v>111</v>
      </c>
      <c r="E85" s="87" t="s">
        <v>331</v>
      </c>
      <c r="F85" s="74" t="s">
        <v>432</v>
      </c>
      <c r="G85" s="87" t="s">
        <v>387</v>
      </c>
      <c r="H85" s="74" t="s">
        <v>508</v>
      </c>
      <c r="I85" s="74" t="s">
        <v>151</v>
      </c>
      <c r="J85" s="74"/>
      <c r="K85" s="84">
        <v>1.3399999996343805</v>
      </c>
      <c r="L85" s="87" t="s">
        <v>155</v>
      </c>
      <c r="M85" s="88">
        <v>2.8500000000000001E-2</v>
      </c>
      <c r="N85" s="88">
        <v>1.5399999997305965E-2</v>
      </c>
      <c r="O85" s="84">
        <v>2013.0408460000003</v>
      </c>
      <c r="P85" s="86">
        <v>103.26</v>
      </c>
      <c r="Q85" s="74"/>
      <c r="R85" s="84">
        <v>2.0786659640000003</v>
      </c>
      <c r="S85" s="85">
        <v>5.0639555578568049E-6</v>
      </c>
      <c r="T85" s="85">
        <f t="shared" si="2"/>
        <v>1.7214634908198116E-3</v>
      </c>
      <c r="U85" s="85">
        <f>R85/'סכום נכסי הקרן'!$C$42</f>
        <v>2.9955966543024983E-4</v>
      </c>
    </row>
    <row r="86" spans="2:21">
      <c r="B86" s="77" t="s">
        <v>515</v>
      </c>
      <c r="C86" s="74" t="s">
        <v>516</v>
      </c>
      <c r="D86" s="87" t="s">
        <v>111</v>
      </c>
      <c r="E86" s="87" t="s">
        <v>331</v>
      </c>
      <c r="F86" s="74" t="s">
        <v>432</v>
      </c>
      <c r="G86" s="87" t="s">
        <v>387</v>
      </c>
      <c r="H86" s="74" t="s">
        <v>508</v>
      </c>
      <c r="I86" s="74" t="s">
        <v>151</v>
      </c>
      <c r="J86" s="74"/>
      <c r="K86" s="84">
        <v>3.2799999993565971</v>
      </c>
      <c r="L86" s="87" t="s">
        <v>155</v>
      </c>
      <c r="M86" s="88">
        <v>2.5000000000000001E-2</v>
      </c>
      <c r="N86" s="88">
        <v>1.0999999996425541E-2</v>
      </c>
      <c r="O86" s="84">
        <v>1585.0568260000002</v>
      </c>
      <c r="P86" s="86">
        <v>105.9</v>
      </c>
      <c r="Q86" s="74"/>
      <c r="R86" s="84">
        <v>1.6785751360000001</v>
      </c>
      <c r="S86" s="85">
        <v>3.62557787294867E-6</v>
      </c>
      <c r="T86" s="85">
        <f t="shared" si="2"/>
        <v>1.3901251395204448E-3</v>
      </c>
      <c r="U86" s="85">
        <f>R86/'סכום נכסי הקרן'!$C$42</f>
        <v>2.419019769641526E-4</v>
      </c>
    </row>
    <row r="87" spans="2:21">
      <c r="B87" s="77" t="s">
        <v>517</v>
      </c>
      <c r="C87" s="74" t="s">
        <v>518</v>
      </c>
      <c r="D87" s="87" t="s">
        <v>111</v>
      </c>
      <c r="E87" s="87" t="s">
        <v>331</v>
      </c>
      <c r="F87" s="74" t="s">
        <v>432</v>
      </c>
      <c r="G87" s="87" t="s">
        <v>387</v>
      </c>
      <c r="H87" s="74" t="s">
        <v>508</v>
      </c>
      <c r="I87" s="74" t="s">
        <v>151</v>
      </c>
      <c r="J87" s="74"/>
      <c r="K87" s="84">
        <v>4.4499999997615358</v>
      </c>
      <c r="L87" s="87" t="s">
        <v>155</v>
      </c>
      <c r="M87" s="88">
        <v>1.34E-2</v>
      </c>
      <c r="N87" s="88">
        <v>7.0000000015897536E-3</v>
      </c>
      <c r="O87" s="84">
        <v>1805.1318740000002</v>
      </c>
      <c r="P87" s="86">
        <v>104.54</v>
      </c>
      <c r="Q87" s="74"/>
      <c r="R87" s="84">
        <v>1.8870847210000001</v>
      </c>
      <c r="S87" s="85">
        <v>4.8720086311543326E-6</v>
      </c>
      <c r="T87" s="85">
        <f t="shared" si="2"/>
        <v>1.5628039846451202E-3</v>
      </c>
      <c r="U87" s="85">
        <f>R87/'סכום נכסי הקרן'!$C$42</f>
        <v>2.7195060555737098E-4</v>
      </c>
    </row>
    <row r="88" spans="2:21">
      <c r="B88" s="77" t="s">
        <v>519</v>
      </c>
      <c r="C88" s="74" t="s">
        <v>520</v>
      </c>
      <c r="D88" s="87" t="s">
        <v>111</v>
      </c>
      <c r="E88" s="87" t="s">
        <v>331</v>
      </c>
      <c r="F88" s="74" t="s">
        <v>432</v>
      </c>
      <c r="G88" s="87" t="s">
        <v>387</v>
      </c>
      <c r="H88" s="74" t="s">
        <v>508</v>
      </c>
      <c r="I88" s="74" t="s">
        <v>151</v>
      </c>
      <c r="J88" s="74"/>
      <c r="K88" s="84">
        <v>4.3100000002282819</v>
      </c>
      <c r="L88" s="87" t="s">
        <v>155</v>
      </c>
      <c r="M88" s="88">
        <v>1.95E-2</v>
      </c>
      <c r="N88" s="88">
        <v>1.3700000000760937E-2</v>
      </c>
      <c r="O88" s="84">
        <v>3158.4427690000007</v>
      </c>
      <c r="P88" s="86">
        <v>104.02</v>
      </c>
      <c r="Q88" s="74"/>
      <c r="R88" s="84">
        <v>3.2854122750000005</v>
      </c>
      <c r="S88" s="85">
        <v>4.8261818301115331E-6</v>
      </c>
      <c r="T88" s="85">
        <f t="shared" si="2"/>
        <v>2.7208398952279951E-3</v>
      </c>
      <c r="U88" s="85">
        <f>R88/'סכום נכסי הקרן'!$C$42</f>
        <v>4.7346568373379875E-4</v>
      </c>
    </row>
    <row r="89" spans="2:21">
      <c r="B89" s="77" t="s">
        <v>521</v>
      </c>
      <c r="C89" s="74" t="s">
        <v>522</v>
      </c>
      <c r="D89" s="87" t="s">
        <v>111</v>
      </c>
      <c r="E89" s="87" t="s">
        <v>331</v>
      </c>
      <c r="F89" s="74" t="s">
        <v>432</v>
      </c>
      <c r="G89" s="87" t="s">
        <v>387</v>
      </c>
      <c r="H89" s="74" t="s">
        <v>508</v>
      </c>
      <c r="I89" s="74" t="s">
        <v>151</v>
      </c>
      <c r="J89" s="74"/>
      <c r="K89" s="84">
        <v>7.1299999878079561</v>
      </c>
      <c r="L89" s="87" t="s">
        <v>155</v>
      </c>
      <c r="M89" s="88">
        <v>1.1699999999999999E-2</v>
      </c>
      <c r="N89" s="88">
        <v>1.8299999980685874E-2</v>
      </c>
      <c r="O89" s="84">
        <v>348.43702100000007</v>
      </c>
      <c r="P89" s="86">
        <v>95.1</v>
      </c>
      <c r="Q89" s="74"/>
      <c r="R89" s="84">
        <v>0.33136360799999998</v>
      </c>
      <c r="S89" s="85">
        <v>4.2506419324458853E-7</v>
      </c>
      <c r="T89" s="85">
        <f t="shared" si="2"/>
        <v>2.7442136602873993E-4</v>
      </c>
      <c r="U89" s="85">
        <f>R89/'סכום נכסי הקרן'!$C$42</f>
        <v>4.7753305854504492E-5</v>
      </c>
    </row>
    <row r="90" spans="2:21">
      <c r="B90" s="77" t="s">
        <v>523</v>
      </c>
      <c r="C90" s="74" t="s">
        <v>524</v>
      </c>
      <c r="D90" s="87" t="s">
        <v>111</v>
      </c>
      <c r="E90" s="87" t="s">
        <v>331</v>
      </c>
      <c r="F90" s="74" t="s">
        <v>432</v>
      </c>
      <c r="G90" s="87" t="s">
        <v>387</v>
      </c>
      <c r="H90" s="74" t="s">
        <v>508</v>
      </c>
      <c r="I90" s="74" t="s">
        <v>151</v>
      </c>
      <c r="J90" s="74"/>
      <c r="K90" s="84">
        <v>5.5400000004205294</v>
      </c>
      <c r="L90" s="87" t="s">
        <v>155</v>
      </c>
      <c r="M90" s="88">
        <v>3.3500000000000002E-2</v>
      </c>
      <c r="N90" s="88">
        <v>1.7200000001484226E-2</v>
      </c>
      <c r="O90" s="84">
        <v>3697.8712780000005</v>
      </c>
      <c r="P90" s="86">
        <v>109.32</v>
      </c>
      <c r="Q90" s="74"/>
      <c r="R90" s="84">
        <v>4.0425130450000006</v>
      </c>
      <c r="S90" s="85">
        <v>7.7790283516536049E-6</v>
      </c>
      <c r="T90" s="85">
        <f t="shared" si="2"/>
        <v>3.3478388248292532E-3</v>
      </c>
      <c r="U90" s="85">
        <f>R90/'סכום נכסי הקרן'!$C$42</f>
        <v>5.8257260965938467E-4</v>
      </c>
    </row>
    <row r="91" spans="2:21">
      <c r="B91" s="77" t="s">
        <v>525</v>
      </c>
      <c r="C91" s="74" t="s">
        <v>526</v>
      </c>
      <c r="D91" s="87" t="s">
        <v>111</v>
      </c>
      <c r="E91" s="87" t="s">
        <v>331</v>
      </c>
      <c r="F91" s="74" t="s">
        <v>348</v>
      </c>
      <c r="G91" s="87" t="s">
        <v>341</v>
      </c>
      <c r="H91" s="74" t="s">
        <v>508</v>
      </c>
      <c r="I91" s="74" t="s">
        <v>151</v>
      </c>
      <c r="J91" s="74"/>
      <c r="K91" s="84">
        <v>0.73999999993590715</v>
      </c>
      <c r="L91" s="87" t="s">
        <v>155</v>
      </c>
      <c r="M91" s="88">
        <v>2.7999999999999997E-2</v>
      </c>
      <c r="N91" s="88">
        <v>2.2800000000142425E-2</v>
      </c>
      <c r="O91" s="84">
        <v>0.16451099999999999</v>
      </c>
      <c r="P91" s="86">
        <v>5121399</v>
      </c>
      <c r="Q91" s="74"/>
      <c r="R91" s="84">
        <v>8.4252704210000005</v>
      </c>
      <c r="S91" s="85">
        <v>9.3012381975462206E-6</v>
      </c>
      <c r="T91" s="85">
        <f t="shared" si="2"/>
        <v>6.9774536559619937E-3</v>
      </c>
      <c r="U91" s="85">
        <f>R91/'סכום נכסי הקרן'!$C$42</f>
        <v>1.2141783394660614E-3</v>
      </c>
    </row>
    <row r="92" spans="2:21">
      <c r="B92" s="77" t="s">
        <v>527</v>
      </c>
      <c r="C92" s="74" t="s">
        <v>528</v>
      </c>
      <c r="D92" s="87" t="s">
        <v>111</v>
      </c>
      <c r="E92" s="87" t="s">
        <v>331</v>
      </c>
      <c r="F92" s="74" t="s">
        <v>348</v>
      </c>
      <c r="G92" s="87" t="s">
        <v>341</v>
      </c>
      <c r="H92" s="74" t="s">
        <v>508</v>
      </c>
      <c r="I92" s="74" t="s">
        <v>151</v>
      </c>
      <c r="J92" s="74"/>
      <c r="K92" s="84">
        <v>1.9900000005918415</v>
      </c>
      <c r="L92" s="87" t="s">
        <v>155</v>
      </c>
      <c r="M92" s="88">
        <v>1.49E-2</v>
      </c>
      <c r="N92" s="88">
        <v>1.7400000000438402E-2</v>
      </c>
      <c r="O92" s="84">
        <v>8.9450000000000016E-3</v>
      </c>
      <c r="P92" s="86">
        <v>5024754</v>
      </c>
      <c r="Q92" s="84">
        <v>6.7307909999999999E-3</v>
      </c>
      <c r="R92" s="84">
        <v>0.45620342700000005</v>
      </c>
      <c r="S92" s="85">
        <v>1.479001322751323E-6</v>
      </c>
      <c r="T92" s="85">
        <f t="shared" si="2"/>
        <v>3.7780843943590979E-4</v>
      </c>
      <c r="U92" s="85">
        <f>R92/'סכום נכסי הקרן'!$C$42</f>
        <v>6.5744159151611241E-5</v>
      </c>
    </row>
    <row r="93" spans="2:21">
      <c r="B93" s="77" t="s">
        <v>529</v>
      </c>
      <c r="C93" s="74" t="s">
        <v>530</v>
      </c>
      <c r="D93" s="87" t="s">
        <v>111</v>
      </c>
      <c r="E93" s="87" t="s">
        <v>331</v>
      </c>
      <c r="F93" s="74" t="s">
        <v>348</v>
      </c>
      <c r="G93" s="87" t="s">
        <v>341</v>
      </c>
      <c r="H93" s="74" t="s">
        <v>508</v>
      </c>
      <c r="I93" s="74" t="s">
        <v>151</v>
      </c>
      <c r="J93" s="74"/>
      <c r="K93" s="84">
        <v>3.6499999997585952</v>
      </c>
      <c r="L93" s="87" t="s">
        <v>155</v>
      </c>
      <c r="M93" s="88">
        <v>2.2000000000000002E-2</v>
      </c>
      <c r="N93" s="88">
        <v>2.4799999995493777E-2</v>
      </c>
      <c r="O93" s="84">
        <v>3.7480000000000006E-2</v>
      </c>
      <c r="P93" s="86">
        <v>4973591</v>
      </c>
      <c r="Q93" s="74"/>
      <c r="R93" s="84">
        <v>1.8640894330000004</v>
      </c>
      <c r="S93" s="85">
        <v>7.4453714739769577E-6</v>
      </c>
      <c r="T93" s="85">
        <f t="shared" si="2"/>
        <v>1.543760256870451E-3</v>
      </c>
      <c r="U93" s="85">
        <f>R93/'סכום נכסי הקרן'!$C$42</f>
        <v>2.6863672016209727E-4</v>
      </c>
    </row>
    <row r="94" spans="2:21">
      <c r="B94" s="77" t="s">
        <v>531</v>
      </c>
      <c r="C94" s="74" t="s">
        <v>532</v>
      </c>
      <c r="D94" s="87" t="s">
        <v>111</v>
      </c>
      <c r="E94" s="87" t="s">
        <v>331</v>
      </c>
      <c r="F94" s="74" t="s">
        <v>348</v>
      </c>
      <c r="G94" s="87" t="s">
        <v>341</v>
      </c>
      <c r="H94" s="74" t="s">
        <v>508</v>
      </c>
      <c r="I94" s="74" t="s">
        <v>151</v>
      </c>
      <c r="J94" s="74"/>
      <c r="K94" s="84">
        <v>5.3999999937471923</v>
      </c>
      <c r="L94" s="87" t="s">
        <v>155</v>
      </c>
      <c r="M94" s="88">
        <v>2.3199999999999998E-2</v>
      </c>
      <c r="N94" s="88">
        <v>2.2099999992041881E-2</v>
      </c>
      <c r="O94" s="84">
        <v>6.9460000000000008E-3</v>
      </c>
      <c r="P94" s="86">
        <v>5065210</v>
      </c>
      <c r="Q94" s="74"/>
      <c r="R94" s="84">
        <v>0.35184196800000006</v>
      </c>
      <c r="S94" s="85">
        <v>1.1576666666666667E-6</v>
      </c>
      <c r="T94" s="85">
        <f t="shared" si="2"/>
        <v>2.9138068017656372E-4</v>
      </c>
      <c r="U94" s="85">
        <f>R94/'סכום נכסי הקרן'!$C$42</f>
        <v>5.0704472985925438E-5</v>
      </c>
    </row>
    <row r="95" spans="2:21">
      <c r="B95" s="77" t="s">
        <v>533</v>
      </c>
      <c r="C95" s="74" t="s">
        <v>534</v>
      </c>
      <c r="D95" s="87" t="s">
        <v>111</v>
      </c>
      <c r="E95" s="87" t="s">
        <v>331</v>
      </c>
      <c r="F95" s="74" t="s">
        <v>535</v>
      </c>
      <c r="G95" s="87" t="s">
        <v>341</v>
      </c>
      <c r="H95" s="74" t="s">
        <v>508</v>
      </c>
      <c r="I95" s="74" t="s">
        <v>151</v>
      </c>
      <c r="J95" s="74"/>
      <c r="K95" s="84">
        <v>4.8599999998376475</v>
      </c>
      <c r="L95" s="87" t="s">
        <v>155</v>
      </c>
      <c r="M95" s="88">
        <v>1.46E-2</v>
      </c>
      <c r="N95" s="88">
        <v>2.5799999999292306E-2</v>
      </c>
      <c r="O95" s="84">
        <v>0.20124100000000003</v>
      </c>
      <c r="P95" s="86">
        <v>4774711</v>
      </c>
      <c r="Q95" s="74"/>
      <c r="R95" s="84">
        <v>9.6086887960000027</v>
      </c>
      <c r="S95" s="85">
        <v>7.556077047272182E-6</v>
      </c>
      <c r="T95" s="85">
        <f t="shared" si="2"/>
        <v>7.9575108475501907E-3</v>
      </c>
      <c r="U95" s="85">
        <f>R95/'סכום נכסי הקרן'!$C$42</f>
        <v>1.3847225339728274E-3</v>
      </c>
    </row>
    <row r="96" spans="2:21">
      <c r="B96" s="77" t="s">
        <v>536</v>
      </c>
      <c r="C96" s="74" t="s">
        <v>537</v>
      </c>
      <c r="D96" s="87" t="s">
        <v>111</v>
      </c>
      <c r="E96" s="87" t="s">
        <v>331</v>
      </c>
      <c r="F96" s="74" t="s">
        <v>535</v>
      </c>
      <c r="G96" s="87" t="s">
        <v>341</v>
      </c>
      <c r="H96" s="74" t="s">
        <v>508</v>
      </c>
      <c r="I96" s="74" t="s">
        <v>151</v>
      </c>
      <c r="J96" s="74"/>
      <c r="K96" s="84">
        <v>5.4000000001064059</v>
      </c>
      <c r="L96" s="87" t="s">
        <v>155</v>
      </c>
      <c r="M96" s="88">
        <v>2.4199999999999999E-2</v>
      </c>
      <c r="N96" s="88">
        <v>2.5100000000226105E-2</v>
      </c>
      <c r="O96" s="84">
        <v>0.14991900000000002</v>
      </c>
      <c r="P96" s="86">
        <v>5015000</v>
      </c>
      <c r="Q96" s="74"/>
      <c r="R96" s="84">
        <v>7.5184383330000006</v>
      </c>
      <c r="S96" s="85">
        <v>1.7020776566757496E-5</v>
      </c>
      <c r="T96" s="85">
        <f t="shared" si="2"/>
        <v>6.2264535631948534E-3</v>
      </c>
      <c r="U96" s="85">
        <f>R96/'סכום נכסי הקרן'!$C$42</f>
        <v>1.0834934090408019E-3</v>
      </c>
    </row>
    <row r="97" spans="2:21">
      <c r="B97" s="77" t="s">
        <v>538</v>
      </c>
      <c r="C97" s="74" t="s">
        <v>539</v>
      </c>
      <c r="D97" s="87" t="s">
        <v>111</v>
      </c>
      <c r="E97" s="87" t="s">
        <v>331</v>
      </c>
      <c r="F97" s="74" t="s">
        <v>540</v>
      </c>
      <c r="G97" s="87" t="s">
        <v>447</v>
      </c>
      <c r="H97" s="74" t="s">
        <v>504</v>
      </c>
      <c r="I97" s="74" t="s">
        <v>335</v>
      </c>
      <c r="J97" s="74"/>
      <c r="K97" s="84">
        <v>7.6999999999633832</v>
      </c>
      <c r="L97" s="87" t="s">
        <v>155</v>
      </c>
      <c r="M97" s="88">
        <v>4.4000000000000003E-3</v>
      </c>
      <c r="N97" s="88">
        <v>9.3999999991944624E-3</v>
      </c>
      <c r="O97" s="84">
        <v>2836.6200000000008</v>
      </c>
      <c r="P97" s="86">
        <v>96.28</v>
      </c>
      <c r="Q97" s="74"/>
      <c r="R97" s="84">
        <v>2.7310977630000006</v>
      </c>
      <c r="S97" s="85">
        <v>4.7277000000000013E-6</v>
      </c>
      <c r="T97" s="85">
        <f t="shared" si="2"/>
        <v>2.2617799926915815E-3</v>
      </c>
      <c r="U97" s="85">
        <f>R97/'סכום נכסי הקרן'!$C$42</f>
        <v>3.9358258917524842E-4</v>
      </c>
    </row>
    <row r="98" spans="2:21">
      <c r="B98" s="77" t="s">
        <v>541</v>
      </c>
      <c r="C98" s="74" t="s">
        <v>542</v>
      </c>
      <c r="D98" s="87" t="s">
        <v>111</v>
      </c>
      <c r="E98" s="87" t="s">
        <v>331</v>
      </c>
      <c r="F98" s="74" t="s">
        <v>446</v>
      </c>
      <c r="G98" s="87" t="s">
        <v>447</v>
      </c>
      <c r="H98" s="74" t="s">
        <v>504</v>
      </c>
      <c r="I98" s="74" t="s">
        <v>335</v>
      </c>
      <c r="J98" s="74"/>
      <c r="K98" s="84">
        <v>2.5299999995224667</v>
      </c>
      <c r="L98" s="87" t="s">
        <v>155</v>
      </c>
      <c r="M98" s="88">
        <v>3.85E-2</v>
      </c>
      <c r="N98" s="88">
        <v>3.3999999977464739E-3</v>
      </c>
      <c r="O98" s="84">
        <v>1632.0013310000002</v>
      </c>
      <c r="P98" s="86">
        <v>114.2</v>
      </c>
      <c r="Q98" s="74"/>
      <c r="R98" s="84">
        <v>1.8637455130000002</v>
      </c>
      <c r="S98" s="85">
        <v>6.8128682410724788E-6</v>
      </c>
      <c r="T98" s="85">
        <f t="shared" si="2"/>
        <v>1.5434754368300902E-3</v>
      </c>
      <c r="U98" s="85">
        <f>R98/'סכום נכסי הקרן'!$C$42</f>
        <v>2.6858715733578506E-4</v>
      </c>
    </row>
    <row r="99" spans="2:21">
      <c r="B99" s="77" t="s">
        <v>543</v>
      </c>
      <c r="C99" s="74" t="s">
        <v>544</v>
      </c>
      <c r="D99" s="87" t="s">
        <v>111</v>
      </c>
      <c r="E99" s="87" t="s">
        <v>331</v>
      </c>
      <c r="F99" s="74" t="s">
        <v>446</v>
      </c>
      <c r="G99" s="87" t="s">
        <v>447</v>
      </c>
      <c r="H99" s="74" t="s">
        <v>504</v>
      </c>
      <c r="I99" s="74" t="s">
        <v>335</v>
      </c>
      <c r="J99" s="74"/>
      <c r="K99" s="84">
        <v>0.65</v>
      </c>
      <c r="L99" s="87" t="s">
        <v>155</v>
      </c>
      <c r="M99" s="88">
        <v>3.9E-2</v>
      </c>
      <c r="N99" s="88">
        <v>1.2000000000000002E-2</v>
      </c>
      <c r="O99" s="84">
        <v>1759.5092330000002</v>
      </c>
      <c r="P99" s="86">
        <v>111.67</v>
      </c>
      <c r="Q99" s="74"/>
      <c r="R99" s="84">
        <v>1.9648438800000001</v>
      </c>
      <c r="S99" s="85">
        <v>4.409438411658199E-6</v>
      </c>
      <c r="T99" s="85">
        <f t="shared" si="2"/>
        <v>1.6272008409046826E-3</v>
      </c>
      <c r="U99" s="85">
        <f>R99/'סכום נכסי הקרן'!$C$42</f>
        <v>2.8315659442599786E-4</v>
      </c>
    </row>
    <row r="100" spans="2:21">
      <c r="B100" s="77" t="s">
        <v>545</v>
      </c>
      <c r="C100" s="74" t="s">
        <v>546</v>
      </c>
      <c r="D100" s="87" t="s">
        <v>111</v>
      </c>
      <c r="E100" s="87" t="s">
        <v>331</v>
      </c>
      <c r="F100" s="74" t="s">
        <v>446</v>
      </c>
      <c r="G100" s="87" t="s">
        <v>447</v>
      </c>
      <c r="H100" s="74" t="s">
        <v>504</v>
      </c>
      <c r="I100" s="74" t="s">
        <v>335</v>
      </c>
      <c r="J100" s="74"/>
      <c r="K100" s="84">
        <v>3.4300000007751565</v>
      </c>
      <c r="L100" s="87" t="s">
        <v>155</v>
      </c>
      <c r="M100" s="88">
        <v>3.85E-2</v>
      </c>
      <c r="N100" s="88">
        <v>2.1999999984615203E-3</v>
      </c>
      <c r="O100" s="84">
        <v>1428.6757900000002</v>
      </c>
      <c r="P100" s="86">
        <v>118.29</v>
      </c>
      <c r="Q100" s="74"/>
      <c r="R100" s="84">
        <v>1.6899805830000003</v>
      </c>
      <c r="S100" s="85">
        <v>5.714703160000001E-6</v>
      </c>
      <c r="T100" s="85">
        <f t="shared" si="2"/>
        <v>1.3995706497404701E-3</v>
      </c>
      <c r="U100" s="85">
        <f>R100/'סכום נכסי הקרן'!$C$42</f>
        <v>2.4354563301402983E-4</v>
      </c>
    </row>
    <row r="101" spans="2:21">
      <c r="B101" s="77" t="s">
        <v>547</v>
      </c>
      <c r="C101" s="74" t="s">
        <v>548</v>
      </c>
      <c r="D101" s="87" t="s">
        <v>111</v>
      </c>
      <c r="E101" s="87" t="s">
        <v>331</v>
      </c>
      <c r="F101" s="74" t="s">
        <v>549</v>
      </c>
      <c r="G101" s="87" t="s">
        <v>341</v>
      </c>
      <c r="H101" s="74" t="s">
        <v>508</v>
      </c>
      <c r="I101" s="74" t="s">
        <v>151</v>
      </c>
      <c r="J101" s="74"/>
      <c r="K101" s="84">
        <v>0.74999999983486965</v>
      </c>
      <c r="L101" s="87" t="s">
        <v>155</v>
      </c>
      <c r="M101" s="88">
        <v>0.02</v>
      </c>
      <c r="N101" s="88">
        <v>-1.779999999273426E-2</v>
      </c>
      <c r="O101" s="84">
        <v>1424.4960860000003</v>
      </c>
      <c r="P101" s="86">
        <v>106.28</v>
      </c>
      <c r="Q101" s="74"/>
      <c r="R101" s="84">
        <v>1.5139544950000001</v>
      </c>
      <c r="S101" s="85">
        <v>5.007178038797741E-6</v>
      </c>
      <c r="T101" s="85">
        <f t="shared" si="2"/>
        <v>1.2537932669517866E-3</v>
      </c>
      <c r="U101" s="85">
        <f>R101/'סכום נכסי הקרן'!$C$42</f>
        <v>2.1817824982620575E-4</v>
      </c>
    </row>
    <row r="102" spans="2:21">
      <c r="B102" s="77" t="s">
        <v>550</v>
      </c>
      <c r="C102" s="74" t="s">
        <v>551</v>
      </c>
      <c r="D102" s="87" t="s">
        <v>111</v>
      </c>
      <c r="E102" s="87" t="s">
        <v>331</v>
      </c>
      <c r="F102" s="74" t="s">
        <v>458</v>
      </c>
      <c r="G102" s="87" t="s">
        <v>387</v>
      </c>
      <c r="H102" s="74" t="s">
        <v>508</v>
      </c>
      <c r="I102" s="74" t="s">
        <v>151</v>
      </c>
      <c r="J102" s="74"/>
      <c r="K102" s="84">
        <v>6.15999999994429</v>
      </c>
      <c r="L102" s="87" t="s">
        <v>155</v>
      </c>
      <c r="M102" s="88">
        <v>2.4E-2</v>
      </c>
      <c r="N102" s="88">
        <v>1.0699999998885799E-2</v>
      </c>
      <c r="O102" s="84">
        <v>4577.4265060000007</v>
      </c>
      <c r="P102" s="86">
        <v>109.8</v>
      </c>
      <c r="Q102" s="74"/>
      <c r="R102" s="84">
        <v>5.0260142080000003</v>
      </c>
      <c r="S102" s="85">
        <v>8.7923339351733737E-6</v>
      </c>
      <c r="T102" s="85">
        <f t="shared" si="2"/>
        <v>4.1623330122576878E-3</v>
      </c>
      <c r="U102" s="85">
        <f>R102/'סכום נכסי הקרן'!$C$42</f>
        <v>7.2430643531533855E-4</v>
      </c>
    </row>
    <row r="103" spans="2:21">
      <c r="B103" s="77" t="s">
        <v>552</v>
      </c>
      <c r="C103" s="74" t="s">
        <v>553</v>
      </c>
      <c r="D103" s="87" t="s">
        <v>111</v>
      </c>
      <c r="E103" s="87" t="s">
        <v>331</v>
      </c>
      <c r="F103" s="74" t="s">
        <v>458</v>
      </c>
      <c r="G103" s="87" t="s">
        <v>387</v>
      </c>
      <c r="H103" s="74" t="s">
        <v>508</v>
      </c>
      <c r="I103" s="74" t="s">
        <v>151</v>
      </c>
      <c r="J103" s="74"/>
      <c r="K103" s="84">
        <v>1.9600000060727827</v>
      </c>
      <c r="L103" s="87" t="s">
        <v>155</v>
      </c>
      <c r="M103" s="88">
        <v>3.4799999999999998E-2</v>
      </c>
      <c r="N103" s="88">
        <v>1.2500000029196072E-2</v>
      </c>
      <c r="O103" s="84">
        <v>81.721668000000008</v>
      </c>
      <c r="P103" s="86">
        <v>104.78</v>
      </c>
      <c r="Q103" s="74"/>
      <c r="R103" s="84">
        <v>8.5627962999999988E-2</v>
      </c>
      <c r="S103" s="85">
        <v>1.9968967509041788E-7</v>
      </c>
      <c r="T103" s="85">
        <f t="shared" si="2"/>
        <v>7.0913467892703521E-5</v>
      </c>
      <c r="U103" s="85">
        <f>R103/'סכום נכסי הקרן'!$C$42</f>
        <v>1.2339973998705355E-5</v>
      </c>
    </row>
    <row r="104" spans="2:21">
      <c r="B104" s="77" t="s">
        <v>554</v>
      </c>
      <c r="C104" s="74" t="s">
        <v>555</v>
      </c>
      <c r="D104" s="87" t="s">
        <v>111</v>
      </c>
      <c r="E104" s="87" t="s">
        <v>331</v>
      </c>
      <c r="F104" s="74" t="s">
        <v>463</v>
      </c>
      <c r="G104" s="87" t="s">
        <v>447</v>
      </c>
      <c r="H104" s="74" t="s">
        <v>508</v>
      </c>
      <c r="I104" s="74" t="s">
        <v>151</v>
      </c>
      <c r="J104" s="74"/>
      <c r="K104" s="84">
        <v>4.5799999996025837</v>
      </c>
      <c r="L104" s="87" t="s">
        <v>155</v>
      </c>
      <c r="M104" s="88">
        <v>2.4799999999999999E-2</v>
      </c>
      <c r="N104" s="88">
        <v>7.0999999977592494E-3</v>
      </c>
      <c r="O104" s="84">
        <v>2169.9806860000003</v>
      </c>
      <c r="P104" s="86">
        <v>109</v>
      </c>
      <c r="Q104" s="74"/>
      <c r="R104" s="84">
        <v>2.3652790430000006</v>
      </c>
      <c r="S104" s="85">
        <v>5.1240881748567733E-6</v>
      </c>
      <c r="T104" s="85">
        <f t="shared" si="2"/>
        <v>1.9588243559299093E-3</v>
      </c>
      <c r="U104" s="85">
        <f>R104/'סכום נכסי הקרן'!$C$42</f>
        <v>3.408639055246789E-4</v>
      </c>
    </row>
    <row r="105" spans="2:21">
      <c r="B105" s="77" t="s">
        <v>556</v>
      </c>
      <c r="C105" s="74" t="s">
        <v>557</v>
      </c>
      <c r="D105" s="87" t="s">
        <v>111</v>
      </c>
      <c r="E105" s="87" t="s">
        <v>331</v>
      </c>
      <c r="F105" s="74" t="s">
        <v>474</v>
      </c>
      <c r="G105" s="87" t="s">
        <v>387</v>
      </c>
      <c r="H105" s="74" t="s">
        <v>504</v>
      </c>
      <c r="I105" s="74" t="s">
        <v>335</v>
      </c>
      <c r="J105" s="74"/>
      <c r="K105" s="84">
        <v>5.8199999971883427</v>
      </c>
      <c r="L105" s="87" t="s">
        <v>155</v>
      </c>
      <c r="M105" s="88">
        <v>2.81E-2</v>
      </c>
      <c r="N105" s="88">
        <v>1.3099999995472754E-2</v>
      </c>
      <c r="O105" s="84">
        <v>378.15933600000005</v>
      </c>
      <c r="P105" s="86">
        <v>110.98</v>
      </c>
      <c r="Q105" s="74"/>
      <c r="R105" s="84">
        <v>0.41968124900000003</v>
      </c>
      <c r="S105" s="85">
        <v>7.6035623966826254E-7</v>
      </c>
      <c r="T105" s="85">
        <f t="shared" si="2"/>
        <v>3.4756231181315406E-4</v>
      </c>
      <c r="U105" s="85">
        <f>R105/'סכום נכסי הקרן'!$C$42</f>
        <v>6.0480893378302004E-5</v>
      </c>
    </row>
    <row r="106" spans="2:21">
      <c r="B106" s="77" t="s">
        <v>558</v>
      </c>
      <c r="C106" s="74" t="s">
        <v>559</v>
      </c>
      <c r="D106" s="87" t="s">
        <v>111</v>
      </c>
      <c r="E106" s="87" t="s">
        <v>331</v>
      </c>
      <c r="F106" s="74" t="s">
        <v>474</v>
      </c>
      <c r="G106" s="87" t="s">
        <v>387</v>
      </c>
      <c r="H106" s="74" t="s">
        <v>504</v>
      </c>
      <c r="I106" s="74" t="s">
        <v>335</v>
      </c>
      <c r="J106" s="74"/>
      <c r="K106" s="84">
        <v>3.9800000001277245</v>
      </c>
      <c r="L106" s="87" t="s">
        <v>155</v>
      </c>
      <c r="M106" s="88">
        <v>3.7000000000000005E-2</v>
      </c>
      <c r="N106" s="88">
        <v>1.2900000004287881E-2</v>
      </c>
      <c r="O106" s="84">
        <v>988.46815500000014</v>
      </c>
      <c r="P106" s="86">
        <v>110.89</v>
      </c>
      <c r="Q106" s="74"/>
      <c r="R106" s="84">
        <v>1.0961123570000002</v>
      </c>
      <c r="S106" s="85">
        <v>1.6433672247803025E-6</v>
      </c>
      <c r="T106" s="85">
        <f t="shared" si="2"/>
        <v>9.0775402931067171E-4</v>
      </c>
      <c r="U106" s="85">
        <f>R106/'סכום נכסי הקרן'!$C$42</f>
        <v>1.5796239348867433E-4</v>
      </c>
    </row>
    <row r="107" spans="2:21">
      <c r="B107" s="77" t="s">
        <v>560</v>
      </c>
      <c r="C107" s="74" t="s">
        <v>561</v>
      </c>
      <c r="D107" s="87" t="s">
        <v>111</v>
      </c>
      <c r="E107" s="87" t="s">
        <v>331</v>
      </c>
      <c r="F107" s="74" t="s">
        <v>474</v>
      </c>
      <c r="G107" s="87" t="s">
        <v>387</v>
      </c>
      <c r="H107" s="74" t="s">
        <v>504</v>
      </c>
      <c r="I107" s="74" t="s">
        <v>335</v>
      </c>
      <c r="J107" s="74"/>
      <c r="K107" s="84">
        <v>2.9899999993906636</v>
      </c>
      <c r="L107" s="87" t="s">
        <v>155</v>
      </c>
      <c r="M107" s="88">
        <v>4.4000000000000004E-2</v>
      </c>
      <c r="N107" s="88">
        <v>1.1799999987813257E-2</v>
      </c>
      <c r="O107" s="84">
        <v>73.811632000000017</v>
      </c>
      <c r="P107" s="86">
        <v>111.17</v>
      </c>
      <c r="Q107" s="74"/>
      <c r="R107" s="84">
        <v>8.2056395000000004E-2</v>
      </c>
      <c r="S107" s="85">
        <v>3.319695716789056E-7</v>
      </c>
      <c r="T107" s="85">
        <f t="shared" ref="T107:T138" si="3">R107/$R$11</f>
        <v>6.7955645893660925E-5</v>
      </c>
      <c r="U107" s="85">
        <f>R107/'סכום נכסי הקרן'!$C$42</f>
        <v>1.182526998484708E-5</v>
      </c>
    </row>
    <row r="108" spans="2:21">
      <c r="B108" s="77" t="s">
        <v>562</v>
      </c>
      <c r="C108" s="74" t="s">
        <v>563</v>
      </c>
      <c r="D108" s="87" t="s">
        <v>111</v>
      </c>
      <c r="E108" s="87" t="s">
        <v>331</v>
      </c>
      <c r="F108" s="74" t="s">
        <v>474</v>
      </c>
      <c r="G108" s="87" t="s">
        <v>387</v>
      </c>
      <c r="H108" s="74" t="s">
        <v>504</v>
      </c>
      <c r="I108" s="74" t="s">
        <v>335</v>
      </c>
      <c r="J108" s="74"/>
      <c r="K108" s="84">
        <v>5.9199999999578719</v>
      </c>
      <c r="L108" s="87" t="s">
        <v>155</v>
      </c>
      <c r="M108" s="88">
        <v>2.6000000000000002E-2</v>
      </c>
      <c r="N108" s="88">
        <v>1.3199999999578707E-2</v>
      </c>
      <c r="O108" s="84">
        <v>4354.867776000001</v>
      </c>
      <c r="P108" s="86">
        <v>109.01</v>
      </c>
      <c r="Q108" s="74"/>
      <c r="R108" s="84">
        <v>4.74724141</v>
      </c>
      <c r="S108" s="85">
        <v>7.7243385885262697E-6</v>
      </c>
      <c r="T108" s="85">
        <f t="shared" si="3"/>
        <v>3.9314651372349902E-3</v>
      </c>
      <c r="U108" s="85">
        <f>R108/'סכום נכסי הקרן'!$C$42</f>
        <v>6.8413206985873712E-4</v>
      </c>
    </row>
    <row r="109" spans="2:21">
      <c r="B109" s="77" t="s">
        <v>564</v>
      </c>
      <c r="C109" s="74" t="s">
        <v>565</v>
      </c>
      <c r="D109" s="87" t="s">
        <v>111</v>
      </c>
      <c r="E109" s="87" t="s">
        <v>331</v>
      </c>
      <c r="F109" s="74" t="s">
        <v>566</v>
      </c>
      <c r="G109" s="87" t="s">
        <v>387</v>
      </c>
      <c r="H109" s="74" t="s">
        <v>504</v>
      </c>
      <c r="I109" s="74" t="s">
        <v>335</v>
      </c>
      <c r="J109" s="74"/>
      <c r="K109" s="84">
        <v>5.1200000003668684</v>
      </c>
      <c r="L109" s="87" t="s">
        <v>155</v>
      </c>
      <c r="M109" s="88">
        <v>1.3999999999999999E-2</v>
      </c>
      <c r="N109" s="88">
        <v>0.01</v>
      </c>
      <c r="O109" s="84">
        <v>4783.4612360000001</v>
      </c>
      <c r="P109" s="86">
        <v>102.57</v>
      </c>
      <c r="Q109" s="74"/>
      <c r="R109" s="84">
        <v>4.9063962100000005</v>
      </c>
      <c r="S109" s="85">
        <v>7.2630750622532649E-6</v>
      </c>
      <c r="T109" s="85">
        <f t="shared" si="3"/>
        <v>4.0632704307904345E-3</v>
      </c>
      <c r="U109" s="85">
        <f>R109/'סכום נכסי הקרן'!$C$42</f>
        <v>7.0706810646361531E-4</v>
      </c>
    </row>
    <row r="110" spans="2:21">
      <c r="B110" s="77" t="s">
        <v>567</v>
      </c>
      <c r="C110" s="74" t="s">
        <v>568</v>
      </c>
      <c r="D110" s="87" t="s">
        <v>111</v>
      </c>
      <c r="E110" s="87" t="s">
        <v>331</v>
      </c>
      <c r="F110" s="74" t="s">
        <v>357</v>
      </c>
      <c r="G110" s="87" t="s">
        <v>341</v>
      </c>
      <c r="H110" s="74" t="s">
        <v>508</v>
      </c>
      <c r="I110" s="74" t="s">
        <v>151</v>
      </c>
      <c r="J110" s="74"/>
      <c r="K110" s="84">
        <v>2.9499999998875119</v>
      </c>
      <c r="L110" s="87" t="s">
        <v>155</v>
      </c>
      <c r="M110" s="88">
        <v>1.8200000000000001E-2</v>
      </c>
      <c r="N110" s="88">
        <v>1.7599999999918195E-2</v>
      </c>
      <c r="O110" s="84">
        <v>9.6248000000000028E-2</v>
      </c>
      <c r="P110" s="86">
        <v>5079999</v>
      </c>
      <c r="Q110" s="74"/>
      <c r="R110" s="84">
        <v>4.8893974290000006</v>
      </c>
      <c r="S110" s="85">
        <v>6.7727816480191422E-6</v>
      </c>
      <c r="T110" s="85">
        <f t="shared" si="3"/>
        <v>4.0491927572311719E-3</v>
      </c>
      <c r="U110" s="85">
        <f>R110/'סכום נכסי הקרן'!$C$42</f>
        <v>7.0461838667348464E-4</v>
      </c>
    </row>
    <row r="111" spans="2:21">
      <c r="B111" s="77" t="s">
        <v>569</v>
      </c>
      <c r="C111" s="74" t="s">
        <v>570</v>
      </c>
      <c r="D111" s="87" t="s">
        <v>111</v>
      </c>
      <c r="E111" s="87" t="s">
        <v>331</v>
      </c>
      <c r="F111" s="74" t="s">
        <v>357</v>
      </c>
      <c r="G111" s="87" t="s">
        <v>341</v>
      </c>
      <c r="H111" s="74" t="s">
        <v>508</v>
      </c>
      <c r="I111" s="74" t="s">
        <v>151</v>
      </c>
      <c r="J111" s="74"/>
      <c r="K111" s="84">
        <v>2.1800000001477806</v>
      </c>
      <c r="L111" s="87" t="s">
        <v>155</v>
      </c>
      <c r="M111" s="88">
        <v>1.06E-2</v>
      </c>
      <c r="N111" s="88">
        <v>2.1900000000906833E-2</v>
      </c>
      <c r="O111" s="84">
        <v>0.11993500000000001</v>
      </c>
      <c r="P111" s="86">
        <v>4965000</v>
      </c>
      <c r="Q111" s="74"/>
      <c r="R111" s="84">
        <v>5.9547827340000001</v>
      </c>
      <c r="S111" s="85">
        <v>8.8323882465571853E-6</v>
      </c>
      <c r="T111" s="85">
        <f t="shared" si="3"/>
        <v>4.9314999378828432E-3</v>
      </c>
      <c r="U111" s="85">
        <f>R111/'סכום נכסי הקרן'!$C$42</f>
        <v>8.5815265867646064E-4</v>
      </c>
    </row>
    <row r="112" spans="2:21">
      <c r="B112" s="77" t="s">
        <v>571</v>
      </c>
      <c r="C112" s="74" t="s">
        <v>572</v>
      </c>
      <c r="D112" s="87" t="s">
        <v>111</v>
      </c>
      <c r="E112" s="87" t="s">
        <v>331</v>
      </c>
      <c r="F112" s="74" t="s">
        <v>357</v>
      </c>
      <c r="G112" s="87" t="s">
        <v>341</v>
      </c>
      <c r="H112" s="74" t="s">
        <v>508</v>
      </c>
      <c r="I112" s="74" t="s">
        <v>151</v>
      </c>
      <c r="J112" s="74"/>
      <c r="K112" s="84">
        <v>4.0499999998393532</v>
      </c>
      <c r="L112" s="87" t="s">
        <v>155</v>
      </c>
      <c r="M112" s="88">
        <v>1.89E-2</v>
      </c>
      <c r="N112" s="88">
        <v>2.2799999999082016E-2</v>
      </c>
      <c r="O112" s="84">
        <v>0.22133000000000003</v>
      </c>
      <c r="P112" s="86">
        <v>4921791</v>
      </c>
      <c r="Q112" s="74"/>
      <c r="R112" s="84">
        <v>10.893420675000002</v>
      </c>
      <c r="S112" s="85">
        <v>1.0153683824204057E-5</v>
      </c>
      <c r="T112" s="85">
        <f t="shared" si="3"/>
        <v>9.0214716106037166E-3</v>
      </c>
      <c r="U112" s="85">
        <f>R112/'סכום נכסי הקרן'!$C$42</f>
        <v>1.5698671692851013E-3</v>
      </c>
    </row>
    <row r="113" spans="2:21">
      <c r="B113" s="77" t="s">
        <v>573</v>
      </c>
      <c r="C113" s="74" t="s">
        <v>574</v>
      </c>
      <c r="D113" s="87" t="s">
        <v>111</v>
      </c>
      <c r="E113" s="87" t="s">
        <v>331</v>
      </c>
      <c r="F113" s="74" t="s">
        <v>575</v>
      </c>
      <c r="G113" s="87" t="s">
        <v>341</v>
      </c>
      <c r="H113" s="74" t="s">
        <v>504</v>
      </c>
      <c r="I113" s="74" t="s">
        <v>335</v>
      </c>
      <c r="J113" s="74"/>
      <c r="K113" s="84">
        <v>1.2299999999737099</v>
      </c>
      <c r="L113" s="87" t="s">
        <v>155</v>
      </c>
      <c r="M113" s="88">
        <v>4.4999999999999998E-2</v>
      </c>
      <c r="N113" s="88">
        <v>1.8699999999847793E-2</v>
      </c>
      <c r="O113" s="84">
        <v>11485.535367000002</v>
      </c>
      <c r="P113" s="86">
        <v>124.49</v>
      </c>
      <c r="Q113" s="84">
        <v>0.15579803300000003</v>
      </c>
      <c r="R113" s="84">
        <v>14.454140806000003</v>
      </c>
      <c r="S113" s="85">
        <v>6.7483203890325909E-6</v>
      </c>
      <c r="T113" s="85">
        <f t="shared" si="3"/>
        <v>1.1970309862011985E-2</v>
      </c>
      <c r="U113" s="85">
        <f>R113/'סכום נכסי הקרן'!$C$42</f>
        <v>2.083007880494204E-3</v>
      </c>
    </row>
    <row r="114" spans="2:21">
      <c r="B114" s="77" t="s">
        <v>576</v>
      </c>
      <c r="C114" s="74" t="s">
        <v>577</v>
      </c>
      <c r="D114" s="87" t="s">
        <v>111</v>
      </c>
      <c r="E114" s="87" t="s">
        <v>331</v>
      </c>
      <c r="F114" s="74" t="s">
        <v>479</v>
      </c>
      <c r="G114" s="87" t="s">
        <v>387</v>
      </c>
      <c r="H114" s="74" t="s">
        <v>504</v>
      </c>
      <c r="I114" s="74" t="s">
        <v>335</v>
      </c>
      <c r="J114" s="74"/>
      <c r="K114" s="84">
        <v>1.959999999916155</v>
      </c>
      <c r="L114" s="87" t="s">
        <v>155</v>
      </c>
      <c r="M114" s="88">
        <v>4.9000000000000002E-2</v>
      </c>
      <c r="N114" s="88">
        <v>1.6399999998442882E-2</v>
      </c>
      <c r="O114" s="84">
        <v>2266.6284019999998</v>
      </c>
      <c r="P114" s="86">
        <v>109.61</v>
      </c>
      <c r="Q114" s="84">
        <v>0.85505715100000024</v>
      </c>
      <c r="R114" s="84">
        <v>3.3395085430000009</v>
      </c>
      <c r="S114" s="85">
        <v>7.5742126798184958E-6</v>
      </c>
      <c r="T114" s="85">
        <f t="shared" si="3"/>
        <v>2.7656401430621413E-3</v>
      </c>
      <c r="U114" s="85">
        <f>R114/'סכום נכסי הקרן'!$C$42</f>
        <v>4.8126157793890791E-4</v>
      </c>
    </row>
    <row r="115" spans="2:21">
      <c r="B115" s="77" t="s">
        <v>578</v>
      </c>
      <c r="C115" s="74" t="s">
        <v>579</v>
      </c>
      <c r="D115" s="87" t="s">
        <v>111</v>
      </c>
      <c r="E115" s="87" t="s">
        <v>331</v>
      </c>
      <c r="F115" s="74" t="s">
        <v>479</v>
      </c>
      <c r="G115" s="87" t="s">
        <v>387</v>
      </c>
      <c r="H115" s="74" t="s">
        <v>504</v>
      </c>
      <c r="I115" s="74" t="s">
        <v>335</v>
      </c>
      <c r="J115" s="74"/>
      <c r="K115" s="84">
        <v>1.3599999997829584</v>
      </c>
      <c r="L115" s="87" t="s">
        <v>155</v>
      </c>
      <c r="M115" s="88">
        <v>5.8499999999999996E-2</v>
      </c>
      <c r="N115" s="88">
        <v>2.0899999999457398E-2</v>
      </c>
      <c r="O115" s="84">
        <v>1746.2872840000002</v>
      </c>
      <c r="P115" s="86">
        <v>116.09</v>
      </c>
      <c r="Q115" s="74"/>
      <c r="R115" s="84">
        <v>2.0272649790000004</v>
      </c>
      <c r="S115" s="85">
        <v>2.4686925141790686E-6</v>
      </c>
      <c r="T115" s="85">
        <f t="shared" si="3"/>
        <v>1.6788953627020046E-3</v>
      </c>
      <c r="U115" s="85">
        <f>R115/'סכום נכסי הקרן'!$C$42</f>
        <v>2.9215219249517784E-4</v>
      </c>
    </row>
    <row r="116" spans="2:21">
      <c r="B116" s="77" t="s">
        <v>580</v>
      </c>
      <c r="C116" s="74" t="s">
        <v>581</v>
      </c>
      <c r="D116" s="87" t="s">
        <v>111</v>
      </c>
      <c r="E116" s="87" t="s">
        <v>331</v>
      </c>
      <c r="F116" s="74" t="s">
        <v>479</v>
      </c>
      <c r="G116" s="87" t="s">
        <v>387</v>
      </c>
      <c r="H116" s="74" t="s">
        <v>504</v>
      </c>
      <c r="I116" s="74" t="s">
        <v>335</v>
      </c>
      <c r="J116" s="74"/>
      <c r="K116" s="84">
        <v>5.9699999996831972</v>
      </c>
      <c r="L116" s="87" t="s">
        <v>155</v>
      </c>
      <c r="M116" s="88">
        <v>2.2499999999999999E-2</v>
      </c>
      <c r="N116" s="88">
        <v>1.7400000000091828E-2</v>
      </c>
      <c r="O116" s="84">
        <v>2074.2968060000003</v>
      </c>
      <c r="P116" s="86">
        <v>105</v>
      </c>
      <c r="Q116" s="74"/>
      <c r="R116" s="84">
        <v>2.1780116770000002</v>
      </c>
      <c r="S116" s="85">
        <v>5.3296648166760012E-6</v>
      </c>
      <c r="T116" s="85">
        <f t="shared" si="3"/>
        <v>1.8037374207637393E-3</v>
      </c>
      <c r="U116" s="85">
        <f>R116/'סכום נכסי הקרן'!$C$42</f>
        <v>3.1387652492745452E-4</v>
      </c>
    </row>
    <row r="117" spans="2:21">
      <c r="B117" s="77" t="s">
        <v>582</v>
      </c>
      <c r="C117" s="74" t="s">
        <v>583</v>
      </c>
      <c r="D117" s="87" t="s">
        <v>111</v>
      </c>
      <c r="E117" s="87" t="s">
        <v>331</v>
      </c>
      <c r="F117" s="74" t="s">
        <v>584</v>
      </c>
      <c r="G117" s="87" t="s">
        <v>447</v>
      </c>
      <c r="H117" s="74" t="s">
        <v>508</v>
      </c>
      <c r="I117" s="74" t="s">
        <v>151</v>
      </c>
      <c r="J117" s="74"/>
      <c r="K117" s="84">
        <v>1.2400000017770427</v>
      </c>
      <c r="L117" s="87" t="s">
        <v>155</v>
      </c>
      <c r="M117" s="88">
        <v>4.0500000000000001E-2</v>
      </c>
      <c r="N117" s="88">
        <v>0.01</v>
      </c>
      <c r="O117" s="84">
        <v>410.07059700000008</v>
      </c>
      <c r="P117" s="86">
        <v>126.25</v>
      </c>
      <c r="Q117" s="74"/>
      <c r="R117" s="84">
        <v>0.51771411700000003</v>
      </c>
      <c r="S117" s="85">
        <v>5.6384453357459903E-6</v>
      </c>
      <c r="T117" s="85">
        <f t="shared" si="3"/>
        <v>4.2874899889279E-4</v>
      </c>
      <c r="U117" s="85">
        <f>R117/'סכום נכסי הקרן'!$C$42</f>
        <v>7.4608556816220235E-5</v>
      </c>
    </row>
    <row r="118" spans="2:21">
      <c r="B118" s="77" t="s">
        <v>585</v>
      </c>
      <c r="C118" s="74" t="s">
        <v>586</v>
      </c>
      <c r="D118" s="87" t="s">
        <v>111</v>
      </c>
      <c r="E118" s="87" t="s">
        <v>331</v>
      </c>
      <c r="F118" s="74" t="s">
        <v>587</v>
      </c>
      <c r="G118" s="87" t="s">
        <v>387</v>
      </c>
      <c r="H118" s="74" t="s">
        <v>508</v>
      </c>
      <c r="I118" s="74" t="s">
        <v>151</v>
      </c>
      <c r="J118" s="74"/>
      <c r="K118" s="84">
        <v>6.5699999995071847</v>
      </c>
      <c r="L118" s="87" t="s">
        <v>155</v>
      </c>
      <c r="M118" s="88">
        <v>1.9599999999999999E-2</v>
      </c>
      <c r="N118" s="88">
        <v>9.199999999266021E-3</v>
      </c>
      <c r="O118" s="84">
        <v>3512.7205110000004</v>
      </c>
      <c r="P118" s="86">
        <v>108.6</v>
      </c>
      <c r="Q118" s="74"/>
      <c r="R118" s="84">
        <v>3.8148145840000005</v>
      </c>
      <c r="S118" s="85">
        <v>3.5614715252149139E-6</v>
      </c>
      <c r="T118" s="85">
        <f t="shared" si="3"/>
        <v>3.1592685618260152E-3</v>
      </c>
      <c r="U118" s="85">
        <f>R118/'סכום נכסי הקרן'!$C$42</f>
        <v>5.497586434053325E-4</v>
      </c>
    </row>
    <row r="119" spans="2:21">
      <c r="B119" s="77" t="s">
        <v>588</v>
      </c>
      <c r="C119" s="74" t="s">
        <v>589</v>
      </c>
      <c r="D119" s="87" t="s">
        <v>111</v>
      </c>
      <c r="E119" s="87" t="s">
        <v>331</v>
      </c>
      <c r="F119" s="74" t="s">
        <v>587</v>
      </c>
      <c r="G119" s="87" t="s">
        <v>387</v>
      </c>
      <c r="H119" s="74" t="s">
        <v>508</v>
      </c>
      <c r="I119" s="74" t="s">
        <v>151</v>
      </c>
      <c r="J119" s="74"/>
      <c r="K119" s="84">
        <v>2.599999999574274</v>
      </c>
      <c r="L119" s="87" t="s">
        <v>155</v>
      </c>
      <c r="M119" s="88">
        <v>2.75E-2</v>
      </c>
      <c r="N119" s="88">
        <v>6.50000000425726E-3</v>
      </c>
      <c r="O119" s="84">
        <v>887.22505600000022</v>
      </c>
      <c r="P119" s="86">
        <v>105.9</v>
      </c>
      <c r="Q119" s="74"/>
      <c r="R119" s="84">
        <v>0.93957136400000008</v>
      </c>
      <c r="S119" s="85">
        <v>2.1080562290060899E-6</v>
      </c>
      <c r="T119" s="85">
        <f t="shared" si="3"/>
        <v>7.7811338048433629E-4</v>
      </c>
      <c r="U119" s="85">
        <f>R119/'סכום נכסי הקרן'!$C$42</f>
        <v>1.354030365254412E-4</v>
      </c>
    </row>
    <row r="120" spans="2:21">
      <c r="B120" s="77" t="s">
        <v>590</v>
      </c>
      <c r="C120" s="74" t="s">
        <v>591</v>
      </c>
      <c r="D120" s="87" t="s">
        <v>111</v>
      </c>
      <c r="E120" s="87" t="s">
        <v>331</v>
      </c>
      <c r="F120" s="74" t="s">
        <v>369</v>
      </c>
      <c r="G120" s="87" t="s">
        <v>341</v>
      </c>
      <c r="H120" s="74" t="s">
        <v>508</v>
      </c>
      <c r="I120" s="74" t="s">
        <v>151</v>
      </c>
      <c r="J120" s="74"/>
      <c r="K120" s="84">
        <v>2.5400000000562026</v>
      </c>
      <c r="L120" s="87" t="s">
        <v>155</v>
      </c>
      <c r="M120" s="88">
        <v>1.4199999999999999E-2</v>
      </c>
      <c r="N120" s="88">
        <v>2.2400000000249786E-2</v>
      </c>
      <c r="O120" s="84">
        <v>0.19324600000000003</v>
      </c>
      <c r="P120" s="86">
        <v>4972000</v>
      </c>
      <c r="Q120" s="74"/>
      <c r="R120" s="84">
        <v>9.6081705490000022</v>
      </c>
      <c r="S120" s="85">
        <v>9.118388147029681E-6</v>
      </c>
      <c r="T120" s="85">
        <f t="shared" si="3"/>
        <v>7.9570816572400692E-3</v>
      </c>
      <c r="U120" s="85">
        <f>R120/'סכום נכסי הקרן'!$C$42</f>
        <v>1.3846478486214441E-3</v>
      </c>
    </row>
    <row r="121" spans="2:21">
      <c r="B121" s="77" t="s">
        <v>592</v>
      </c>
      <c r="C121" s="74" t="s">
        <v>593</v>
      </c>
      <c r="D121" s="87" t="s">
        <v>111</v>
      </c>
      <c r="E121" s="87" t="s">
        <v>331</v>
      </c>
      <c r="F121" s="74" t="s">
        <v>369</v>
      </c>
      <c r="G121" s="87" t="s">
        <v>341</v>
      </c>
      <c r="H121" s="74" t="s">
        <v>508</v>
      </c>
      <c r="I121" s="74" t="s">
        <v>151</v>
      </c>
      <c r="J121" s="74"/>
      <c r="K121" s="84">
        <v>4.3100000011827211</v>
      </c>
      <c r="L121" s="87" t="s">
        <v>155</v>
      </c>
      <c r="M121" s="88">
        <v>2.0199999999999999E-2</v>
      </c>
      <c r="N121" s="88">
        <v>2.4000000003611358E-2</v>
      </c>
      <c r="O121" s="84">
        <v>2.2288000000000002E-2</v>
      </c>
      <c r="P121" s="86">
        <v>4969567</v>
      </c>
      <c r="Q121" s="74"/>
      <c r="R121" s="84">
        <v>1.1076149990000002</v>
      </c>
      <c r="S121" s="85">
        <v>1.0590639106676171E-6</v>
      </c>
      <c r="T121" s="85">
        <f t="shared" si="3"/>
        <v>9.1728003233083302E-4</v>
      </c>
      <c r="U121" s="85">
        <f>R121/'סכום נכסי הקרן'!$C$42</f>
        <v>1.5962005645557705E-4</v>
      </c>
    </row>
    <row r="122" spans="2:21">
      <c r="B122" s="77" t="s">
        <v>594</v>
      </c>
      <c r="C122" s="74" t="s">
        <v>595</v>
      </c>
      <c r="D122" s="87" t="s">
        <v>111</v>
      </c>
      <c r="E122" s="87" t="s">
        <v>331</v>
      </c>
      <c r="F122" s="74" t="s">
        <v>369</v>
      </c>
      <c r="G122" s="87" t="s">
        <v>341</v>
      </c>
      <c r="H122" s="74" t="s">
        <v>508</v>
      </c>
      <c r="I122" s="74" t="s">
        <v>151</v>
      </c>
      <c r="J122" s="74"/>
      <c r="K122" s="84">
        <v>5.2600000001463894</v>
      </c>
      <c r="L122" s="87" t="s">
        <v>155</v>
      </c>
      <c r="M122" s="88">
        <v>2.5899999999999999E-2</v>
      </c>
      <c r="N122" s="88">
        <v>2.6800000000842848E-2</v>
      </c>
      <c r="O122" s="84">
        <v>0.17990300000000004</v>
      </c>
      <c r="P122" s="86">
        <v>5012144</v>
      </c>
      <c r="Q122" s="74"/>
      <c r="R122" s="84">
        <v>9.0169877680000035</v>
      </c>
      <c r="S122" s="85">
        <v>8.5169246792595766E-6</v>
      </c>
      <c r="T122" s="85">
        <f t="shared" si="3"/>
        <v>7.467489009109895E-3</v>
      </c>
      <c r="U122" s="85">
        <f>R122/'סכום נכסי הקרן'!$C$42</f>
        <v>1.2994516125972109E-3</v>
      </c>
    </row>
    <row r="123" spans="2:21">
      <c r="B123" s="77" t="s">
        <v>596</v>
      </c>
      <c r="C123" s="74" t="s">
        <v>597</v>
      </c>
      <c r="D123" s="87" t="s">
        <v>111</v>
      </c>
      <c r="E123" s="87" t="s">
        <v>331</v>
      </c>
      <c r="F123" s="74" t="s">
        <v>369</v>
      </c>
      <c r="G123" s="87" t="s">
        <v>341</v>
      </c>
      <c r="H123" s="74" t="s">
        <v>508</v>
      </c>
      <c r="I123" s="74" t="s">
        <v>151</v>
      </c>
      <c r="J123" s="74"/>
      <c r="K123" s="84">
        <v>3.1600000000913906</v>
      </c>
      <c r="L123" s="87" t="s">
        <v>155</v>
      </c>
      <c r="M123" s="88">
        <v>1.5900000000000001E-2</v>
      </c>
      <c r="N123" s="88">
        <v>2.1800000000314151E-2</v>
      </c>
      <c r="O123" s="84">
        <v>0.14097400000000002</v>
      </c>
      <c r="P123" s="86">
        <v>4967500</v>
      </c>
      <c r="Q123" s="74"/>
      <c r="R123" s="84">
        <v>7.0028752210000018</v>
      </c>
      <c r="S123" s="85">
        <v>9.417100868403475E-6</v>
      </c>
      <c r="T123" s="85">
        <f t="shared" si="3"/>
        <v>5.7994859359318503E-3</v>
      </c>
      <c r="U123" s="85">
        <f>R123/'סכום נכסי הקרן'!$C$42</f>
        <v>1.0091948367768372E-3</v>
      </c>
    </row>
    <row r="124" spans="2:21">
      <c r="B124" s="77" t="s">
        <v>598</v>
      </c>
      <c r="C124" s="74" t="s">
        <v>599</v>
      </c>
      <c r="D124" s="87" t="s">
        <v>111</v>
      </c>
      <c r="E124" s="87" t="s">
        <v>331</v>
      </c>
      <c r="F124" s="74" t="s">
        <v>600</v>
      </c>
      <c r="G124" s="87" t="s">
        <v>451</v>
      </c>
      <c r="H124" s="74" t="s">
        <v>504</v>
      </c>
      <c r="I124" s="74" t="s">
        <v>335</v>
      </c>
      <c r="J124" s="74"/>
      <c r="K124" s="84">
        <v>4.0299999999971954</v>
      </c>
      <c r="L124" s="87" t="s">
        <v>155</v>
      </c>
      <c r="M124" s="88">
        <v>1.9400000000000001E-2</v>
      </c>
      <c r="N124" s="88">
        <v>4.9000000004767877E-3</v>
      </c>
      <c r="O124" s="84">
        <v>3318.9345960000005</v>
      </c>
      <c r="P124" s="86">
        <v>107.43</v>
      </c>
      <c r="Q124" s="74"/>
      <c r="R124" s="84">
        <v>3.5655312670000003</v>
      </c>
      <c r="S124" s="85">
        <v>6.123210180051E-6</v>
      </c>
      <c r="T124" s="85">
        <f t="shared" si="3"/>
        <v>2.9528226313504046E-3</v>
      </c>
      <c r="U124" s="85">
        <f>R124/'סכום נכסי הקרן'!$C$42</f>
        <v>5.1383405122402569E-4</v>
      </c>
    </row>
    <row r="125" spans="2:21">
      <c r="B125" s="77" t="s">
        <v>601</v>
      </c>
      <c r="C125" s="74" t="s">
        <v>602</v>
      </c>
      <c r="D125" s="87" t="s">
        <v>111</v>
      </c>
      <c r="E125" s="87" t="s">
        <v>331</v>
      </c>
      <c r="F125" s="74" t="s">
        <v>600</v>
      </c>
      <c r="G125" s="87" t="s">
        <v>451</v>
      </c>
      <c r="H125" s="74" t="s">
        <v>504</v>
      </c>
      <c r="I125" s="74" t="s">
        <v>335</v>
      </c>
      <c r="J125" s="74"/>
      <c r="K125" s="84">
        <v>5.0299999999646765</v>
      </c>
      <c r="L125" s="87" t="s">
        <v>155</v>
      </c>
      <c r="M125" s="88">
        <v>1.23E-2</v>
      </c>
      <c r="N125" s="88">
        <v>7.900000000217948E-3</v>
      </c>
      <c r="O125" s="84">
        <v>12887.143538000002</v>
      </c>
      <c r="P125" s="86">
        <v>103.25</v>
      </c>
      <c r="Q125" s="74"/>
      <c r="R125" s="84">
        <v>13.305976149000001</v>
      </c>
      <c r="S125" s="85">
        <v>7.3978288030484216E-6</v>
      </c>
      <c r="T125" s="85">
        <f t="shared" si="3"/>
        <v>1.1019448312967467E-2</v>
      </c>
      <c r="U125" s="85">
        <f>R125/'סכום נכסי הקרן'!$C$42</f>
        <v>1.9175441520902891E-3</v>
      </c>
    </row>
    <row r="126" spans="2:21">
      <c r="B126" s="77" t="s">
        <v>603</v>
      </c>
      <c r="C126" s="74" t="s">
        <v>604</v>
      </c>
      <c r="D126" s="87" t="s">
        <v>111</v>
      </c>
      <c r="E126" s="87" t="s">
        <v>331</v>
      </c>
      <c r="F126" s="74" t="s">
        <v>605</v>
      </c>
      <c r="G126" s="87" t="s">
        <v>447</v>
      </c>
      <c r="H126" s="74" t="s">
        <v>508</v>
      </c>
      <c r="I126" s="74" t="s">
        <v>151</v>
      </c>
      <c r="J126" s="74"/>
      <c r="K126" s="84">
        <v>5.700000002270488</v>
      </c>
      <c r="L126" s="87" t="s">
        <v>155</v>
      </c>
      <c r="M126" s="88">
        <v>2.2499999999999999E-2</v>
      </c>
      <c r="N126" s="88">
        <v>3.4999999977295116E-3</v>
      </c>
      <c r="O126" s="84">
        <v>967.30633100000023</v>
      </c>
      <c r="P126" s="86">
        <v>113.83</v>
      </c>
      <c r="Q126" s="74"/>
      <c r="R126" s="84">
        <v>1.1010847950000002</v>
      </c>
      <c r="S126" s="85">
        <v>2.3643807912880294E-6</v>
      </c>
      <c r="T126" s="85">
        <f t="shared" si="3"/>
        <v>9.1187199276685556E-4</v>
      </c>
      <c r="U126" s="85">
        <f>R126/'סכום נכסי הקרן'!$C$42</f>
        <v>1.586789789764101E-4</v>
      </c>
    </row>
    <row r="127" spans="2:21">
      <c r="B127" s="77" t="s">
        <v>606</v>
      </c>
      <c r="C127" s="74" t="s">
        <v>607</v>
      </c>
      <c r="D127" s="87" t="s">
        <v>111</v>
      </c>
      <c r="E127" s="87" t="s">
        <v>331</v>
      </c>
      <c r="F127" s="74" t="s">
        <v>608</v>
      </c>
      <c r="G127" s="87" t="s">
        <v>387</v>
      </c>
      <c r="H127" s="74" t="s">
        <v>508</v>
      </c>
      <c r="I127" s="74" t="s">
        <v>151</v>
      </c>
      <c r="J127" s="74"/>
      <c r="K127" s="84">
        <v>3.8999999999999995</v>
      </c>
      <c r="L127" s="87" t="s">
        <v>155</v>
      </c>
      <c r="M127" s="88">
        <v>1.6E-2</v>
      </c>
      <c r="N127" s="88">
        <v>1.0999999999999999E-2</v>
      </c>
      <c r="O127" s="84">
        <v>1.0000000000000003E-5</v>
      </c>
      <c r="P127" s="86">
        <v>103.89</v>
      </c>
      <c r="Q127" s="74"/>
      <c r="R127" s="84">
        <v>1.0000000000000002E-8</v>
      </c>
      <c r="S127" s="85">
        <v>1.7285477304783667E-14</v>
      </c>
      <c r="T127" s="85">
        <f t="shared" si="3"/>
        <v>8.2815782845031066E-12</v>
      </c>
      <c r="U127" s="85">
        <f>R127/'סכום נכסי הקרן'!$C$42</f>
        <v>1.4411149776744496E-12</v>
      </c>
    </row>
    <row r="128" spans="2:21">
      <c r="B128" s="77" t="s">
        <v>609</v>
      </c>
      <c r="C128" s="74" t="s">
        <v>610</v>
      </c>
      <c r="D128" s="87" t="s">
        <v>111</v>
      </c>
      <c r="E128" s="87" t="s">
        <v>331</v>
      </c>
      <c r="F128" s="74" t="s">
        <v>611</v>
      </c>
      <c r="G128" s="87" t="s">
        <v>147</v>
      </c>
      <c r="H128" s="74" t="s">
        <v>504</v>
      </c>
      <c r="I128" s="74" t="s">
        <v>335</v>
      </c>
      <c r="J128" s="74"/>
      <c r="K128" s="84">
        <v>1.3799999999260248</v>
      </c>
      <c r="L128" s="87" t="s">
        <v>155</v>
      </c>
      <c r="M128" s="88">
        <v>2.1499999999999998E-2</v>
      </c>
      <c r="N128" s="88">
        <v>1.320000000021136E-2</v>
      </c>
      <c r="O128" s="84">
        <v>3368.8589320000001</v>
      </c>
      <c r="P128" s="86">
        <v>101.7</v>
      </c>
      <c r="Q128" s="84">
        <v>0.35891577300000005</v>
      </c>
      <c r="R128" s="84">
        <v>3.7850453060000002</v>
      </c>
      <c r="S128" s="85">
        <v>6.3555849268437324E-6</v>
      </c>
      <c r="T128" s="85">
        <f t="shared" si="3"/>
        <v>3.1346149012030015E-3</v>
      </c>
      <c r="U128" s="85">
        <f>R128/'סכום נכסי הקרן'!$C$42</f>
        <v>5.4546854816529692E-4</v>
      </c>
    </row>
    <row r="129" spans="2:21">
      <c r="B129" s="77" t="s">
        <v>612</v>
      </c>
      <c r="C129" s="74" t="s">
        <v>613</v>
      </c>
      <c r="D129" s="87" t="s">
        <v>111</v>
      </c>
      <c r="E129" s="87" t="s">
        <v>331</v>
      </c>
      <c r="F129" s="74" t="s">
        <v>611</v>
      </c>
      <c r="G129" s="87" t="s">
        <v>147</v>
      </c>
      <c r="H129" s="74" t="s">
        <v>504</v>
      </c>
      <c r="I129" s="74" t="s">
        <v>335</v>
      </c>
      <c r="J129" s="74"/>
      <c r="K129" s="84">
        <v>2.8700000004984481</v>
      </c>
      <c r="L129" s="87" t="s">
        <v>155</v>
      </c>
      <c r="M129" s="88">
        <v>1.8000000000000002E-2</v>
      </c>
      <c r="N129" s="88">
        <v>2.0400000001318211E-2</v>
      </c>
      <c r="O129" s="84">
        <v>2429.9647110000005</v>
      </c>
      <c r="P129" s="86">
        <v>99.9</v>
      </c>
      <c r="Q129" s="74"/>
      <c r="R129" s="84">
        <v>2.4275347170000003</v>
      </c>
      <c r="S129" s="85">
        <v>2.959297923090959E-6</v>
      </c>
      <c r="T129" s="85">
        <f t="shared" si="3"/>
        <v>2.0103818797184594E-3</v>
      </c>
      <c r="U129" s="85">
        <f>R129/'סכום נכסי הקרן'!$C$42</f>
        <v>3.498356639493406E-4</v>
      </c>
    </row>
    <row r="130" spans="2:21">
      <c r="B130" s="77" t="s">
        <v>614</v>
      </c>
      <c r="C130" s="74" t="s">
        <v>615</v>
      </c>
      <c r="D130" s="87" t="s">
        <v>111</v>
      </c>
      <c r="E130" s="87" t="s">
        <v>331</v>
      </c>
      <c r="F130" s="74" t="s">
        <v>616</v>
      </c>
      <c r="G130" s="87" t="s">
        <v>341</v>
      </c>
      <c r="H130" s="74" t="s">
        <v>617</v>
      </c>
      <c r="I130" s="74" t="s">
        <v>151</v>
      </c>
      <c r="J130" s="74"/>
      <c r="K130" s="84">
        <v>0.75999999512407213</v>
      </c>
      <c r="L130" s="87" t="s">
        <v>155</v>
      </c>
      <c r="M130" s="88">
        <v>4.1500000000000002E-2</v>
      </c>
      <c r="N130" s="88">
        <v>1.6599999930924356E-2</v>
      </c>
      <c r="O130" s="84">
        <v>92.321861999999996</v>
      </c>
      <c r="P130" s="86">
        <v>106.63</v>
      </c>
      <c r="Q130" s="74"/>
      <c r="R130" s="84">
        <v>9.8442797999999998E-2</v>
      </c>
      <c r="S130" s="85">
        <v>9.2047071117181743E-7</v>
      </c>
      <c r="T130" s="85">
        <f t="shared" si="3"/>
        <v>8.1526173818252575E-5</v>
      </c>
      <c r="U130" s="85">
        <f>R130/'סכום נכסי הקרן'!$C$42</f>
        <v>1.4186739064198032E-5</v>
      </c>
    </row>
    <row r="131" spans="2:21">
      <c r="B131" s="77" t="s">
        <v>618</v>
      </c>
      <c r="C131" s="74" t="s">
        <v>619</v>
      </c>
      <c r="D131" s="87" t="s">
        <v>111</v>
      </c>
      <c r="E131" s="87" t="s">
        <v>331</v>
      </c>
      <c r="F131" s="74" t="s">
        <v>620</v>
      </c>
      <c r="G131" s="87" t="s">
        <v>387</v>
      </c>
      <c r="H131" s="74" t="s">
        <v>617</v>
      </c>
      <c r="I131" s="74" t="s">
        <v>151</v>
      </c>
      <c r="J131" s="74"/>
      <c r="K131" s="84">
        <v>4.1300000004564588</v>
      </c>
      <c r="L131" s="87" t="s">
        <v>155</v>
      </c>
      <c r="M131" s="88">
        <v>2.5000000000000001E-2</v>
      </c>
      <c r="N131" s="88">
        <v>2.090000000008008E-2</v>
      </c>
      <c r="O131" s="84">
        <v>1205.4679820000001</v>
      </c>
      <c r="P131" s="86">
        <v>103.59</v>
      </c>
      <c r="Q131" s="74"/>
      <c r="R131" s="84">
        <v>1.2487443110000001</v>
      </c>
      <c r="S131" s="85">
        <v>3.6998787530880387E-6</v>
      </c>
      <c r="T131" s="85">
        <f t="shared" si="3"/>
        <v>1.0341573768874392E-3</v>
      </c>
      <c r="U131" s="85">
        <f>R131/'סכום נכסי הקרן'!$C$42</f>
        <v>1.7995841298678607E-4</v>
      </c>
    </row>
    <row r="132" spans="2:21">
      <c r="B132" s="77" t="s">
        <v>621</v>
      </c>
      <c r="C132" s="74" t="s">
        <v>622</v>
      </c>
      <c r="D132" s="87" t="s">
        <v>111</v>
      </c>
      <c r="E132" s="87" t="s">
        <v>331</v>
      </c>
      <c r="F132" s="74" t="s">
        <v>620</v>
      </c>
      <c r="G132" s="87" t="s">
        <v>387</v>
      </c>
      <c r="H132" s="74" t="s">
        <v>617</v>
      </c>
      <c r="I132" s="74" t="s">
        <v>151</v>
      </c>
      <c r="J132" s="74"/>
      <c r="K132" s="84">
        <v>6.3700000009954136</v>
      </c>
      <c r="L132" s="87" t="s">
        <v>155</v>
      </c>
      <c r="M132" s="88">
        <v>1.9E-2</v>
      </c>
      <c r="N132" s="88">
        <v>2.4000000004576617E-2</v>
      </c>
      <c r="O132" s="84">
        <v>2675.5378370000003</v>
      </c>
      <c r="P132" s="86">
        <v>98</v>
      </c>
      <c r="Q132" s="74"/>
      <c r="R132" s="84">
        <v>2.6220271470000003</v>
      </c>
      <c r="S132" s="85">
        <v>1.153583209015715E-5</v>
      </c>
      <c r="T132" s="85">
        <f t="shared" si="3"/>
        <v>2.1714523081972836E-3</v>
      </c>
      <c r="U132" s="85">
        <f>R132/'סכום נכסי הקרן'!$C$42</f>
        <v>3.7786425934107054E-4</v>
      </c>
    </row>
    <row r="133" spans="2:21">
      <c r="B133" s="77" t="s">
        <v>623</v>
      </c>
      <c r="C133" s="74" t="s">
        <v>624</v>
      </c>
      <c r="D133" s="87" t="s">
        <v>111</v>
      </c>
      <c r="E133" s="87" t="s">
        <v>331</v>
      </c>
      <c r="F133" s="74" t="s">
        <v>625</v>
      </c>
      <c r="G133" s="87" t="s">
        <v>626</v>
      </c>
      <c r="H133" s="74" t="s">
        <v>627</v>
      </c>
      <c r="I133" s="74" t="s">
        <v>151</v>
      </c>
      <c r="J133" s="74"/>
      <c r="K133" s="84">
        <v>0.73998804542737606</v>
      </c>
      <c r="L133" s="87" t="s">
        <v>155</v>
      </c>
      <c r="M133" s="88">
        <v>5.3499999999999999E-2</v>
      </c>
      <c r="N133" s="88">
        <v>2.8398941166424736E-2</v>
      </c>
      <c r="O133" s="84">
        <v>1.1148999999999999E-2</v>
      </c>
      <c r="P133" s="86">
        <v>105.03</v>
      </c>
      <c r="Q133" s="74"/>
      <c r="R133" s="84">
        <v>1.1711E-5</v>
      </c>
      <c r="S133" s="85">
        <v>9.4909944517394977E-11</v>
      </c>
      <c r="T133" s="85">
        <f t="shared" si="3"/>
        <v>9.6985563289815869E-9</v>
      </c>
      <c r="U133" s="85">
        <f>R133/'סכום נכסי הקרן'!$C$42</f>
        <v>1.6876897503545477E-9</v>
      </c>
    </row>
    <row r="134" spans="2:21">
      <c r="B134" s="77" t="s">
        <v>628</v>
      </c>
      <c r="C134" s="74" t="s">
        <v>629</v>
      </c>
      <c r="D134" s="87" t="s">
        <v>111</v>
      </c>
      <c r="E134" s="87" t="s">
        <v>331</v>
      </c>
      <c r="F134" s="74" t="s">
        <v>630</v>
      </c>
      <c r="G134" s="87" t="s">
        <v>147</v>
      </c>
      <c r="H134" s="74" t="s">
        <v>631</v>
      </c>
      <c r="I134" s="74" t="s">
        <v>335</v>
      </c>
      <c r="J134" s="74"/>
      <c r="K134" s="84">
        <v>1.8700000003707211</v>
      </c>
      <c r="L134" s="87" t="s">
        <v>155</v>
      </c>
      <c r="M134" s="88">
        <v>3.15E-2</v>
      </c>
      <c r="N134" s="88">
        <v>8.0100000008940922E-2</v>
      </c>
      <c r="O134" s="84">
        <v>3006.9867260000005</v>
      </c>
      <c r="P134" s="86">
        <v>91.5</v>
      </c>
      <c r="Q134" s="74"/>
      <c r="R134" s="84">
        <v>2.7513928540000006</v>
      </c>
      <c r="S134" s="85">
        <v>8.0752249870466879E-6</v>
      </c>
      <c r="T134" s="85">
        <f t="shared" si="3"/>
        <v>2.2785875311823428E-3</v>
      </c>
      <c r="U134" s="85">
        <f>R134/'סכום נכסי הקרן'!$C$42</f>
        <v>3.9650734513658505E-4</v>
      </c>
    </row>
    <row r="135" spans="2:21">
      <c r="B135" s="77" t="s">
        <v>632</v>
      </c>
      <c r="C135" s="74" t="s">
        <v>633</v>
      </c>
      <c r="D135" s="87" t="s">
        <v>111</v>
      </c>
      <c r="E135" s="87" t="s">
        <v>331</v>
      </c>
      <c r="F135" s="74" t="s">
        <v>630</v>
      </c>
      <c r="G135" s="87" t="s">
        <v>147</v>
      </c>
      <c r="H135" s="74" t="s">
        <v>631</v>
      </c>
      <c r="I135" s="74" t="s">
        <v>335</v>
      </c>
      <c r="J135" s="74"/>
      <c r="K135" s="84">
        <v>1.04000000004646</v>
      </c>
      <c r="L135" s="87" t="s">
        <v>155</v>
      </c>
      <c r="M135" s="88">
        <v>2.8500000000000001E-2</v>
      </c>
      <c r="N135" s="88">
        <v>4.2300000004123317E-2</v>
      </c>
      <c r="O135" s="84">
        <v>1706.5574440000003</v>
      </c>
      <c r="P135" s="86">
        <v>100.9</v>
      </c>
      <c r="Q135" s="74"/>
      <c r="R135" s="84">
        <v>1.7219164230000001</v>
      </c>
      <c r="S135" s="85">
        <v>7.8921169271113259E-6</v>
      </c>
      <c r="T135" s="85">
        <f t="shared" si="3"/>
        <v>1.4260185656446065E-3</v>
      </c>
      <c r="U135" s="85">
        <f>R135/'סכום נכסי הקרן'!$C$42</f>
        <v>2.4814795474889127E-4</v>
      </c>
    </row>
    <row r="136" spans="2:21">
      <c r="B136" s="77" t="s">
        <v>634</v>
      </c>
      <c r="C136" s="74" t="s">
        <v>635</v>
      </c>
      <c r="D136" s="87" t="s">
        <v>111</v>
      </c>
      <c r="E136" s="87" t="s">
        <v>331</v>
      </c>
      <c r="F136" s="74" t="s">
        <v>636</v>
      </c>
      <c r="G136" s="87" t="s">
        <v>637</v>
      </c>
      <c r="H136" s="74" t="s">
        <v>627</v>
      </c>
      <c r="I136" s="74" t="s">
        <v>151</v>
      </c>
      <c r="J136" s="74"/>
      <c r="K136" s="84">
        <v>0.26000000142287233</v>
      </c>
      <c r="L136" s="87" t="s">
        <v>155</v>
      </c>
      <c r="M136" s="88">
        <v>4.8000000000000001E-2</v>
      </c>
      <c r="N136" s="88">
        <v>1.5000000012266141E-2</v>
      </c>
      <c r="O136" s="84">
        <v>399.67266800000004</v>
      </c>
      <c r="P136" s="86">
        <v>101.99</v>
      </c>
      <c r="Q136" s="74"/>
      <c r="R136" s="84">
        <v>0.40762616700000004</v>
      </c>
      <c r="S136" s="85">
        <v>5.134277118339243E-6</v>
      </c>
      <c r="T136" s="85">
        <f t="shared" si="3"/>
        <v>3.3757880128224368E-4</v>
      </c>
      <c r="U136" s="85">
        <f>R136/'סכום נכסי הקרן'!$C$42</f>
        <v>5.8743617455572643E-5</v>
      </c>
    </row>
    <row r="137" spans="2:21">
      <c r="B137" s="77" t="s">
        <v>638</v>
      </c>
      <c r="C137" s="74" t="s">
        <v>639</v>
      </c>
      <c r="D137" s="87" t="s">
        <v>111</v>
      </c>
      <c r="E137" s="87" t="s">
        <v>331</v>
      </c>
      <c r="F137" s="74" t="s">
        <v>383</v>
      </c>
      <c r="G137" s="87" t="s">
        <v>341</v>
      </c>
      <c r="H137" s="74" t="s">
        <v>631</v>
      </c>
      <c r="I137" s="74" t="s">
        <v>335</v>
      </c>
      <c r="J137" s="74"/>
      <c r="K137" s="84">
        <v>1.2200000000426241</v>
      </c>
      <c r="L137" s="87" t="s">
        <v>155</v>
      </c>
      <c r="M137" s="88">
        <v>5.0999999999999997E-2</v>
      </c>
      <c r="N137" s="88">
        <v>1.9700000000806812E-2</v>
      </c>
      <c r="O137" s="84">
        <v>10343.334583000002</v>
      </c>
      <c r="P137" s="86">
        <v>125.48</v>
      </c>
      <c r="Q137" s="84">
        <v>0.15932075300000004</v>
      </c>
      <c r="R137" s="84">
        <v>13.138137502000001</v>
      </c>
      <c r="S137" s="85">
        <v>9.0158232315804025E-6</v>
      </c>
      <c r="T137" s="85">
        <f t="shared" si="3"/>
        <v>1.0880451423537909E-2</v>
      </c>
      <c r="U137" s="85">
        <f>R137/'סכום נכסי הקרן'!$C$42</f>
        <v>1.8933566732878577E-3</v>
      </c>
    </row>
    <row r="138" spans="2:21">
      <c r="B138" s="77" t="s">
        <v>640</v>
      </c>
      <c r="C138" s="74" t="s">
        <v>641</v>
      </c>
      <c r="D138" s="87" t="s">
        <v>111</v>
      </c>
      <c r="E138" s="87" t="s">
        <v>331</v>
      </c>
      <c r="F138" s="74" t="s">
        <v>549</v>
      </c>
      <c r="G138" s="87" t="s">
        <v>341</v>
      </c>
      <c r="H138" s="74" t="s">
        <v>631</v>
      </c>
      <c r="I138" s="74" t="s">
        <v>335</v>
      </c>
      <c r="J138" s="74"/>
      <c r="K138" s="84">
        <v>0.73999999928703353</v>
      </c>
      <c r="L138" s="87" t="s">
        <v>155</v>
      </c>
      <c r="M138" s="88">
        <v>2.4E-2</v>
      </c>
      <c r="N138" s="88">
        <v>1.1200000006337481E-2</v>
      </c>
      <c r="O138" s="84">
        <v>244.18827000000002</v>
      </c>
      <c r="P138" s="86">
        <v>103.39</v>
      </c>
      <c r="Q138" s="74"/>
      <c r="R138" s="84">
        <v>0.25246625700000003</v>
      </c>
      <c r="S138" s="85">
        <v>5.6113194252023219E-6</v>
      </c>
      <c r="T138" s="85">
        <f t="shared" si="3"/>
        <v>2.0908190715409803E-4</v>
      </c>
      <c r="U138" s="85">
        <f>R138/'סכום נכסי הקרן'!$C$42</f>
        <v>3.6383290432010683E-5</v>
      </c>
    </row>
    <row r="139" spans="2:21">
      <c r="B139" s="77" t="s">
        <v>642</v>
      </c>
      <c r="C139" s="74" t="s">
        <v>643</v>
      </c>
      <c r="D139" s="87" t="s">
        <v>111</v>
      </c>
      <c r="E139" s="87" t="s">
        <v>331</v>
      </c>
      <c r="F139" s="74" t="s">
        <v>566</v>
      </c>
      <c r="G139" s="87" t="s">
        <v>387</v>
      </c>
      <c r="H139" s="74" t="s">
        <v>631</v>
      </c>
      <c r="I139" s="74" t="s">
        <v>335</v>
      </c>
      <c r="J139" s="74"/>
      <c r="K139" s="84">
        <v>2.0400000086902752</v>
      </c>
      <c r="L139" s="87" t="s">
        <v>155</v>
      </c>
      <c r="M139" s="88">
        <v>3.4500000000000003E-2</v>
      </c>
      <c r="N139" s="88">
        <v>1.3600000143133945E-2</v>
      </c>
      <c r="O139" s="84">
        <v>74.345257000000004</v>
      </c>
      <c r="P139" s="86">
        <v>105.25</v>
      </c>
      <c r="Q139" s="74"/>
      <c r="R139" s="84">
        <v>7.8248383000000019E-2</v>
      </c>
      <c r="S139" s="85">
        <v>2.3626290483736814E-7</v>
      </c>
      <c r="T139" s="85">
        <f t="shared" ref="T139:T150" si="4">R139/$R$11</f>
        <v>6.4802010945028216E-5</v>
      </c>
      <c r="U139" s="85">
        <f>R139/'סכום נכסי הקרן'!$C$42</f>
        <v>1.1276491672010678E-5</v>
      </c>
    </row>
    <row r="140" spans="2:21">
      <c r="B140" s="77" t="s">
        <v>644</v>
      </c>
      <c r="C140" s="74" t="s">
        <v>645</v>
      </c>
      <c r="D140" s="87" t="s">
        <v>111</v>
      </c>
      <c r="E140" s="87" t="s">
        <v>331</v>
      </c>
      <c r="F140" s="74" t="s">
        <v>566</v>
      </c>
      <c r="G140" s="87" t="s">
        <v>387</v>
      </c>
      <c r="H140" s="74" t="s">
        <v>631</v>
      </c>
      <c r="I140" s="74" t="s">
        <v>335</v>
      </c>
      <c r="J140" s="74"/>
      <c r="K140" s="84">
        <v>4.3199999993476048</v>
      </c>
      <c r="L140" s="87" t="s">
        <v>155</v>
      </c>
      <c r="M140" s="88">
        <v>2.0499999999999997E-2</v>
      </c>
      <c r="N140" s="88">
        <v>1.2299999998748314E-2</v>
      </c>
      <c r="O140" s="84">
        <v>2508.5033899999999</v>
      </c>
      <c r="P140" s="86">
        <v>105.1</v>
      </c>
      <c r="Q140" s="74"/>
      <c r="R140" s="84">
        <v>2.636437071</v>
      </c>
      <c r="S140" s="85">
        <v>4.3872672180548435E-6</v>
      </c>
      <c r="T140" s="85">
        <f t="shared" si="4"/>
        <v>2.1833859995652573E-3</v>
      </c>
      <c r="U140" s="85">
        <f>R140/'סכום נכסי הקרן'!$C$42</f>
        <v>3.7994089507142556E-4</v>
      </c>
    </row>
    <row r="141" spans="2:21">
      <c r="B141" s="77" t="s">
        <v>646</v>
      </c>
      <c r="C141" s="74" t="s">
        <v>647</v>
      </c>
      <c r="D141" s="87" t="s">
        <v>111</v>
      </c>
      <c r="E141" s="87" t="s">
        <v>331</v>
      </c>
      <c r="F141" s="74" t="s">
        <v>566</v>
      </c>
      <c r="G141" s="87" t="s">
        <v>387</v>
      </c>
      <c r="H141" s="74" t="s">
        <v>631</v>
      </c>
      <c r="I141" s="74" t="s">
        <v>335</v>
      </c>
      <c r="J141" s="74"/>
      <c r="K141" s="84">
        <v>6.8699999997789387</v>
      </c>
      <c r="L141" s="87" t="s">
        <v>155</v>
      </c>
      <c r="M141" s="88">
        <v>8.3999999999999995E-3</v>
      </c>
      <c r="N141" s="88">
        <v>1.4499999999323283E-2</v>
      </c>
      <c r="O141" s="84">
        <v>4627.0557770000005</v>
      </c>
      <c r="P141" s="86">
        <v>95.81</v>
      </c>
      <c r="Q141" s="74"/>
      <c r="R141" s="84">
        <v>4.433182254000001</v>
      </c>
      <c r="S141" s="85">
        <v>8.079060655955246E-6</v>
      </c>
      <c r="T141" s="85">
        <f t="shared" si="4"/>
        <v>3.6713745885970936E-3</v>
      </c>
      <c r="U141" s="85">
        <f>R141/'סכום נכסי הקרן'!$C$42</f>
        <v>6.3887253449999761E-4</v>
      </c>
    </row>
    <row r="142" spans="2:21">
      <c r="B142" s="77" t="s">
        <v>648</v>
      </c>
      <c r="C142" s="74" t="s">
        <v>649</v>
      </c>
      <c r="D142" s="87" t="s">
        <v>111</v>
      </c>
      <c r="E142" s="87" t="s">
        <v>331</v>
      </c>
      <c r="F142" s="74" t="s">
        <v>650</v>
      </c>
      <c r="G142" s="87" t="s">
        <v>182</v>
      </c>
      <c r="H142" s="74" t="s">
        <v>631</v>
      </c>
      <c r="I142" s="74" t="s">
        <v>335</v>
      </c>
      <c r="J142" s="74"/>
      <c r="K142" s="84">
        <v>2.1900000000783764</v>
      </c>
      <c r="L142" s="87" t="s">
        <v>155</v>
      </c>
      <c r="M142" s="88">
        <v>1.9799999999999998E-2</v>
      </c>
      <c r="N142" s="88">
        <v>2.4400000000783763E-2</v>
      </c>
      <c r="O142" s="84">
        <v>4099.2518550000004</v>
      </c>
      <c r="P142" s="86">
        <v>99.6</v>
      </c>
      <c r="Q142" s="74"/>
      <c r="R142" s="84">
        <v>4.0828546720000007</v>
      </c>
      <c r="S142" s="85">
        <v>6.744862326295276E-6</v>
      </c>
      <c r="T142" s="85">
        <f t="shared" si="4"/>
        <v>3.3812480590417254E-3</v>
      </c>
      <c r="U142" s="85">
        <f>R142/'סכום נכסי הקרן'!$C$42</f>
        <v>5.8838630194873022E-4</v>
      </c>
    </row>
    <row r="143" spans="2:21">
      <c r="B143" s="77" t="s">
        <v>651</v>
      </c>
      <c r="C143" s="74" t="s">
        <v>652</v>
      </c>
      <c r="D143" s="87" t="s">
        <v>111</v>
      </c>
      <c r="E143" s="87" t="s">
        <v>331</v>
      </c>
      <c r="F143" s="74" t="s">
        <v>653</v>
      </c>
      <c r="G143" s="87" t="s">
        <v>637</v>
      </c>
      <c r="H143" s="74" t="s">
        <v>654</v>
      </c>
      <c r="I143" s="74" t="s">
        <v>151</v>
      </c>
      <c r="J143" s="74"/>
      <c r="K143" s="84">
        <v>2.5862068965517242</v>
      </c>
      <c r="L143" s="87" t="s">
        <v>155</v>
      </c>
      <c r="M143" s="88">
        <v>4.6500000000000007E-2</v>
      </c>
      <c r="N143" s="88">
        <v>2.6724137931034484E-2</v>
      </c>
      <c r="O143" s="84">
        <v>5.4000000000000005E-5</v>
      </c>
      <c r="P143" s="86">
        <v>106.93</v>
      </c>
      <c r="Q143" s="74"/>
      <c r="R143" s="84">
        <v>5.800000000000001E-8</v>
      </c>
      <c r="S143" s="85">
        <v>7.5353533662098017E-14</v>
      </c>
      <c r="T143" s="85">
        <f t="shared" si="4"/>
        <v>4.803315405011802E-11</v>
      </c>
      <c r="U143" s="85">
        <f>R143/'סכום נכסי הקרן'!$C$42</f>
        <v>8.3584668705118071E-12</v>
      </c>
    </row>
    <row r="144" spans="2:21">
      <c r="B144" s="77" t="s">
        <v>655</v>
      </c>
      <c r="C144" s="74" t="s">
        <v>656</v>
      </c>
      <c r="D144" s="87" t="s">
        <v>111</v>
      </c>
      <c r="E144" s="87" t="s">
        <v>331</v>
      </c>
      <c r="F144" s="74" t="s">
        <v>657</v>
      </c>
      <c r="G144" s="87" t="s">
        <v>451</v>
      </c>
      <c r="H144" s="74" t="s">
        <v>654</v>
      </c>
      <c r="I144" s="74" t="s">
        <v>151</v>
      </c>
      <c r="J144" s="74"/>
      <c r="K144" s="84">
        <v>5.9500000001928539</v>
      </c>
      <c r="L144" s="87" t="s">
        <v>155</v>
      </c>
      <c r="M144" s="88">
        <v>2.75E-2</v>
      </c>
      <c r="N144" s="88">
        <v>1.9899999999834696E-2</v>
      </c>
      <c r="O144" s="84">
        <v>3486.7260270000006</v>
      </c>
      <c r="P144" s="86">
        <v>104.1</v>
      </c>
      <c r="Q144" s="74"/>
      <c r="R144" s="84">
        <v>3.629681794000001</v>
      </c>
      <c r="S144" s="85">
        <v>8.7168150675000017E-6</v>
      </c>
      <c r="T144" s="85">
        <f t="shared" si="4"/>
        <v>3.0059493924846684E-3</v>
      </c>
      <c r="U144" s="85">
        <f>R144/'סכום נכסי הקרן'!$C$42</f>
        <v>5.2307887975256665E-4</v>
      </c>
    </row>
    <row r="145" spans="2:21">
      <c r="B145" s="77" t="s">
        <v>658</v>
      </c>
      <c r="C145" s="74" t="s">
        <v>659</v>
      </c>
      <c r="D145" s="87" t="s">
        <v>111</v>
      </c>
      <c r="E145" s="87" t="s">
        <v>331</v>
      </c>
      <c r="F145" s="74" t="s">
        <v>660</v>
      </c>
      <c r="G145" s="87" t="s">
        <v>637</v>
      </c>
      <c r="H145" s="74" t="s">
        <v>661</v>
      </c>
      <c r="I145" s="74" t="s">
        <v>335</v>
      </c>
      <c r="J145" s="74"/>
      <c r="K145" s="84">
        <v>1.4700000008657386</v>
      </c>
      <c r="L145" s="87" t="s">
        <v>155</v>
      </c>
      <c r="M145" s="88">
        <v>2.5000000000000001E-2</v>
      </c>
      <c r="N145" s="88">
        <v>0.1279000000406231</v>
      </c>
      <c r="O145" s="84">
        <v>855.129955</v>
      </c>
      <c r="P145" s="86">
        <v>87.8</v>
      </c>
      <c r="Q145" s="74"/>
      <c r="R145" s="84">
        <v>0.75080410500000017</v>
      </c>
      <c r="S145" s="85">
        <v>2.9272747304629314E-6</v>
      </c>
      <c r="T145" s="85">
        <f t="shared" si="4"/>
        <v>6.2178429718837906E-4</v>
      </c>
      <c r="U145" s="85">
        <f>R145/'סכום נכסי הקרן'!$C$42</f>
        <v>1.0819950410149602E-4</v>
      </c>
    </row>
    <row r="146" spans="2:21">
      <c r="B146" s="77" t="s">
        <v>666</v>
      </c>
      <c r="C146" s="74" t="s">
        <v>667</v>
      </c>
      <c r="D146" s="87" t="s">
        <v>111</v>
      </c>
      <c r="E146" s="87" t="s">
        <v>331</v>
      </c>
      <c r="F146" s="74" t="s">
        <v>668</v>
      </c>
      <c r="G146" s="87" t="s">
        <v>387</v>
      </c>
      <c r="H146" s="74" t="s">
        <v>665</v>
      </c>
      <c r="I146" s="74"/>
      <c r="J146" s="74"/>
      <c r="K146" s="84">
        <v>1.7299999998570452</v>
      </c>
      <c r="L146" s="87" t="s">
        <v>155</v>
      </c>
      <c r="M146" s="88">
        <v>0.01</v>
      </c>
      <c r="N146" s="88">
        <v>1.0599999998332195E-2</v>
      </c>
      <c r="O146" s="84">
        <v>1654.6950000000004</v>
      </c>
      <c r="P146" s="86">
        <v>101.46</v>
      </c>
      <c r="Q146" s="74"/>
      <c r="R146" s="84">
        <v>1.6788535880000002</v>
      </c>
      <c r="S146" s="85">
        <v>3.2022801340754452E-6</v>
      </c>
      <c r="T146" s="85">
        <f t="shared" si="4"/>
        <v>1.3903557417240925E-3</v>
      </c>
      <c r="U146" s="85">
        <f>R146/'סכום נכסי הקרן'!$C$42</f>
        <v>2.4194210509892894E-4</v>
      </c>
    </row>
    <row r="147" spans="2:21">
      <c r="B147" s="77" t="s">
        <v>669</v>
      </c>
      <c r="C147" s="74" t="s">
        <v>670</v>
      </c>
      <c r="D147" s="87" t="s">
        <v>111</v>
      </c>
      <c r="E147" s="87" t="s">
        <v>331</v>
      </c>
      <c r="F147" s="74" t="s">
        <v>668</v>
      </c>
      <c r="G147" s="87" t="s">
        <v>387</v>
      </c>
      <c r="H147" s="74" t="s">
        <v>665</v>
      </c>
      <c r="I147" s="74"/>
      <c r="J147" s="74"/>
      <c r="K147" s="84">
        <v>5.2400000006628256</v>
      </c>
      <c r="L147" s="87" t="s">
        <v>155</v>
      </c>
      <c r="M147" s="88">
        <v>1E-3</v>
      </c>
      <c r="N147" s="88">
        <v>1.5000000003249145E-2</v>
      </c>
      <c r="O147" s="84">
        <v>3309.3900000000008</v>
      </c>
      <c r="P147" s="86">
        <v>93</v>
      </c>
      <c r="Q147" s="74"/>
      <c r="R147" s="84">
        <v>3.0777328040000005</v>
      </c>
      <c r="S147" s="85">
        <v>9.8704966878528785E-6</v>
      </c>
      <c r="T147" s="85">
        <f t="shared" si="4"/>
        <v>2.5488485155109254E-3</v>
      </c>
      <c r="U147" s="85">
        <f>R147/'סכום נכסי הקרן'!$C$42</f>
        <v>4.435366841124381E-4</v>
      </c>
    </row>
    <row r="148" spans="2:21">
      <c r="B148" s="77" t="s">
        <v>671</v>
      </c>
      <c r="C148" s="74" t="s">
        <v>672</v>
      </c>
      <c r="D148" s="87" t="s">
        <v>111</v>
      </c>
      <c r="E148" s="87" t="s">
        <v>331</v>
      </c>
      <c r="F148" s="74" t="s">
        <v>673</v>
      </c>
      <c r="G148" s="87" t="s">
        <v>387</v>
      </c>
      <c r="H148" s="74" t="s">
        <v>665</v>
      </c>
      <c r="I148" s="74"/>
      <c r="J148" s="74"/>
      <c r="K148" s="84">
        <v>2.2800000011410551</v>
      </c>
      <c r="L148" s="87" t="s">
        <v>155</v>
      </c>
      <c r="M148" s="88">
        <v>2.1000000000000001E-2</v>
      </c>
      <c r="N148" s="88">
        <v>1.4199999999286837E-2</v>
      </c>
      <c r="O148" s="84">
        <v>260.48553100000009</v>
      </c>
      <c r="P148" s="86">
        <v>102.98</v>
      </c>
      <c r="Q148" s="84">
        <v>1.2194181000000002E-2</v>
      </c>
      <c r="R148" s="84">
        <v>0.28044218100000007</v>
      </c>
      <c r="S148" s="85">
        <v>1.1360512404221201E-6</v>
      </c>
      <c r="T148" s="85">
        <f t="shared" si="4"/>
        <v>2.32250387622829E-4</v>
      </c>
      <c r="U148" s="85">
        <f>R148/'סכום נכסי הקרן'!$C$42</f>
        <v>4.0414942741078897E-5</v>
      </c>
    </row>
    <row r="149" spans="2:21">
      <c r="B149" s="77" t="s">
        <v>674</v>
      </c>
      <c r="C149" s="74" t="s">
        <v>675</v>
      </c>
      <c r="D149" s="87" t="s">
        <v>111</v>
      </c>
      <c r="E149" s="87" t="s">
        <v>331</v>
      </c>
      <c r="F149" s="74" t="s">
        <v>673</v>
      </c>
      <c r="G149" s="87" t="s">
        <v>387</v>
      </c>
      <c r="H149" s="74" t="s">
        <v>665</v>
      </c>
      <c r="I149" s="74"/>
      <c r="J149" s="74"/>
      <c r="K149" s="84">
        <v>5.7000000003237696</v>
      </c>
      <c r="L149" s="87" t="s">
        <v>155</v>
      </c>
      <c r="M149" s="88">
        <v>2.75E-2</v>
      </c>
      <c r="N149" s="88">
        <v>1.3400000001861674E-2</v>
      </c>
      <c r="O149" s="84">
        <v>4560.5285280000007</v>
      </c>
      <c r="P149" s="86">
        <v>108.36</v>
      </c>
      <c r="Q149" s="74"/>
      <c r="R149" s="84">
        <v>4.9417886620000004</v>
      </c>
      <c r="S149" s="85">
        <v>9.5145800884586515E-6</v>
      </c>
      <c r="T149" s="85">
        <f t="shared" si="4"/>
        <v>4.0925809669822861E-3</v>
      </c>
      <c r="U149" s="85">
        <f>R149/'סכום נכסי הקרן'!$C$42</f>
        <v>7.1216856573099775E-4</v>
      </c>
    </row>
    <row r="150" spans="2:21">
      <c r="B150" s="77" t="s">
        <v>676</v>
      </c>
      <c r="C150" s="74" t="s">
        <v>677</v>
      </c>
      <c r="D150" s="87" t="s">
        <v>111</v>
      </c>
      <c r="E150" s="87" t="s">
        <v>331</v>
      </c>
      <c r="F150" s="74" t="s">
        <v>678</v>
      </c>
      <c r="G150" s="87" t="s">
        <v>679</v>
      </c>
      <c r="H150" s="74" t="s">
        <v>665</v>
      </c>
      <c r="I150" s="74"/>
      <c r="J150" s="74"/>
      <c r="K150" s="84">
        <v>0</v>
      </c>
      <c r="L150" s="87" t="s">
        <v>155</v>
      </c>
      <c r="M150" s="88">
        <v>4.9000000000000002E-2</v>
      </c>
      <c r="N150" s="88">
        <v>0</v>
      </c>
      <c r="O150" s="84">
        <v>1772.3015200000002</v>
      </c>
      <c r="P150" s="86">
        <v>21</v>
      </c>
      <c r="Q150" s="74"/>
      <c r="R150" s="84">
        <v>0.37218328100000009</v>
      </c>
      <c r="S150" s="85">
        <v>2.7966012142304078E-6</v>
      </c>
      <c r="T150" s="85">
        <f t="shared" si="4"/>
        <v>3.082264977784718E-4</v>
      </c>
      <c r="U150" s="85">
        <f>R150/'סכום נכסי הקרן'!$C$42</f>
        <v>5.3635890068911841E-5</v>
      </c>
    </row>
    <row r="151" spans="2:21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84"/>
      <c r="P151" s="86"/>
      <c r="Q151" s="74"/>
      <c r="R151" s="74"/>
      <c r="S151" s="74"/>
      <c r="T151" s="85"/>
      <c r="U151" s="74"/>
    </row>
    <row r="152" spans="2:21">
      <c r="B152" s="92" t="s">
        <v>42</v>
      </c>
      <c r="C152" s="72"/>
      <c r="D152" s="72"/>
      <c r="E152" s="72"/>
      <c r="F152" s="72"/>
      <c r="G152" s="72"/>
      <c r="H152" s="72"/>
      <c r="I152" s="72"/>
      <c r="J152" s="72"/>
      <c r="K152" s="81">
        <v>4.8546550181358592</v>
      </c>
      <c r="L152" s="72"/>
      <c r="M152" s="72"/>
      <c r="N152" s="94">
        <v>2.4148124888052562E-2</v>
      </c>
      <c r="O152" s="81"/>
      <c r="P152" s="83"/>
      <c r="Q152" s="81">
        <f>SUM(Q153:Q232)</f>
        <v>0.60440350845819002</v>
      </c>
      <c r="R152" s="81">
        <f>SUM(R153:R232)</f>
        <v>206.08837353599995</v>
      </c>
      <c r="S152" s="72"/>
      <c r="T152" s="82">
        <f t="shared" ref="T152:T215" si="5">R152/$R$11</f>
        <v>0.17067369989643016</v>
      </c>
      <c r="U152" s="82">
        <f>R152/'סכום נכסי הקרן'!$C$42</f>
        <v>2.9699704182729613E-2</v>
      </c>
    </row>
    <row r="153" spans="2:21">
      <c r="B153" s="77" t="s">
        <v>680</v>
      </c>
      <c r="C153" s="74" t="s">
        <v>681</v>
      </c>
      <c r="D153" s="87" t="s">
        <v>111</v>
      </c>
      <c r="E153" s="87" t="s">
        <v>331</v>
      </c>
      <c r="F153" s="74" t="s">
        <v>535</v>
      </c>
      <c r="G153" s="87" t="s">
        <v>341</v>
      </c>
      <c r="H153" s="74" t="s">
        <v>349</v>
      </c>
      <c r="I153" s="74" t="s">
        <v>151</v>
      </c>
      <c r="J153" s="74"/>
      <c r="K153" s="84">
        <v>4.8600000000051713</v>
      </c>
      <c r="L153" s="87" t="s">
        <v>155</v>
      </c>
      <c r="M153" s="88">
        <v>2.6800000000000001E-2</v>
      </c>
      <c r="N153" s="88">
        <v>9.4999999997414306E-3</v>
      </c>
      <c r="O153" s="84">
        <v>13960.653205000002</v>
      </c>
      <c r="P153" s="86">
        <v>110.81</v>
      </c>
      <c r="Q153" s="74"/>
      <c r="R153" s="84">
        <v>15.469799972000002</v>
      </c>
      <c r="S153" s="85">
        <v>5.7966655194622452E-6</v>
      </c>
      <c r="T153" s="85">
        <f t="shared" si="5"/>
        <v>1.2811435951372196E-2</v>
      </c>
      <c r="U153" s="85">
        <f>R153/'סכום נכסי הקרן'!$C$42</f>
        <v>2.229376044127698E-3</v>
      </c>
    </row>
    <row r="154" spans="2:21">
      <c r="B154" s="77" t="s">
        <v>682</v>
      </c>
      <c r="C154" s="74" t="s">
        <v>683</v>
      </c>
      <c r="D154" s="87" t="s">
        <v>111</v>
      </c>
      <c r="E154" s="87" t="s">
        <v>331</v>
      </c>
      <c r="F154" s="74" t="s">
        <v>684</v>
      </c>
      <c r="G154" s="87" t="s">
        <v>387</v>
      </c>
      <c r="H154" s="74" t="s">
        <v>349</v>
      </c>
      <c r="I154" s="74" t="s">
        <v>151</v>
      </c>
      <c r="J154" s="74"/>
      <c r="K154" s="84">
        <v>3.899999994785301</v>
      </c>
      <c r="L154" s="87" t="s">
        <v>155</v>
      </c>
      <c r="M154" s="88">
        <v>1.44E-2</v>
      </c>
      <c r="N154" s="88">
        <v>7.399999994785301E-3</v>
      </c>
      <c r="O154" s="84">
        <v>298.61312300000003</v>
      </c>
      <c r="P154" s="86">
        <v>102.75</v>
      </c>
      <c r="Q154" s="74"/>
      <c r="R154" s="84">
        <v>0.30682498400000002</v>
      </c>
      <c r="S154" s="85">
        <v>3.981508306666667E-7</v>
      </c>
      <c r="T154" s="85">
        <f t="shared" si="5"/>
        <v>2.5409951246374129E-4</v>
      </c>
      <c r="U154" s="85">
        <f>R154/'סכום נכסי הקרן'!$C$42</f>
        <v>4.4217007996712329E-5</v>
      </c>
    </row>
    <row r="155" spans="2:21">
      <c r="B155" s="77" t="s">
        <v>685</v>
      </c>
      <c r="C155" s="74" t="s">
        <v>686</v>
      </c>
      <c r="D155" s="87" t="s">
        <v>111</v>
      </c>
      <c r="E155" s="87" t="s">
        <v>331</v>
      </c>
      <c r="F155" s="74" t="s">
        <v>393</v>
      </c>
      <c r="G155" s="87" t="s">
        <v>387</v>
      </c>
      <c r="H155" s="74" t="s">
        <v>378</v>
      </c>
      <c r="I155" s="74" t="s">
        <v>151</v>
      </c>
      <c r="J155" s="74"/>
      <c r="K155" s="84">
        <v>2.7000000003618054</v>
      </c>
      <c r="L155" s="87" t="s">
        <v>155</v>
      </c>
      <c r="M155" s="88">
        <v>1.6299999999999999E-2</v>
      </c>
      <c r="N155" s="88">
        <v>5.0000000000000001E-3</v>
      </c>
      <c r="O155" s="84">
        <v>2136.5668630000005</v>
      </c>
      <c r="P155" s="86">
        <v>103.49</v>
      </c>
      <c r="Q155" s="74"/>
      <c r="R155" s="84">
        <v>2.2111330460000005</v>
      </c>
      <c r="S155" s="85">
        <v>2.5641704997005667E-6</v>
      </c>
      <c r="T155" s="85">
        <f t="shared" si="5"/>
        <v>1.8311671417900811E-3</v>
      </c>
      <c r="U155" s="85">
        <f>R155/'סכום נכסי הקרן'!$C$42</f>
        <v>3.1864969502215279E-4</v>
      </c>
    </row>
    <row r="156" spans="2:21">
      <c r="B156" s="77" t="s">
        <v>687</v>
      </c>
      <c r="C156" s="74" t="s">
        <v>688</v>
      </c>
      <c r="D156" s="87" t="s">
        <v>111</v>
      </c>
      <c r="E156" s="87" t="s">
        <v>331</v>
      </c>
      <c r="F156" s="74" t="s">
        <v>689</v>
      </c>
      <c r="G156" s="87" t="s">
        <v>690</v>
      </c>
      <c r="H156" s="74" t="s">
        <v>378</v>
      </c>
      <c r="I156" s="74" t="s">
        <v>151</v>
      </c>
      <c r="J156" s="74"/>
      <c r="K156" s="84">
        <v>4.4499999982755725</v>
      </c>
      <c r="L156" s="87" t="s">
        <v>155</v>
      </c>
      <c r="M156" s="88">
        <v>2.6099999999999998E-2</v>
      </c>
      <c r="N156" s="88">
        <v>6.9999999966623982E-3</v>
      </c>
      <c r="O156" s="84">
        <v>821.39173700000015</v>
      </c>
      <c r="P156" s="86">
        <v>109.43</v>
      </c>
      <c r="Q156" s="74"/>
      <c r="R156" s="84">
        <v>0.89884897900000005</v>
      </c>
      <c r="S156" s="85">
        <v>1.4336025167010965E-6</v>
      </c>
      <c r="T156" s="85">
        <f t="shared" si="5"/>
        <v>7.4438881855341886E-4</v>
      </c>
      <c r="U156" s="85">
        <f>R156/'סכום נכסי הקרן'!$C$42</f>
        <v>1.2953447263042866E-4</v>
      </c>
    </row>
    <row r="157" spans="2:21">
      <c r="B157" s="77" t="s">
        <v>691</v>
      </c>
      <c r="C157" s="74" t="s">
        <v>692</v>
      </c>
      <c r="D157" s="87" t="s">
        <v>111</v>
      </c>
      <c r="E157" s="87" t="s">
        <v>331</v>
      </c>
      <c r="F157" s="74" t="s">
        <v>693</v>
      </c>
      <c r="G157" s="87" t="s">
        <v>503</v>
      </c>
      <c r="H157" s="74" t="s">
        <v>417</v>
      </c>
      <c r="I157" s="74" t="s">
        <v>335</v>
      </c>
      <c r="J157" s="74"/>
      <c r="K157" s="84">
        <v>10.6399999976017</v>
      </c>
      <c r="L157" s="87" t="s">
        <v>155</v>
      </c>
      <c r="M157" s="88">
        <v>2.4E-2</v>
      </c>
      <c r="N157" s="88">
        <v>2.6399999995837659E-2</v>
      </c>
      <c r="O157" s="84">
        <v>2054.0427790000003</v>
      </c>
      <c r="P157" s="86">
        <v>98.25</v>
      </c>
      <c r="Q157" s="74"/>
      <c r="R157" s="84">
        <v>2.0180970310000004</v>
      </c>
      <c r="S157" s="85">
        <v>2.680223363388442E-6</v>
      </c>
      <c r="T157" s="85">
        <f t="shared" si="5"/>
        <v>1.6713028547949793E-3</v>
      </c>
      <c r="U157" s="85">
        <f>R157/'סכום נכסי הקרן'!$C$42</f>
        <v>2.9083098577744378E-4</v>
      </c>
    </row>
    <row r="158" spans="2:21">
      <c r="B158" s="77" t="s">
        <v>694</v>
      </c>
      <c r="C158" s="74" t="s">
        <v>695</v>
      </c>
      <c r="D158" s="87" t="s">
        <v>111</v>
      </c>
      <c r="E158" s="87" t="s">
        <v>331</v>
      </c>
      <c r="F158" s="74" t="s">
        <v>422</v>
      </c>
      <c r="G158" s="87" t="s">
        <v>387</v>
      </c>
      <c r="H158" s="74" t="s">
        <v>423</v>
      </c>
      <c r="I158" s="74" t="s">
        <v>151</v>
      </c>
      <c r="J158" s="74"/>
      <c r="K158" s="84">
        <v>3</v>
      </c>
      <c r="L158" s="87" t="s">
        <v>155</v>
      </c>
      <c r="M158" s="88">
        <v>3.39E-2</v>
      </c>
      <c r="N158" s="88">
        <v>1.1300000001334793E-2</v>
      </c>
      <c r="O158" s="84">
        <v>2806.4276310000005</v>
      </c>
      <c r="P158" s="86">
        <v>109.45</v>
      </c>
      <c r="Q158" s="74"/>
      <c r="R158" s="84">
        <v>3.0716350430000006</v>
      </c>
      <c r="S158" s="85">
        <v>2.5860618050154032E-6</v>
      </c>
      <c r="T158" s="85">
        <f t="shared" si="5"/>
        <v>2.5437986070027565E-3</v>
      </c>
      <c r="U158" s="85">
        <f>R158/'סכום נכסי הקרן'!$C$42</f>
        <v>4.4265792664170022E-4</v>
      </c>
    </row>
    <row r="159" spans="2:21">
      <c r="B159" s="77" t="s">
        <v>696</v>
      </c>
      <c r="C159" s="74" t="s">
        <v>697</v>
      </c>
      <c r="D159" s="87" t="s">
        <v>111</v>
      </c>
      <c r="E159" s="87" t="s">
        <v>331</v>
      </c>
      <c r="F159" s="74" t="s">
        <v>422</v>
      </c>
      <c r="G159" s="87" t="s">
        <v>387</v>
      </c>
      <c r="H159" s="74" t="s">
        <v>423</v>
      </c>
      <c r="I159" s="74" t="s">
        <v>151</v>
      </c>
      <c r="J159" s="74"/>
      <c r="K159" s="84">
        <v>8.6699999993866168</v>
      </c>
      <c r="L159" s="87" t="s">
        <v>155</v>
      </c>
      <c r="M159" s="88">
        <v>2.4399999999999998E-2</v>
      </c>
      <c r="N159" s="88">
        <v>2.3599999998570754E-2</v>
      </c>
      <c r="O159" s="84">
        <v>3284.1965120000004</v>
      </c>
      <c r="P159" s="86">
        <v>102.26</v>
      </c>
      <c r="Q159" s="74"/>
      <c r="R159" s="84">
        <v>3.3584193180000006</v>
      </c>
      <c r="S159" s="85">
        <v>5.3447116672924042E-6</v>
      </c>
      <c r="T159" s="85">
        <f t="shared" si="5"/>
        <v>2.7813012494204534E-3</v>
      </c>
      <c r="U159" s="85">
        <f>R159/'סכום נכסי הקרן'!$C$42</f>
        <v>4.8398683804810102E-4</v>
      </c>
    </row>
    <row r="160" spans="2:21">
      <c r="B160" s="77" t="s">
        <v>698</v>
      </c>
      <c r="C160" s="74" t="s">
        <v>699</v>
      </c>
      <c r="D160" s="87" t="s">
        <v>111</v>
      </c>
      <c r="E160" s="87" t="s">
        <v>331</v>
      </c>
      <c r="F160" s="74" t="s">
        <v>354</v>
      </c>
      <c r="G160" s="87" t="s">
        <v>341</v>
      </c>
      <c r="H160" s="74" t="s">
        <v>423</v>
      </c>
      <c r="I160" s="74" t="s">
        <v>151</v>
      </c>
      <c r="J160" s="74"/>
      <c r="K160" s="84">
        <v>0.33999999995553376</v>
      </c>
      <c r="L160" s="87" t="s">
        <v>155</v>
      </c>
      <c r="M160" s="88">
        <v>1.4199999999999999E-2</v>
      </c>
      <c r="N160" s="88">
        <v>5.6999999999629448E-3</v>
      </c>
      <c r="O160" s="84">
        <v>5369.4370749999998</v>
      </c>
      <c r="P160" s="86">
        <v>100.52</v>
      </c>
      <c r="Q160" s="74"/>
      <c r="R160" s="84">
        <v>5.3973580860000014</v>
      </c>
      <c r="S160" s="85">
        <v>6.6277467228089986E-6</v>
      </c>
      <c r="T160" s="85">
        <f t="shared" si="5"/>
        <v>4.4698643518704855E-3</v>
      </c>
      <c r="U160" s="85">
        <f>R160/'סכום נכסי הקרן'!$C$42</f>
        <v>7.7782135776069004E-4</v>
      </c>
    </row>
    <row r="161" spans="2:21">
      <c r="B161" s="77" t="s">
        <v>700</v>
      </c>
      <c r="C161" s="74" t="s">
        <v>701</v>
      </c>
      <c r="D161" s="87" t="s">
        <v>111</v>
      </c>
      <c r="E161" s="87" t="s">
        <v>331</v>
      </c>
      <c r="F161" s="74" t="s">
        <v>441</v>
      </c>
      <c r="G161" s="87" t="s">
        <v>387</v>
      </c>
      <c r="H161" s="74" t="s">
        <v>417</v>
      </c>
      <c r="I161" s="74" t="s">
        <v>335</v>
      </c>
      <c r="J161" s="74"/>
      <c r="K161" s="84">
        <v>7.8599999999482186</v>
      </c>
      <c r="L161" s="87" t="s">
        <v>155</v>
      </c>
      <c r="M161" s="88">
        <v>2.5499999999999998E-2</v>
      </c>
      <c r="N161" s="88">
        <v>2.169999999953073E-2</v>
      </c>
      <c r="O161" s="84">
        <v>11915.133883000002</v>
      </c>
      <c r="P161" s="86">
        <v>103.73</v>
      </c>
      <c r="Q161" s="74"/>
      <c r="R161" s="84">
        <v>12.359568774000001</v>
      </c>
      <c r="S161" s="85">
        <v>7.8683859879719076E-6</v>
      </c>
      <c r="T161" s="85">
        <f t="shared" si="5"/>
        <v>1.0235673636458107E-2</v>
      </c>
      <c r="U161" s="85">
        <f>R161/'סכום נכסי הקרן'!$C$42</f>
        <v>1.7811559677808834E-3</v>
      </c>
    </row>
    <row r="162" spans="2:21">
      <c r="B162" s="77" t="s">
        <v>702</v>
      </c>
      <c r="C162" s="74" t="s">
        <v>703</v>
      </c>
      <c r="D162" s="87" t="s">
        <v>111</v>
      </c>
      <c r="E162" s="87" t="s">
        <v>331</v>
      </c>
      <c r="F162" s="74" t="s">
        <v>704</v>
      </c>
      <c r="G162" s="87" t="s">
        <v>637</v>
      </c>
      <c r="H162" s="74" t="s">
        <v>417</v>
      </c>
      <c r="I162" s="74" t="s">
        <v>335</v>
      </c>
      <c r="J162" s="74"/>
      <c r="K162" s="84">
        <v>3.0100000003943608</v>
      </c>
      <c r="L162" s="87" t="s">
        <v>155</v>
      </c>
      <c r="M162" s="88">
        <v>4.3499999999999997E-2</v>
      </c>
      <c r="N162" s="88">
        <v>0.10120000001286458</v>
      </c>
      <c r="O162" s="84">
        <v>3037.0013910000002</v>
      </c>
      <c r="P162" s="86">
        <v>86</v>
      </c>
      <c r="Q162" s="74"/>
      <c r="R162" s="84">
        <v>2.6118212970000005</v>
      </c>
      <c r="S162" s="85">
        <v>1.9427775627072899E-6</v>
      </c>
      <c r="T162" s="85">
        <f t="shared" si="5"/>
        <v>2.1630002536237938E-3</v>
      </c>
      <c r="U162" s="85">
        <f>R162/'סכום נכסי הקרן'!$C$42</f>
        <v>3.7639347901158071E-4</v>
      </c>
    </row>
    <row r="163" spans="2:21">
      <c r="B163" s="77" t="s">
        <v>705</v>
      </c>
      <c r="C163" s="74" t="s">
        <v>706</v>
      </c>
      <c r="D163" s="87" t="s">
        <v>111</v>
      </c>
      <c r="E163" s="87" t="s">
        <v>331</v>
      </c>
      <c r="F163" s="74" t="s">
        <v>386</v>
      </c>
      <c r="G163" s="87" t="s">
        <v>387</v>
      </c>
      <c r="H163" s="74" t="s">
        <v>417</v>
      </c>
      <c r="I163" s="74" t="s">
        <v>335</v>
      </c>
      <c r="J163" s="74"/>
      <c r="K163" s="84">
        <v>3.300000000119435</v>
      </c>
      <c r="L163" s="87" t="s">
        <v>155</v>
      </c>
      <c r="M163" s="88">
        <v>2.5499999999999998E-2</v>
      </c>
      <c r="N163" s="88">
        <v>8.8999999991639551E-3</v>
      </c>
      <c r="O163" s="84">
        <v>2363.8500000000004</v>
      </c>
      <c r="P163" s="86">
        <v>106.26</v>
      </c>
      <c r="Q163" s="74"/>
      <c r="R163" s="84">
        <v>2.5118270890000005</v>
      </c>
      <c r="S163" s="85">
        <v>7.04491267807117E-6</v>
      </c>
      <c r="T163" s="85">
        <f t="shared" si="5"/>
        <v>2.0801892674689052E-3</v>
      </c>
      <c r="U163" s="85">
        <f>R163/'סכום נכסי הקרן'!$C$42</f>
        <v>3.6198316392863127E-4</v>
      </c>
    </row>
    <row r="164" spans="2:21">
      <c r="B164" s="77" t="s">
        <v>707</v>
      </c>
      <c r="C164" s="74" t="s">
        <v>708</v>
      </c>
      <c r="D164" s="87" t="s">
        <v>111</v>
      </c>
      <c r="E164" s="87" t="s">
        <v>331</v>
      </c>
      <c r="F164" s="74" t="s">
        <v>450</v>
      </c>
      <c r="G164" s="87" t="s">
        <v>451</v>
      </c>
      <c r="H164" s="74" t="s">
        <v>423</v>
      </c>
      <c r="I164" s="74" t="s">
        <v>151</v>
      </c>
      <c r="J164" s="74"/>
      <c r="K164" s="84">
        <v>2.030000000391103</v>
      </c>
      <c r="L164" s="87" t="s">
        <v>155</v>
      </c>
      <c r="M164" s="88">
        <v>4.8000000000000001E-2</v>
      </c>
      <c r="N164" s="88">
        <v>6.2000000047801509E-3</v>
      </c>
      <c r="O164" s="84">
        <v>803.66707000000019</v>
      </c>
      <c r="P164" s="86">
        <v>108.52</v>
      </c>
      <c r="Q164" s="84">
        <v>4.8333483000000003E-2</v>
      </c>
      <c r="R164" s="84">
        <v>0.92047298800000021</v>
      </c>
      <c r="S164" s="85">
        <v>4.3323970738771009E-7</v>
      </c>
      <c r="T164" s="85">
        <f t="shared" si="5"/>
        <v>7.6229691088924888E-4</v>
      </c>
      <c r="U164" s="85">
        <f>R164/'סכום נכסי הקרן'!$C$42</f>
        <v>1.3265074095515541E-4</v>
      </c>
    </row>
    <row r="165" spans="2:21">
      <c r="B165" s="77" t="s">
        <v>709</v>
      </c>
      <c r="C165" s="74" t="s">
        <v>710</v>
      </c>
      <c r="D165" s="87" t="s">
        <v>111</v>
      </c>
      <c r="E165" s="87" t="s">
        <v>331</v>
      </c>
      <c r="F165" s="74" t="s">
        <v>450</v>
      </c>
      <c r="G165" s="87" t="s">
        <v>451</v>
      </c>
      <c r="H165" s="74" t="s">
        <v>423</v>
      </c>
      <c r="I165" s="74" t="s">
        <v>151</v>
      </c>
      <c r="J165" s="74"/>
      <c r="K165" s="84">
        <v>0.41034482758620688</v>
      </c>
      <c r="L165" s="87" t="s">
        <v>155</v>
      </c>
      <c r="M165" s="88">
        <v>4.4999999999999998E-2</v>
      </c>
      <c r="N165" s="88">
        <v>0</v>
      </c>
      <c r="O165" s="84">
        <v>2.8400000000000007E-4</v>
      </c>
      <c r="P165" s="86">
        <v>102.25</v>
      </c>
      <c r="Q165" s="74"/>
      <c r="R165" s="84">
        <v>2.9000000000000008E-7</v>
      </c>
      <c r="S165" s="85">
        <v>4.7293291679711185E-13</v>
      </c>
      <c r="T165" s="85">
        <f t="shared" si="5"/>
        <v>2.4016577025059011E-10</v>
      </c>
      <c r="U165" s="85">
        <f>R165/'סכום נכסי הקרן'!$C$42</f>
        <v>4.1792334352559042E-11</v>
      </c>
    </row>
    <row r="166" spans="2:21">
      <c r="B166" s="77" t="s">
        <v>711</v>
      </c>
      <c r="C166" s="74" t="s">
        <v>712</v>
      </c>
      <c r="D166" s="87" t="s">
        <v>111</v>
      </c>
      <c r="E166" s="87" t="s">
        <v>331</v>
      </c>
      <c r="F166" s="74" t="s">
        <v>713</v>
      </c>
      <c r="G166" s="87" t="s">
        <v>148</v>
      </c>
      <c r="H166" s="74" t="s">
        <v>423</v>
      </c>
      <c r="I166" s="74" t="s">
        <v>151</v>
      </c>
      <c r="J166" s="74"/>
      <c r="K166" s="84">
        <v>1.8888888888888884</v>
      </c>
      <c r="L166" s="87" t="s">
        <v>155</v>
      </c>
      <c r="M166" s="88">
        <v>1.49E-2</v>
      </c>
      <c r="N166" s="88">
        <v>6.1111111111111106E-3</v>
      </c>
      <c r="O166" s="84">
        <v>1.7E-5</v>
      </c>
      <c r="P166" s="86">
        <v>102.15</v>
      </c>
      <c r="Q166" s="74"/>
      <c r="R166" s="84">
        <v>1.8000000000000002E-8</v>
      </c>
      <c r="S166" s="85">
        <v>1.7738777084513093E-14</v>
      </c>
      <c r="T166" s="85">
        <f t="shared" si="5"/>
        <v>1.490684091210559E-11</v>
      </c>
      <c r="U166" s="85">
        <f>R166/'סכום נכסי הקרן'!$C$42</f>
        <v>2.5940069598140093E-12</v>
      </c>
    </row>
    <row r="167" spans="2:21">
      <c r="B167" s="77" t="s">
        <v>714</v>
      </c>
      <c r="C167" s="74" t="s">
        <v>715</v>
      </c>
      <c r="D167" s="87" t="s">
        <v>111</v>
      </c>
      <c r="E167" s="87" t="s">
        <v>331</v>
      </c>
      <c r="F167" s="74" t="s">
        <v>354</v>
      </c>
      <c r="G167" s="87" t="s">
        <v>341</v>
      </c>
      <c r="H167" s="74" t="s">
        <v>417</v>
      </c>
      <c r="I167" s="74" t="s">
        <v>335</v>
      </c>
      <c r="J167" s="74"/>
      <c r="K167" s="84">
        <v>0.3100000000962902</v>
      </c>
      <c r="L167" s="87" t="s">
        <v>155</v>
      </c>
      <c r="M167" s="88">
        <v>3.2500000000000001E-2</v>
      </c>
      <c r="N167" s="88">
        <v>-1.2099999991333883E-2</v>
      </c>
      <c r="O167" s="84">
        <v>1.2293000000000004E-2</v>
      </c>
      <c r="P167" s="86">
        <v>5068724</v>
      </c>
      <c r="Q167" s="74"/>
      <c r="R167" s="84">
        <v>0.62311637400000008</v>
      </c>
      <c r="S167" s="85">
        <v>6.6394815014852836E-7</v>
      </c>
      <c r="T167" s="85">
        <f t="shared" si="5"/>
        <v>5.1603870316367163E-4</v>
      </c>
      <c r="U167" s="85">
        <f>R167/'סכום נכסי הקרן'!$C$42</f>
        <v>8.9798233940559398E-5</v>
      </c>
    </row>
    <row r="168" spans="2:21">
      <c r="B168" s="77" t="s">
        <v>716</v>
      </c>
      <c r="C168" s="74" t="s">
        <v>717</v>
      </c>
      <c r="D168" s="87" t="s">
        <v>111</v>
      </c>
      <c r="E168" s="87" t="s">
        <v>331</v>
      </c>
      <c r="F168" s="74" t="s">
        <v>718</v>
      </c>
      <c r="G168" s="87" t="s">
        <v>637</v>
      </c>
      <c r="H168" s="74" t="s">
        <v>417</v>
      </c>
      <c r="I168" s="74" t="s">
        <v>335</v>
      </c>
      <c r="J168" s="74"/>
      <c r="K168" s="84">
        <v>2.6200000001910642</v>
      </c>
      <c r="L168" s="87" t="s">
        <v>155</v>
      </c>
      <c r="M168" s="88">
        <v>3.3799999999999997E-2</v>
      </c>
      <c r="N168" s="88">
        <v>2.6100000001960919E-2</v>
      </c>
      <c r="O168" s="84">
        <v>1932.8127320000003</v>
      </c>
      <c r="P168" s="86">
        <v>102.9</v>
      </c>
      <c r="Q168" s="74"/>
      <c r="R168" s="84">
        <v>1.9888643010000002</v>
      </c>
      <c r="S168" s="85">
        <v>2.3613246836703406E-6</v>
      </c>
      <c r="T168" s="85">
        <f t="shared" si="5"/>
        <v>1.6470935405985051E-3</v>
      </c>
      <c r="U168" s="85">
        <f>R168/'סכום נכסי הקרן'!$C$42</f>
        <v>2.8661821327331246E-4</v>
      </c>
    </row>
    <row r="169" spans="2:21">
      <c r="B169" s="77" t="s">
        <v>719</v>
      </c>
      <c r="C169" s="74" t="s">
        <v>720</v>
      </c>
      <c r="D169" s="87" t="s">
        <v>111</v>
      </c>
      <c r="E169" s="87" t="s">
        <v>331</v>
      </c>
      <c r="F169" s="74" t="s">
        <v>499</v>
      </c>
      <c r="G169" s="87" t="s">
        <v>142</v>
      </c>
      <c r="H169" s="74" t="s">
        <v>417</v>
      </c>
      <c r="I169" s="74" t="s">
        <v>335</v>
      </c>
      <c r="J169" s="74"/>
      <c r="K169" s="84">
        <v>4.679999999962706</v>
      </c>
      <c r="L169" s="87" t="s">
        <v>155</v>
      </c>
      <c r="M169" s="88">
        <v>5.0900000000000001E-2</v>
      </c>
      <c r="N169" s="88">
        <v>1.0799999997762339E-2</v>
      </c>
      <c r="O169" s="84">
        <v>1577.083959</v>
      </c>
      <c r="P169" s="86">
        <v>119.25</v>
      </c>
      <c r="Q169" s="84">
        <v>0.26442441</v>
      </c>
      <c r="R169" s="84">
        <v>2.1450970310000002</v>
      </c>
      <c r="S169" s="85">
        <v>1.8858566435459582E-6</v>
      </c>
      <c r="T169" s="85">
        <f t="shared" si="5"/>
        <v>1.7764788990081686E-3</v>
      </c>
      <c r="U169" s="85">
        <f>R169/'סכום נכסי הקרן'!$C$42</f>
        <v>3.091331459939093E-4</v>
      </c>
    </row>
    <row r="170" spans="2:21">
      <c r="B170" s="77" t="s">
        <v>721</v>
      </c>
      <c r="C170" s="74" t="s">
        <v>722</v>
      </c>
      <c r="D170" s="87" t="s">
        <v>111</v>
      </c>
      <c r="E170" s="87" t="s">
        <v>331</v>
      </c>
      <c r="F170" s="74" t="s">
        <v>499</v>
      </c>
      <c r="G170" s="87" t="s">
        <v>142</v>
      </c>
      <c r="H170" s="74" t="s">
        <v>417</v>
      </c>
      <c r="I170" s="74" t="s">
        <v>335</v>
      </c>
      <c r="J170" s="74"/>
      <c r="K170" s="84">
        <v>6.3700000012433682</v>
      </c>
      <c r="L170" s="87" t="s">
        <v>155</v>
      </c>
      <c r="M170" s="88">
        <v>3.5200000000000002E-2</v>
      </c>
      <c r="N170" s="88">
        <v>1.3400000000588577E-2</v>
      </c>
      <c r="O170" s="84">
        <v>2363.8500000000004</v>
      </c>
      <c r="P170" s="86">
        <v>115</v>
      </c>
      <c r="Q170" s="74"/>
      <c r="R170" s="84">
        <v>2.7184275260000001</v>
      </c>
      <c r="S170" s="85">
        <v>2.764930872341919E-6</v>
      </c>
      <c r="T170" s="85">
        <f t="shared" si="5"/>
        <v>2.2512870367317104E-3</v>
      </c>
      <c r="U170" s="85">
        <f>R170/'סכום נכסי הקרן'!$C$42</f>
        <v>3.9175666234410989E-4</v>
      </c>
    </row>
    <row r="171" spans="2:21">
      <c r="B171" s="77" t="s">
        <v>723</v>
      </c>
      <c r="C171" s="74" t="s">
        <v>724</v>
      </c>
      <c r="D171" s="87" t="s">
        <v>111</v>
      </c>
      <c r="E171" s="87" t="s">
        <v>331</v>
      </c>
      <c r="F171" s="74" t="s">
        <v>725</v>
      </c>
      <c r="G171" s="87" t="s">
        <v>726</v>
      </c>
      <c r="H171" s="74" t="s">
        <v>417</v>
      </c>
      <c r="I171" s="74" t="s">
        <v>335</v>
      </c>
      <c r="J171" s="74"/>
      <c r="K171" s="84">
        <v>2.1395812562313061</v>
      </c>
      <c r="L171" s="87" t="s">
        <v>155</v>
      </c>
      <c r="M171" s="88">
        <v>1.0500000000000001E-2</v>
      </c>
      <c r="N171" s="88">
        <v>7.2981056829511462E-3</v>
      </c>
      <c r="O171" s="84">
        <v>9.9300000000000018E-4</v>
      </c>
      <c r="P171" s="86">
        <v>101.04</v>
      </c>
      <c r="Q171" s="74"/>
      <c r="R171" s="84">
        <v>1.0030000000000002E-6</v>
      </c>
      <c r="S171" s="85">
        <v>2.1431253803885685E-12</v>
      </c>
      <c r="T171" s="85">
        <f t="shared" si="5"/>
        <v>8.3064230193566162E-10</v>
      </c>
      <c r="U171" s="85">
        <f>R171/'סכום נכסי הקרן'!$C$42</f>
        <v>1.445438322607473E-10</v>
      </c>
    </row>
    <row r="172" spans="2:21">
      <c r="B172" s="77" t="s">
        <v>727</v>
      </c>
      <c r="C172" s="74" t="s">
        <v>728</v>
      </c>
      <c r="D172" s="87" t="s">
        <v>111</v>
      </c>
      <c r="E172" s="87" t="s">
        <v>331</v>
      </c>
      <c r="F172" s="74" t="s">
        <v>507</v>
      </c>
      <c r="G172" s="87" t="s">
        <v>182</v>
      </c>
      <c r="H172" s="74" t="s">
        <v>508</v>
      </c>
      <c r="I172" s="74" t="s">
        <v>151</v>
      </c>
      <c r="J172" s="74"/>
      <c r="K172" s="84">
        <v>6.8400000011637756</v>
      </c>
      <c r="L172" s="87" t="s">
        <v>155</v>
      </c>
      <c r="M172" s="88">
        <v>3.2000000000000001E-2</v>
      </c>
      <c r="N172" s="88">
        <v>1.7899999999888103E-2</v>
      </c>
      <c r="O172" s="84">
        <v>803.70900000000006</v>
      </c>
      <c r="P172" s="86">
        <v>111.19</v>
      </c>
      <c r="Q172" s="74"/>
      <c r="R172" s="84">
        <v>0.89364401900000012</v>
      </c>
      <c r="S172" s="85">
        <v>9.6279556187003308E-7</v>
      </c>
      <c r="T172" s="85">
        <f t="shared" si="5"/>
        <v>7.4007829018264812E-4</v>
      </c>
      <c r="U172" s="85">
        <f>R172/'סכום נכסי הקרן'!$C$42</f>
        <v>1.2878437804900904E-4</v>
      </c>
    </row>
    <row r="173" spans="2:21">
      <c r="B173" s="77" t="s">
        <v>729</v>
      </c>
      <c r="C173" s="74" t="s">
        <v>730</v>
      </c>
      <c r="D173" s="87" t="s">
        <v>111</v>
      </c>
      <c r="E173" s="87" t="s">
        <v>331</v>
      </c>
      <c r="F173" s="74" t="s">
        <v>507</v>
      </c>
      <c r="G173" s="87" t="s">
        <v>182</v>
      </c>
      <c r="H173" s="74" t="s">
        <v>508</v>
      </c>
      <c r="I173" s="74" t="s">
        <v>151</v>
      </c>
      <c r="J173" s="74"/>
      <c r="K173" s="84">
        <v>3.7099999998401532</v>
      </c>
      <c r="L173" s="87" t="s">
        <v>155</v>
      </c>
      <c r="M173" s="88">
        <v>3.6499999999999998E-2</v>
      </c>
      <c r="N173" s="88">
        <v>1.1899999999456193E-2</v>
      </c>
      <c r="O173" s="84">
        <v>5480.2736290000003</v>
      </c>
      <c r="P173" s="86">
        <v>110.73</v>
      </c>
      <c r="Q173" s="74"/>
      <c r="R173" s="84">
        <v>6.0683068069999999</v>
      </c>
      <c r="S173" s="85">
        <v>2.5549442364641337E-6</v>
      </c>
      <c r="T173" s="85">
        <f t="shared" si="5"/>
        <v>5.025515787655358E-3</v>
      </c>
      <c r="U173" s="85">
        <f>R173/'סכום נכסי הקרן'!$C$42</f>
        <v>8.7451278286915137E-4</v>
      </c>
    </row>
    <row r="174" spans="2:21">
      <c r="B174" s="77" t="s">
        <v>731</v>
      </c>
      <c r="C174" s="74" t="s">
        <v>732</v>
      </c>
      <c r="D174" s="87" t="s">
        <v>111</v>
      </c>
      <c r="E174" s="87" t="s">
        <v>331</v>
      </c>
      <c r="F174" s="74" t="s">
        <v>432</v>
      </c>
      <c r="G174" s="87" t="s">
        <v>387</v>
      </c>
      <c r="H174" s="74" t="s">
        <v>508</v>
      </c>
      <c r="I174" s="74" t="s">
        <v>151</v>
      </c>
      <c r="J174" s="74"/>
      <c r="K174" s="84">
        <v>2.4400000006082192</v>
      </c>
      <c r="L174" s="87" t="s">
        <v>155</v>
      </c>
      <c r="M174" s="88">
        <v>3.5000000000000003E-2</v>
      </c>
      <c r="N174" s="88">
        <v>1.1500000002683322E-2</v>
      </c>
      <c r="O174" s="84">
        <v>1047.6179010000003</v>
      </c>
      <c r="P174" s="86">
        <v>106.72</v>
      </c>
      <c r="Q174" s="74"/>
      <c r="R174" s="84">
        <v>1.1180177780000002</v>
      </c>
      <c r="S174" s="85">
        <v>7.8763427277089166E-6</v>
      </c>
      <c r="T174" s="85">
        <f t="shared" si="5"/>
        <v>9.2589517519732153E-4</v>
      </c>
      <c r="U174" s="85">
        <f>R174/'סכום נכסי הקרן'!$C$42</f>
        <v>1.6111921651821079E-4</v>
      </c>
    </row>
    <row r="175" spans="2:21">
      <c r="B175" s="77" t="s">
        <v>733</v>
      </c>
      <c r="C175" s="74" t="s">
        <v>734</v>
      </c>
      <c r="D175" s="87" t="s">
        <v>111</v>
      </c>
      <c r="E175" s="87" t="s">
        <v>331</v>
      </c>
      <c r="F175" s="74" t="s">
        <v>383</v>
      </c>
      <c r="G175" s="87" t="s">
        <v>341</v>
      </c>
      <c r="H175" s="74" t="s">
        <v>508</v>
      </c>
      <c r="I175" s="74" t="s">
        <v>151</v>
      </c>
      <c r="J175" s="74"/>
      <c r="K175" s="84">
        <v>1.2400000001335834</v>
      </c>
      <c r="L175" s="87" t="s">
        <v>155</v>
      </c>
      <c r="M175" s="88">
        <v>3.6000000000000004E-2</v>
      </c>
      <c r="N175" s="88">
        <v>1.6900000001653891E-2</v>
      </c>
      <c r="O175" s="84">
        <v>0.11978500000000002</v>
      </c>
      <c r="P175" s="86">
        <v>5249566</v>
      </c>
      <c r="Q175" s="74"/>
      <c r="R175" s="84">
        <v>6.2882073840000015</v>
      </c>
      <c r="S175" s="85">
        <v>7.6388623174542454E-6</v>
      </c>
      <c r="T175" s="85">
        <f t="shared" si="5"/>
        <v>5.2076281719786489E-3</v>
      </c>
      <c r="U175" s="85">
        <f>R175/'סכום נכסי הקרן'!$C$42</f>
        <v>9.0620298438054696E-4</v>
      </c>
    </row>
    <row r="176" spans="2:21">
      <c r="B176" s="77" t="s">
        <v>735</v>
      </c>
      <c r="C176" s="74" t="s">
        <v>736</v>
      </c>
      <c r="D176" s="87" t="s">
        <v>111</v>
      </c>
      <c r="E176" s="87" t="s">
        <v>331</v>
      </c>
      <c r="F176" s="74" t="s">
        <v>446</v>
      </c>
      <c r="G176" s="87" t="s">
        <v>447</v>
      </c>
      <c r="H176" s="74" t="s">
        <v>504</v>
      </c>
      <c r="I176" s="74" t="s">
        <v>335</v>
      </c>
      <c r="J176" s="74"/>
      <c r="K176" s="84">
        <v>9.6199999999813244</v>
      </c>
      <c r="L176" s="87" t="s">
        <v>155</v>
      </c>
      <c r="M176" s="88">
        <v>3.0499999999999999E-2</v>
      </c>
      <c r="N176" s="88">
        <v>2.2200000000435777E-2</v>
      </c>
      <c r="O176" s="84">
        <v>2945.4831880000006</v>
      </c>
      <c r="P176" s="86">
        <v>109.07</v>
      </c>
      <c r="Q176" s="74"/>
      <c r="R176" s="84">
        <v>3.2126385130000004</v>
      </c>
      <c r="S176" s="85">
        <v>9.320338223730531E-6</v>
      </c>
      <c r="T176" s="85">
        <f t="shared" si="5"/>
        <v>2.6605717345219151E-3</v>
      </c>
      <c r="U176" s="85">
        <f>R176/'סכום נכסי הקרן'!$C$42</f>
        <v>4.6297814789380718E-4</v>
      </c>
    </row>
    <row r="177" spans="2:21">
      <c r="B177" s="77" t="s">
        <v>737</v>
      </c>
      <c r="C177" s="74" t="s">
        <v>738</v>
      </c>
      <c r="D177" s="87" t="s">
        <v>111</v>
      </c>
      <c r="E177" s="87" t="s">
        <v>331</v>
      </c>
      <c r="F177" s="74" t="s">
        <v>446</v>
      </c>
      <c r="G177" s="87" t="s">
        <v>447</v>
      </c>
      <c r="H177" s="74" t="s">
        <v>504</v>
      </c>
      <c r="I177" s="74" t="s">
        <v>335</v>
      </c>
      <c r="J177" s="74"/>
      <c r="K177" s="84">
        <v>8.8899999997830985</v>
      </c>
      <c r="L177" s="87" t="s">
        <v>155</v>
      </c>
      <c r="M177" s="88">
        <v>3.0499999999999999E-2</v>
      </c>
      <c r="N177" s="88">
        <v>2.1000000000000001E-2</v>
      </c>
      <c r="O177" s="84">
        <v>5047.419742000001</v>
      </c>
      <c r="P177" s="86">
        <v>109.61</v>
      </c>
      <c r="Q177" s="74"/>
      <c r="R177" s="84">
        <v>5.5324767800000005</v>
      </c>
      <c r="S177" s="85">
        <v>6.9249788776210913E-6</v>
      </c>
      <c r="T177" s="85">
        <f t="shared" si="5"/>
        <v>4.5817639560765669E-3</v>
      </c>
      <c r="U177" s="85">
        <f>R177/'סכום נכסי הקרן'!$C$42</f>
        <v>7.9729351512941105E-4</v>
      </c>
    </row>
    <row r="178" spans="2:21">
      <c r="B178" s="77" t="s">
        <v>739</v>
      </c>
      <c r="C178" s="74" t="s">
        <v>740</v>
      </c>
      <c r="D178" s="87" t="s">
        <v>111</v>
      </c>
      <c r="E178" s="87" t="s">
        <v>331</v>
      </c>
      <c r="F178" s="74" t="s">
        <v>446</v>
      </c>
      <c r="G178" s="87" t="s">
        <v>447</v>
      </c>
      <c r="H178" s="74" t="s">
        <v>504</v>
      </c>
      <c r="I178" s="74" t="s">
        <v>335</v>
      </c>
      <c r="J178" s="74"/>
      <c r="K178" s="84">
        <v>5.3199999995878615</v>
      </c>
      <c r="L178" s="87" t="s">
        <v>155</v>
      </c>
      <c r="M178" s="88">
        <v>2.9100000000000001E-2</v>
      </c>
      <c r="N178" s="88">
        <v>1.3000000000735963E-2</v>
      </c>
      <c r="O178" s="84">
        <v>2478.5948250000006</v>
      </c>
      <c r="P178" s="86">
        <v>109.64</v>
      </c>
      <c r="Q178" s="74"/>
      <c r="R178" s="84">
        <v>2.7175313660000002</v>
      </c>
      <c r="S178" s="85">
        <v>4.1309913750000013E-6</v>
      </c>
      <c r="T178" s="85">
        <f t="shared" si="5"/>
        <v>2.2505448748121664E-3</v>
      </c>
      <c r="U178" s="85">
        <f>R178/'סכום נכסי הקרן'!$C$42</f>
        <v>3.916275153842706E-4</v>
      </c>
    </row>
    <row r="179" spans="2:21">
      <c r="B179" s="77" t="s">
        <v>741</v>
      </c>
      <c r="C179" s="74" t="s">
        <v>742</v>
      </c>
      <c r="D179" s="87" t="s">
        <v>111</v>
      </c>
      <c r="E179" s="87" t="s">
        <v>331</v>
      </c>
      <c r="F179" s="74" t="s">
        <v>446</v>
      </c>
      <c r="G179" s="87" t="s">
        <v>447</v>
      </c>
      <c r="H179" s="74" t="s">
        <v>504</v>
      </c>
      <c r="I179" s="74" t="s">
        <v>335</v>
      </c>
      <c r="J179" s="74"/>
      <c r="K179" s="84">
        <v>7.1699999986236911</v>
      </c>
      <c r="L179" s="87" t="s">
        <v>155</v>
      </c>
      <c r="M179" s="88">
        <v>3.95E-2</v>
      </c>
      <c r="N179" s="88">
        <v>1.729999999450416E-2</v>
      </c>
      <c r="O179" s="84">
        <v>1804.1393460000002</v>
      </c>
      <c r="P179" s="86">
        <v>118</v>
      </c>
      <c r="Q179" s="74"/>
      <c r="R179" s="84">
        <v>2.1288844290000006</v>
      </c>
      <c r="S179" s="85">
        <v>7.5169349150337192E-6</v>
      </c>
      <c r="T179" s="85">
        <f t="shared" si="5"/>
        <v>1.7630523057423199E-3</v>
      </c>
      <c r="U179" s="85">
        <f>R179/'סכום נכסי הקרן'!$C$42</f>
        <v>3.067967236369819E-4</v>
      </c>
    </row>
    <row r="180" spans="2:21">
      <c r="B180" s="77" t="s">
        <v>743</v>
      </c>
      <c r="C180" s="74" t="s">
        <v>744</v>
      </c>
      <c r="D180" s="87" t="s">
        <v>111</v>
      </c>
      <c r="E180" s="87" t="s">
        <v>331</v>
      </c>
      <c r="F180" s="74" t="s">
        <v>446</v>
      </c>
      <c r="G180" s="87" t="s">
        <v>447</v>
      </c>
      <c r="H180" s="74" t="s">
        <v>504</v>
      </c>
      <c r="I180" s="74" t="s">
        <v>335</v>
      </c>
      <c r="J180" s="74"/>
      <c r="K180" s="84">
        <v>7.9100000067800247</v>
      </c>
      <c r="L180" s="87" t="s">
        <v>155</v>
      </c>
      <c r="M180" s="88">
        <v>3.95E-2</v>
      </c>
      <c r="N180" s="88">
        <v>1.860000002316984E-2</v>
      </c>
      <c r="O180" s="84">
        <v>443.59441800000008</v>
      </c>
      <c r="P180" s="86">
        <v>118.7</v>
      </c>
      <c r="Q180" s="74"/>
      <c r="R180" s="84">
        <v>0.52654657300000007</v>
      </c>
      <c r="S180" s="85">
        <v>1.8482332732065266E-6</v>
      </c>
      <c r="T180" s="85">
        <f t="shared" si="5"/>
        <v>4.36063666473633E-4</v>
      </c>
      <c r="U180" s="85">
        <f>R180/'סכום נכסי הקרן'!$C$42</f>
        <v>7.5881415279345296E-5</v>
      </c>
    </row>
    <row r="181" spans="2:21">
      <c r="B181" s="77" t="s">
        <v>745</v>
      </c>
      <c r="C181" s="74" t="s">
        <v>746</v>
      </c>
      <c r="D181" s="87" t="s">
        <v>111</v>
      </c>
      <c r="E181" s="87" t="s">
        <v>331</v>
      </c>
      <c r="F181" s="74" t="s">
        <v>463</v>
      </c>
      <c r="G181" s="87" t="s">
        <v>447</v>
      </c>
      <c r="H181" s="74" t="s">
        <v>508</v>
      </c>
      <c r="I181" s="74" t="s">
        <v>151</v>
      </c>
      <c r="J181" s="74"/>
      <c r="K181" s="84">
        <v>3.5900000000346202</v>
      </c>
      <c r="L181" s="87" t="s">
        <v>155</v>
      </c>
      <c r="M181" s="88">
        <v>3.9199999999999999E-2</v>
      </c>
      <c r="N181" s="88">
        <v>1.3599999998499803E-2</v>
      </c>
      <c r="O181" s="84">
        <v>3145.381241000001</v>
      </c>
      <c r="P181" s="86">
        <v>110.2</v>
      </c>
      <c r="Q181" s="74"/>
      <c r="R181" s="84">
        <v>3.4662102320000003</v>
      </c>
      <c r="S181" s="85">
        <v>3.2769371602347866E-6</v>
      </c>
      <c r="T181" s="85">
        <f t="shared" si="5"/>
        <v>2.8705691386853673E-3</v>
      </c>
      <c r="U181" s="85">
        <f>R181/'סכום נכסי הקרן'!$C$42</f>
        <v>4.9952074811036287E-4</v>
      </c>
    </row>
    <row r="182" spans="2:21">
      <c r="B182" s="77" t="s">
        <v>747</v>
      </c>
      <c r="C182" s="74" t="s">
        <v>748</v>
      </c>
      <c r="D182" s="87" t="s">
        <v>111</v>
      </c>
      <c r="E182" s="87" t="s">
        <v>331</v>
      </c>
      <c r="F182" s="74" t="s">
        <v>463</v>
      </c>
      <c r="G182" s="87" t="s">
        <v>447</v>
      </c>
      <c r="H182" s="74" t="s">
        <v>508</v>
      </c>
      <c r="I182" s="74" t="s">
        <v>151</v>
      </c>
      <c r="J182" s="74"/>
      <c r="K182" s="84">
        <v>8.4800000003850968</v>
      </c>
      <c r="L182" s="87" t="s">
        <v>155</v>
      </c>
      <c r="M182" s="88">
        <v>2.64E-2</v>
      </c>
      <c r="N182" s="88">
        <v>2.3500000001339897E-2</v>
      </c>
      <c r="O182" s="84">
        <v>9819.0734040000025</v>
      </c>
      <c r="P182" s="86">
        <v>102.61</v>
      </c>
      <c r="Q182" s="74"/>
      <c r="R182" s="84">
        <v>10.075351219000002</v>
      </c>
      <c r="S182" s="85">
        <v>6.0012467318111048E-6</v>
      </c>
      <c r="T182" s="85">
        <f t="shared" si="5"/>
        <v>8.3439809864012306E-3</v>
      </c>
      <c r="U182" s="85">
        <f>R182/'סכום נכסי הקרן'!$C$42</f>
        <v>1.4519739547031423E-3</v>
      </c>
    </row>
    <row r="183" spans="2:21">
      <c r="B183" s="77" t="s">
        <v>749</v>
      </c>
      <c r="C183" s="74" t="s">
        <v>750</v>
      </c>
      <c r="D183" s="87" t="s">
        <v>111</v>
      </c>
      <c r="E183" s="87" t="s">
        <v>331</v>
      </c>
      <c r="F183" s="74" t="s">
        <v>474</v>
      </c>
      <c r="G183" s="87" t="s">
        <v>387</v>
      </c>
      <c r="H183" s="74" t="s">
        <v>504</v>
      </c>
      <c r="I183" s="74" t="s">
        <v>335</v>
      </c>
      <c r="J183" s="74"/>
      <c r="K183" s="84">
        <v>1.9400136565380679</v>
      </c>
      <c r="L183" s="87" t="s">
        <v>155</v>
      </c>
      <c r="M183" s="88">
        <v>5.74E-2</v>
      </c>
      <c r="N183" s="88">
        <v>1.2600091043587119E-2</v>
      </c>
      <c r="O183" s="84">
        <v>7.8688000000000008E-2</v>
      </c>
      <c r="P183" s="86">
        <v>108.8</v>
      </c>
      <c r="Q183" s="84">
        <v>2.2580000000000007E-6</v>
      </c>
      <c r="R183" s="84">
        <v>8.7869999999999997E-5</v>
      </c>
      <c r="S183" s="85">
        <v>5.2458642185966985E-9</v>
      </c>
      <c r="T183" s="85">
        <f t="shared" si="5"/>
        <v>7.277022838592878E-8</v>
      </c>
      <c r="U183" s="85">
        <f>R183/'סכום נכסי הקרן'!$C$42</f>
        <v>1.2663077308825386E-8</v>
      </c>
    </row>
    <row r="184" spans="2:21">
      <c r="B184" s="77" t="s">
        <v>751</v>
      </c>
      <c r="C184" s="74" t="s">
        <v>752</v>
      </c>
      <c r="D184" s="87" t="s">
        <v>111</v>
      </c>
      <c r="E184" s="87" t="s">
        <v>331</v>
      </c>
      <c r="F184" s="74" t="s">
        <v>474</v>
      </c>
      <c r="G184" s="87" t="s">
        <v>387</v>
      </c>
      <c r="H184" s="74" t="s">
        <v>504</v>
      </c>
      <c r="I184" s="74" t="s">
        <v>335</v>
      </c>
      <c r="J184" s="74"/>
      <c r="K184" s="84">
        <v>3.8700000022482923</v>
      </c>
      <c r="L184" s="87" t="s">
        <v>155</v>
      </c>
      <c r="M184" s="88">
        <v>5.6500000000000002E-2</v>
      </c>
      <c r="N184" s="88">
        <v>1.6600000029977229E-2</v>
      </c>
      <c r="O184" s="84">
        <v>113.46480000000001</v>
      </c>
      <c r="P184" s="86">
        <v>117.6</v>
      </c>
      <c r="Q184" s="74"/>
      <c r="R184" s="84">
        <v>0.13343461000000001</v>
      </c>
      <c r="S184" s="85">
        <v>3.6350754447758845E-7</v>
      </c>
      <c r="T184" s="85">
        <f t="shared" si="5"/>
        <v>1.105049168577141E-4</v>
      </c>
      <c r="U184" s="85">
        <f>R184/'סכום נכסי הקרן'!$C$42</f>
        <v>1.9229461501114886E-5</v>
      </c>
    </row>
    <row r="185" spans="2:21">
      <c r="B185" s="77" t="s">
        <v>753</v>
      </c>
      <c r="C185" s="74" t="s">
        <v>754</v>
      </c>
      <c r="D185" s="87" t="s">
        <v>111</v>
      </c>
      <c r="E185" s="87" t="s">
        <v>331</v>
      </c>
      <c r="F185" s="74" t="s">
        <v>584</v>
      </c>
      <c r="G185" s="87" t="s">
        <v>447</v>
      </c>
      <c r="H185" s="74" t="s">
        <v>508</v>
      </c>
      <c r="I185" s="74" t="s">
        <v>151</v>
      </c>
      <c r="J185" s="74"/>
      <c r="K185" s="84">
        <v>3.5000000003934861</v>
      </c>
      <c r="L185" s="87" t="s">
        <v>155</v>
      </c>
      <c r="M185" s="88">
        <v>4.0999999999999995E-2</v>
      </c>
      <c r="N185" s="88">
        <v>1.1100000004328349E-2</v>
      </c>
      <c r="O185" s="84">
        <v>1134.6480000000001</v>
      </c>
      <c r="P185" s="86">
        <v>111.99</v>
      </c>
      <c r="Q185" s="74"/>
      <c r="R185" s="84">
        <v>1.2706922950000004</v>
      </c>
      <c r="S185" s="85">
        <v>3.7821600000000006E-6</v>
      </c>
      <c r="T185" s="85">
        <f t="shared" si="5"/>
        <v>1.0523337716557416E-3</v>
      </c>
      <c r="U185" s="85">
        <f>R185/'סכום נכסי הקרן'!$C$42</f>
        <v>1.8312136983400203E-4</v>
      </c>
    </row>
    <row r="186" spans="2:21">
      <c r="B186" s="77" t="s">
        <v>755</v>
      </c>
      <c r="C186" s="74" t="s">
        <v>756</v>
      </c>
      <c r="D186" s="87" t="s">
        <v>111</v>
      </c>
      <c r="E186" s="87" t="s">
        <v>331</v>
      </c>
      <c r="F186" s="74" t="s">
        <v>600</v>
      </c>
      <c r="G186" s="87" t="s">
        <v>451</v>
      </c>
      <c r="H186" s="74" t="s">
        <v>504</v>
      </c>
      <c r="I186" s="74" t="s">
        <v>335</v>
      </c>
      <c r="J186" s="74"/>
      <c r="K186" s="84">
        <v>7.3400000000621777</v>
      </c>
      <c r="L186" s="87" t="s">
        <v>155</v>
      </c>
      <c r="M186" s="88">
        <v>2.4300000000000002E-2</v>
      </c>
      <c r="N186" s="88">
        <v>1.9799999999689104E-2</v>
      </c>
      <c r="O186" s="84">
        <v>6127.2360670000016</v>
      </c>
      <c r="P186" s="86">
        <v>104.99</v>
      </c>
      <c r="Q186" s="74"/>
      <c r="R186" s="84">
        <v>6.432985340000001</v>
      </c>
      <c r="S186" s="85">
        <v>7.0866640840142742E-6</v>
      </c>
      <c r="T186" s="85">
        <f t="shared" si="5"/>
        <v>5.3275271696270835E-3</v>
      </c>
      <c r="U186" s="85">
        <f>R186/'סכום נכסי הקרן'!$C$42</f>
        <v>9.2706715246341619E-4</v>
      </c>
    </row>
    <row r="187" spans="2:21">
      <c r="B187" s="77" t="s">
        <v>757</v>
      </c>
      <c r="C187" s="74" t="s">
        <v>758</v>
      </c>
      <c r="D187" s="87" t="s">
        <v>111</v>
      </c>
      <c r="E187" s="87" t="s">
        <v>331</v>
      </c>
      <c r="F187" s="74" t="s">
        <v>600</v>
      </c>
      <c r="G187" s="87" t="s">
        <v>451</v>
      </c>
      <c r="H187" s="74" t="s">
        <v>504</v>
      </c>
      <c r="I187" s="74" t="s">
        <v>335</v>
      </c>
      <c r="J187" s="74"/>
      <c r="K187" s="84">
        <v>3.5499999991263906</v>
      </c>
      <c r="L187" s="87" t="s">
        <v>155</v>
      </c>
      <c r="M187" s="88">
        <v>1.7500000000000002E-2</v>
      </c>
      <c r="N187" s="88">
        <v>1.3099999997225007E-2</v>
      </c>
      <c r="O187" s="84">
        <v>1912.2929150000002</v>
      </c>
      <c r="P187" s="86">
        <v>101.76</v>
      </c>
      <c r="Q187" s="74"/>
      <c r="R187" s="84">
        <v>1.945949334</v>
      </c>
      <c r="S187" s="85">
        <v>2.7530931684300388E-6</v>
      </c>
      <c r="T187" s="85">
        <f t="shared" si="5"/>
        <v>1.6115531747197681E-3</v>
      </c>
      <c r="U187" s="85">
        <f>R187/'סכום נכסי הקרן'!$C$42</f>
        <v>2.8043367310230194E-4</v>
      </c>
    </row>
    <row r="188" spans="2:21">
      <c r="B188" s="77" t="s">
        <v>759</v>
      </c>
      <c r="C188" s="74" t="s">
        <v>760</v>
      </c>
      <c r="D188" s="87" t="s">
        <v>111</v>
      </c>
      <c r="E188" s="87" t="s">
        <v>331</v>
      </c>
      <c r="F188" s="74" t="s">
        <v>600</v>
      </c>
      <c r="G188" s="87" t="s">
        <v>451</v>
      </c>
      <c r="H188" s="74" t="s">
        <v>504</v>
      </c>
      <c r="I188" s="74" t="s">
        <v>335</v>
      </c>
      <c r="J188" s="74"/>
      <c r="K188" s="84">
        <v>2.0899999997711354</v>
      </c>
      <c r="L188" s="87" t="s">
        <v>155</v>
      </c>
      <c r="M188" s="88">
        <v>2.9600000000000001E-2</v>
      </c>
      <c r="N188" s="88">
        <v>6.6999999980824863E-3</v>
      </c>
      <c r="O188" s="84">
        <v>1526.6058640000003</v>
      </c>
      <c r="P188" s="86">
        <v>105.9</v>
      </c>
      <c r="Q188" s="74"/>
      <c r="R188" s="84">
        <v>1.6166755930000001</v>
      </c>
      <c r="S188" s="85">
        <v>3.7380712351307812E-6</v>
      </c>
      <c r="T188" s="85">
        <f t="shared" si="5"/>
        <v>1.3388625484074981E-3</v>
      </c>
      <c r="U188" s="85">
        <f>R188/'סכום נכסי הקרן'!$C$42</f>
        <v>2.3298154111130222E-4</v>
      </c>
    </row>
    <row r="189" spans="2:21">
      <c r="B189" s="77" t="s">
        <v>761</v>
      </c>
      <c r="C189" s="74" t="s">
        <v>762</v>
      </c>
      <c r="D189" s="87" t="s">
        <v>111</v>
      </c>
      <c r="E189" s="87" t="s">
        <v>331</v>
      </c>
      <c r="F189" s="74" t="s">
        <v>605</v>
      </c>
      <c r="G189" s="87" t="s">
        <v>447</v>
      </c>
      <c r="H189" s="74" t="s">
        <v>504</v>
      </c>
      <c r="I189" s="74" t="s">
        <v>335</v>
      </c>
      <c r="J189" s="74"/>
      <c r="K189" s="84">
        <v>3.1500000002127777</v>
      </c>
      <c r="L189" s="87" t="s">
        <v>155</v>
      </c>
      <c r="M189" s="88">
        <v>3.85E-2</v>
      </c>
      <c r="N189" s="88">
        <v>1.0799999994042218E-2</v>
      </c>
      <c r="O189" s="84">
        <v>428.45608600000008</v>
      </c>
      <c r="P189" s="86">
        <v>109.69</v>
      </c>
      <c r="Q189" s="74"/>
      <c r="R189" s="84">
        <v>0.46997346600000001</v>
      </c>
      <c r="S189" s="85">
        <v>1.0742797977088043E-6</v>
      </c>
      <c r="T189" s="85">
        <f t="shared" si="5"/>
        <v>3.8921220503182588E-4</v>
      </c>
      <c r="U189" s="85">
        <f>R189/'סכום נכסי הקרן'!$C$42</f>
        <v>6.7728580096217358E-5</v>
      </c>
    </row>
    <row r="190" spans="2:21">
      <c r="B190" s="77" t="s">
        <v>763</v>
      </c>
      <c r="C190" s="74" t="s">
        <v>764</v>
      </c>
      <c r="D190" s="87" t="s">
        <v>111</v>
      </c>
      <c r="E190" s="87" t="s">
        <v>331</v>
      </c>
      <c r="F190" s="74" t="s">
        <v>605</v>
      </c>
      <c r="G190" s="87" t="s">
        <v>447</v>
      </c>
      <c r="H190" s="74" t="s">
        <v>508</v>
      </c>
      <c r="I190" s="74" t="s">
        <v>151</v>
      </c>
      <c r="J190" s="74"/>
      <c r="K190" s="84">
        <v>4.480000000260282</v>
      </c>
      <c r="L190" s="87" t="s">
        <v>155</v>
      </c>
      <c r="M190" s="88">
        <v>3.61E-2</v>
      </c>
      <c r="N190" s="88">
        <v>1.2800000001156808E-2</v>
      </c>
      <c r="O190" s="84">
        <v>6202.3120370000006</v>
      </c>
      <c r="P190" s="86">
        <v>111.5</v>
      </c>
      <c r="Q190" s="74"/>
      <c r="R190" s="84">
        <v>6.9155777150000013</v>
      </c>
      <c r="S190" s="85">
        <v>8.0811883218241056E-6</v>
      </c>
      <c r="T190" s="85">
        <f t="shared" si="5"/>
        <v>5.7271898229337617E-3</v>
      </c>
      <c r="U190" s="85">
        <f>R190/'סכום נכסי הקרן'!$C$42</f>
        <v>9.9661426243581467E-4</v>
      </c>
    </row>
    <row r="191" spans="2:21">
      <c r="B191" s="77" t="s">
        <v>765</v>
      </c>
      <c r="C191" s="74" t="s">
        <v>766</v>
      </c>
      <c r="D191" s="87" t="s">
        <v>111</v>
      </c>
      <c r="E191" s="87" t="s">
        <v>331</v>
      </c>
      <c r="F191" s="74" t="s">
        <v>605</v>
      </c>
      <c r="G191" s="87" t="s">
        <v>447</v>
      </c>
      <c r="H191" s="74" t="s">
        <v>508</v>
      </c>
      <c r="I191" s="74" t="s">
        <v>151</v>
      </c>
      <c r="J191" s="74"/>
      <c r="K191" s="84">
        <v>5.4399999994271599</v>
      </c>
      <c r="L191" s="87" t="s">
        <v>155</v>
      </c>
      <c r="M191" s="88">
        <v>3.3000000000000002E-2</v>
      </c>
      <c r="N191" s="88">
        <v>1.5399999998904863E-2</v>
      </c>
      <c r="O191" s="84">
        <v>2154.1920590000004</v>
      </c>
      <c r="P191" s="86">
        <v>110.21</v>
      </c>
      <c r="Q191" s="74"/>
      <c r="R191" s="84">
        <v>2.3741350690000003</v>
      </c>
      <c r="S191" s="85">
        <v>6.9863044933434969E-6</v>
      </c>
      <c r="T191" s="85">
        <f t="shared" si="5"/>
        <v>1.9661585431907684E-3</v>
      </c>
      <c r="U191" s="85">
        <f>R191/'סכום נכסי הקרן'!$C$42</f>
        <v>3.4214016069580627E-4</v>
      </c>
    </row>
    <row r="192" spans="2:21">
      <c r="B192" s="77" t="s">
        <v>767</v>
      </c>
      <c r="C192" s="74" t="s">
        <v>768</v>
      </c>
      <c r="D192" s="87" t="s">
        <v>111</v>
      </c>
      <c r="E192" s="87" t="s">
        <v>331</v>
      </c>
      <c r="F192" s="74" t="s">
        <v>605</v>
      </c>
      <c r="G192" s="87" t="s">
        <v>447</v>
      </c>
      <c r="H192" s="74" t="s">
        <v>508</v>
      </c>
      <c r="I192" s="74" t="s">
        <v>151</v>
      </c>
      <c r="J192" s="74"/>
      <c r="K192" s="84">
        <v>7.6900000002918674</v>
      </c>
      <c r="L192" s="87" t="s">
        <v>155</v>
      </c>
      <c r="M192" s="88">
        <v>2.6200000000000001E-2</v>
      </c>
      <c r="N192" s="88">
        <v>1.9100000000408311E-2</v>
      </c>
      <c r="O192" s="84">
        <v>6191.5850280000013</v>
      </c>
      <c r="P192" s="86">
        <v>106.8</v>
      </c>
      <c r="Q192" s="74"/>
      <c r="R192" s="84">
        <v>6.6126126030000005</v>
      </c>
      <c r="S192" s="85">
        <v>7.7394812850000025E-6</v>
      </c>
      <c r="T192" s="85">
        <f t="shared" si="5"/>
        <v>5.4762868936836361E-3</v>
      </c>
      <c r="U192" s="85">
        <f>R192/'סכום נכסי הקרן'!$C$42</f>
        <v>9.5295350637421283E-4</v>
      </c>
    </row>
    <row r="193" spans="2:21">
      <c r="B193" s="77" t="s">
        <v>769</v>
      </c>
      <c r="C193" s="74" t="s">
        <v>770</v>
      </c>
      <c r="D193" s="87" t="s">
        <v>111</v>
      </c>
      <c r="E193" s="87" t="s">
        <v>331</v>
      </c>
      <c r="F193" s="74" t="s">
        <v>611</v>
      </c>
      <c r="G193" s="87" t="s">
        <v>147</v>
      </c>
      <c r="H193" s="74" t="s">
        <v>504</v>
      </c>
      <c r="I193" s="74" t="s">
        <v>335</v>
      </c>
      <c r="J193" s="74"/>
      <c r="K193" s="84">
        <v>2.8499999994087193</v>
      </c>
      <c r="L193" s="87" t="s">
        <v>155</v>
      </c>
      <c r="M193" s="88">
        <v>2.7000000000000003E-2</v>
      </c>
      <c r="N193" s="88">
        <v>2.0399999962158043E-2</v>
      </c>
      <c r="O193" s="84">
        <v>82.904150000000016</v>
      </c>
      <c r="P193" s="86">
        <v>102</v>
      </c>
      <c r="Q193" s="74"/>
      <c r="R193" s="84">
        <v>8.4562233000000014E-2</v>
      </c>
      <c r="S193" s="85">
        <v>5.0850872847421328E-7</v>
      </c>
      <c r="T193" s="85">
        <f t="shared" si="5"/>
        <v>7.0030875250189198E-5</v>
      </c>
      <c r="U193" s="85">
        <f>R193/'סכום נכסי הקרן'!$C$42</f>
        <v>1.2186390052189661E-5</v>
      </c>
    </row>
    <row r="194" spans="2:21">
      <c r="B194" s="77" t="s">
        <v>771</v>
      </c>
      <c r="C194" s="74" t="s">
        <v>772</v>
      </c>
      <c r="D194" s="87" t="s">
        <v>111</v>
      </c>
      <c r="E194" s="87" t="s">
        <v>331</v>
      </c>
      <c r="F194" s="74" t="s">
        <v>773</v>
      </c>
      <c r="G194" s="87" t="s">
        <v>679</v>
      </c>
      <c r="H194" s="74" t="s">
        <v>617</v>
      </c>
      <c r="I194" s="74" t="s">
        <v>151</v>
      </c>
      <c r="J194" s="74"/>
      <c r="K194" s="84">
        <v>3.0899999970246248</v>
      </c>
      <c r="L194" s="87" t="s">
        <v>155</v>
      </c>
      <c r="M194" s="88">
        <v>3.7499999999999999E-2</v>
      </c>
      <c r="N194" s="88">
        <v>1.1099999997210586E-2</v>
      </c>
      <c r="O194" s="84">
        <v>393.59367900000007</v>
      </c>
      <c r="P194" s="86">
        <v>109.3</v>
      </c>
      <c r="Q194" s="74"/>
      <c r="R194" s="84">
        <v>0.43019789200000008</v>
      </c>
      <c r="S194" s="85">
        <v>9.9575239763622409E-7</v>
      </c>
      <c r="T194" s="85">
        <f t="shared" si="5"/>
        <v>3.5627175204262128E-4</v>
      </c>
      <c r="U194" s="85">
        <f>R194/'סכום נכסי הקרן'!$C$42</f>
        <v>6.1996462552517523E-5</v>
      </c>
    </row>
    <row r="195" spans="2:21">
      <c r="B195" s="77" t="s">
        <v>774</v>
      </c>
      <c r="C195" s="74" t="s">
        <v>775</v>
      </c>
      <c r="D195" s="87" t="s">
        <v>111</v>
      </c>
      <c r="E195" s="87" t="s">
        <v>331</v>
      </c>
      <c r="F195" s="74" t="s">
        <v>773</v>
      </c>
      <c r="G195" s="87" t="s">
        <v>679</v>
      </c>
      <c r="H195" s="74" t="s">
        <v>776</v>
      </c>
      <c r="I195" s="74" t="s">
        <v>335</v>
      </c>
      <c r="J195" s="74"/>
      <c r="K195" s="84">
        <v>5.6699999995803596</v>
      </c>
      <c r="L195" s="87" t="s">
        <v>155</v>
      </c>
      <c r="M195" s="88">
        <v>3.7499999999999999E-2</v>
      </c>
      <c r="N195" s="88">
        <v>1.619999999715107E-2</v>
      </c>
      <c r="O195" s="84">
        <v>2289.3225370000005</v>
      </c>
      <c r="P195" s="86">
        <v>113.46</v>
      </c>
      <c r="Q195" s="74"/>
      <c r="R195" s="84">
        <v>2.5974654270000004</v>
      </c>
      <c r="S195" s="85">
        <v>6.1873582081081096E-6</v>
      </c>
      <c r="T195" s="85">
        <f t="shared" si="5"/>
        <v>2.1511113274990789E-3</v>
      </c>
      <c r="U195" s="85">
        <f>R195/'סכום נכסי הקרן'!$C$42</f>
        <v>3.7432463308412596E-4</v>
      </c>
    </row>
    <row r="196" spans="2:21">
      <c r="B196" s="77" t="s">
        <v>777</v>
      </c>
      <c r="C196" s="74" t="s">
        <v>778</v>
      </c>
      <c r="D196" s="87" t="s">
        <v>111</v>
      </c>
      <c r="E196" s="87" t="s">
        <v>331</v>
      </c>
      <c r="F196" s="74" t="s">
        <v>779</v>
      </c>
      <c r="G196" s="87" t="s">
        <v>626</v>
      </c>
      <c r="H196" s="74" t="s">
        <v>617</v>
      </c>
      <c r="I196" s="74" t="s">
        <v>151</v>
      </c>
      <c r="J196" s="74"/>
      <c r="K196" s="84">
        <v>5.1099999994193865</v>
      </c>
      <c r="L196" s="87" t="s">
        <v>155</v>
      </c>
      <c r="M196" s="88">
        <v>2.58E-2</v>
      </c>
      <c r="N196" s="88">
        <v>2.339999999813136E-2</v>
      </c>
      <c r="O196" s="84">
        <v>2952.8325869999999</v>
      </c>
      <c r="P196" s="86">
        <v>101.49</v>
      </c>
      <c r="Q196" s="74"/>
      <c r="R196" s="84">
        <v>2.9968299340000004</v>
      </c>
      <c r="S196" s="85">
        <v>1.4061107557142857E-5</v>
      </c>
      <c r="T196" s="85">
        <f t="shared" si="5"/>
        <v>2.4818481703763277E-3</v>
      </c>
      <c r="U196" s="85">
        <f>R196/'סכום נכסי הקרן'!$C$42</f>
        <v>4.3187765034305323E-4</v>
      </c>
    </row>
    <row r="197" spans="2:21">
      <c r="B197" s="77" t="s">
        <v>780</v>
      </c>
      <c r="C197" s="74" t="s">
        <v>781</v>
      </c>
      <c r="D197" s="87" t="s">
        <v>111</v>
      </c>
      <c r="E197" s="87" t="s">
        <v>331</v>
      </c>
      <c r="F197" s="74" t="s">
        <v>782</v>
      </c>
      <c r="G197" s="87" t="s">
        <v>142</v>
      </c>
      <c r="H197" s="74" t="s">
        <v>776</v>
      </c>
      <c r="I197" s="74" t="s">
        <v>335</v>
      </c>
      <c r="J197" s="74"/>
      <c r="K197" s="84">
        <v>1.4399999957710288</v>
      </c>
      <c r="L197" s="87" t="s">
        <v>155</v>
      </c>
      <c r="M197" s="88">
        <v>3.4000000000000002E-2</v>
      </c>
      <c r="N197" s="88">
        <v>2.6799999900317114E-2</v>
      </c>
      <c r="O197" s="84">
        <v>130.39874700000001</v>
      </c>
      <c r="P197" s="86">
        <v>101.55</v>
      </c>
      <c r="Q197" s="74"/>
      <c r="R197" s="84">
        <v>0.13241992400000005</v>
      </c>
      <c r="S197" s="85">
        <v>3.1040992564508693E-7</v>
      </c>
      <c r="T197" s="85">
        <f t="shared" si="5"/>
        <v>1.096645967033952E-4</v>
      </c>
      <c r="U197" s="85">
        <f>R197/'סכום נכסי הקרן'!$C$42</f>
        <v>1.9083233581891236E-5</v>
      </c>
    </row>
    <row r="198" spans="2:21">
      <c r="B198" s="77" t="s">
        <v>783</v>
      </c>
      <c r="C198" s="74" t="s">
        <v>784</v>
      </c>
      <c r="D198" s="87" t="s">
        <v>111</v>
      </c>
      <c r="E198" s="87" t="s">
        <v>331</v>
      </c>
      <c r="F198" s="74" t="s">
        <v>785</v>
      </c>
      <c r="G198" s="87" t="s">
        <v>147</v>
      </c>
      <c r="H198" s="74" t="s">
        <v>776</v>
      </c>
      <c r="I198" s="74" t="s">
        <v>335</v>
      </c>
      <c r="J198" s="74"/>
      <c r="K198" s="84">
        <v>2.1800000004975475</v>
      </c>
      <c r="L198" s="87" t="s">
        <v>155</v>
      </c>
      <c r="M198" s="88">
        <v>2.9500000000000002E-2</v>
      </c>
      <c r="N198" s="88">
        <v>1.3800000001047467E-2</v>
      </c>
      <c r="O198" s="84">
        <v>1465.9237700000003</v>
      </c>
      <c r="P198" s="86">
        <v>104.2</v>
      </c>
      <c r="Q198" s="74"/>
      <c r="R198" s="84">
        <v>1.5274925680000002</v>
      </c>
      <c r="S198" s="85">
        <v>9.1096839304133361E-6</v>
      </c>
      <c r="T198" s="85">
        <f t="shared" si="5"/>
        <v>1.2650049280888685E-3</v>
      </c>
      <c r="U198" s="85">
        <f>R198/'סכום נכסי הקרן'!$C$42</f>
        <v>2.2012924180312077E-4</v>
      </c>
    </row>
    <row r="199" spans="2:21">
      <c r="B199" s="77" t="s">
        <v>786</v>
      </c>
      <c r="C199" s="74" t="s">
        <v>787</v>
      </c>
      <c r="D199" s="87" t="s">
        <v>111</v>
      </c>
      <c r="E199" s="87" t="s">
        <v>331</v>
      </c>
      <c r="F199" s="74" t="s">
        <v>584</v>
      </c>
      <c r="G199" s="87" t="s">
        <v>447</v>
      </c>
      <c r="H199" s="74" t="s">
        <v>617</v>
      </c>
      <c r="I199" s="74" t="s">
        <v>151</v>
      </c>
      <c r="J199" s="74"/>
      <c r="K199" s="84">
        <v>7.6500000009187232</v>
      </c>
      <c r="L199" s="87" t="s">
        <v>155</v>
      </c>
      <c r="M199" s="88">
        <v>3.4300000000000004E-2</v>
      </c>
      <c r="N199" s="88">
        <v>2.0200000001224964E-2</v>
      </c>
      <c r="O199" s="84">
        <v>2911.1197110000003</v>
      </c>
      <c r="P199" s="86">
        <v>112.17</v>
      </c>
      <c r="Q199" s="74"/>
      <c r="R199" s="84">
        <v>3.2654029800000002</v>
      </c>
      <c r="S199" s="85">
        <v>1.146651847723334E-5</v>
      </c>
      <c r="T199" s="85">
        <f t="shared" si="5"/>
        <v>2.7042690409319731E-3</v>
      </c>
      <c r="U199" s="85">
        <f>R199/'סכום נכסי הקרן'!$C$42</f>
        <v>4.7058211426207809E-4</v>
      </c>
    </row>
    <row r="200" spans="2:21">
      <c r="B200" s="77" t="s">
        <v>788</v>
      </c>
      <c r="C200" s="74" t="s">
        <v>789</v>
      </c>
      <c r="D200" s="87" t="s">
        <v>111</v>
      </c>
      <c r="E200" s="87" t="s">
        <v>331</v>
      </c>
      <c r="F200" s="74" t="s">
        <v>790</v>
      </c>
      <c r="G200" s="87" t="s">
        <v>637</v>
      </c>
      <c r="H200" s="74" t="s">
        <v>776</v>
      </c>
      <c r="I200" s="74" t="s">
        <v>335</v>
      </c>
      <c r="J200" s="74"/>
      <c r="K200" s="84">
        <v>3.6899999995558153</v>
      </c>
      <c r="L200" s="87" t="s">
        <v>155</v>
      </c>
      <c r="M200" s="88">
        <v>3.9E-2</v>
      </c>
      <c r="N200" s="88">
        <v>4.2999999996027612E-2</v>
      </c>
      <c r="O200" s="84">
        <v>2769.3921059999998</v>
      </c>
      <c r="P200" s="86">
        <v>99.99</v>
      </c>
      <c r="Q200" s="74"/>
      <c r="R200" s="84">
        <v>2.7691151670000003</v>
      </c>
      <c r="S200" s="85">
        <v>6.5798477179310504E-6</v>
      </c>
      <c r="T200" s="85">
        <f t="shared" si="5"/>
        <v>2.2932644034315392E-3</v>
      </c>
      <c r="U200" s="85">
        <f>R200/'סכום נכסי הקרן'!$C$42</f>
        <v>3.9906133420691847E-4</v>
      </c>
    </row>
    <row r="201" spans="2:21">
      <c r="B201" s="77" t="s">
        <v>791</v>
      </c>
      <c r="C201" s="74" t="s">
        <v>792</v>
      </c>
      <c r="D201" s="87" t="s">
        <v>111</v>
      </c>
      <c r="E201" s="87" t="s">
        <v>331</v>
      </c>
      <c r="F201" s="74" t="s">
        <v>793</v>
      </c>
      <c r="G201" s="87" t="s">
        <v>182</v>
      </c>
      <c r="H201" s="74" t="s">
        <v>776</v>
      </c>
      <c r="I201" s="74" t="s">
        <v>335</v>
      </c>
      <c r="J201" s="74"/>
      <c r="K201" s="84">
        <v>0.74000000004973054</v>
      </c>
      <c r="L201" s="87" t="s">
        <v>155</v>
      </c>
      <c r="M201" s="88">
        <v>1.24E-2</v>
      </c>
      <c r="N201" s="88">
        <v>7.2999999989225026E-3</v>
      </c>
      <c r="O201" s="84">
        <v>1201.8126120000002</v>
      </c>
      <c r="P201" s="86">
        <v>100.39</v>
      </c>
      <c r="Q201" s="74"/>
      <c r="R201" s="84">
        <v>1.2064996810000002</v>
      </c>
      <c r="S201" s="85">
        <v>5.5013742396666079E-6</v>
      </c>
      <c r="T201" s="85">
        <f t="shared" si="5"/>
        <v>9.9917215584295247E-4</v>
      </c>
      <c r="U201" s="85">
        <f>R201/'סכום נכסי הקרן'!$C$42</f>
        <v>1.7387047608485455E-4</v>
      </c>
    </row>
    <row r="202" spans="2:21">
      <c r="B202" s="77" t="s">
        <v>794</v>
      </c>
      <c r="C202" s="74" t="s">
        <v>795</v>
      </c>
      <c r="D202" s="87" t="s">
        <v>111</v>
      </c>
      <c r="E202" s="87" t="s">
        <v>331</v>
      </c>
      <c r="F202" s="74" t="s">
        <v>793</v>
      </c>
      <c r="G202" s="87" t="s">
        <v>182</v>
      </c>
      <c r="H202" s="74" t="s">
        <v>776</v>
      </c>
      <c r="I202" s="74" t="s">
        <v>335</v>
      </c>
      <c r="J202" s="74"/>
      <c r="K202" s="84">
        <v>2.1799999996102892</v>
      </c>
      <c r="L202" s="87" t="s">
        <v>155</v>
      </c>
      <c r="M202" s="88">
        <v>2.1600000000000001E-2</v>
      </c>
      <c r="N202" s="88">
        <v>1.119999999949715E-2</v>
      </c>
      <c r="O202" s="84">
        <v>3093.3761630000004</v>
      </c>
      <c r="P202" s="86">
        <v>102.86</v>
      </c>
      <c r="Q202" s="74"/>
      <c r="R202" s="84">
        <v>3.1818465680000005</v>
      </c>
      <c r="S202" s="85">
        <v>6.0464041009689255E-6</v>
      </c>
      <c r="T202" s="85">
        <f t="shared" si="5"/>
        <v>2.6350711442169536E-3</v>
      </c>
      <c r="U202" s="85">
        <f>R202/'סכום נכסי הקרן'!$C$42</f>
        <v>4.585406745806844E-4</v>
      </c>
    </row>
    <row r="203" spans="2:21">
      <c r="B203" s="77" t="s">
        <v>796</v>
      </c>
      <c r="C203" s="74" t="s">
        <v>797</v>
      </c>
      <c r="D203" s="87" t="s">
        <v>111</v>
      </c>
      <c r="E203" s="87" t="s">
        <v>331</v>
      </c>
      <c r="F203" s="74" t="s">
        <v>793</v>
      </c>
      <c r="G203" s="87" t="s">
        <v>182</v>
      </c>
      <c r="H203" s="74" t="s">
        <v>776</v>
      </c>
      <c r="I203" s="74" t="s">
        <v>335</v>
      </c>
      <c r="J203" s="74"/>
      <c r="K203" s="84">
        <v>4.7199999996242159</v>
      </c>
      <c r="L203" s="87" t="s">
        <v>155</v>
      </c>
      <c r="M203" s="88">
        <v>0.04</v>
      </c>
      <c r="N203" s="88">
        <v>1.8599999998121081E-2</v>
      </c>
      <c r="O203" s="84">
        <v>4491.3149999999996</v>
      </c>
      <c r="P203" s="86">
        <v>111.39</v>
      </c>
      <c r="Q203" s="74"/>
      <c r="R203" s="84">
        <v>5.0028756290000009</v>
      </c>
      <c r="S203" s="85">
        <v>5.8931536355885297E-6</v>
      </c>
      <c r="T203" s="85">
        <f t="shared" si="5"/>
        <v>4.143170616919622E-3</v>
      </c>
      <c r="U203" s="85">
        <f>R203/'סכום נכסי הקרן'!$C$42</f>
        <v>7.2097190003943832E-4</v>
      </c>
    </row>
    <row r="204" spans="2:21">
      <c r="B204" s="77" t="s">
        <v>798</v>
      </c>
      <c r="C204" s="74" t="s">
        <v>799</v>
      </c>
      <c r="D204" s="87" t="s">
        <v>111</v>
      </c>
      <c r="E204" s="87" t="s">
        <v>331</v>
      </c>
      <c r="F204" s="74" t="s">
        <v>800</v>
      </c>
      <c r="G204" s="87" t="s">
        <v>142</v>
      </c>
      <c r="H204" s="74" t="s">
        <v>617</v>
      </c>
      <c r="I204" s="74" t="s">
        <v>151</v>
      </c>
      <c r="J204" s="74"/>
      <c r="K204" s="84">
        <v>3.0299999994953177</v>
      </c>
      <c r="L204" s="87" t="s">
        <v>155</v>
      </c>
      <c r="M204" s="88">
        <v>0.03</v>
      </c>
      <c r="N204" s="88">
        <v>2.0799999998011853E-2</v>
      </c>
      <c r="O204" s="84">
        <v>2537.3551890000003</v>
      </c>
      <c r="P204" s="86">
        <v>103.08</v>
      </c>
      <c r="Q204" s="74"/>
      <c r="R204" s="84">
        <v>2.6155056440000002</v>
      </c>
      <c r="S204" s="85">
        <v>6.8067185838126974E-6</v>
      </c>
      <c r="T204" s="85">
        <f t="shared" si="5"/>
        <v>2.1660514744345711E-3</v>
      </c>
      <c r="U204" s="85">
        <f>R204/'סכום נכסי הקרן'!$C$42</f>
        <v>3.7692443577604567E-4</v>
      </c>
    </row>
    <row r="205" spans="2:21">
      <c r="B205" s="77" t="s">
        <v>801</v>
      </c>
      <c r="C205" s="74" t="s">
        <v>802</v>
      </c>
      <c r="D205" s="87" t="s">
        <v>111</v>
      </c>
      <c r="E205" s="87" t="s">
        <v>331</v>
      </c>
      <c r="F205" s="74" t="s">
        <v>800</v>
      </c>
      <c r="G205" s="87" t="s">
        <v>142</v>
      </c>
      <c r="H205" s="74" t="s">
        <v>617</v>
      </c>
      <c r="I205" s="74" t="s">
        <v>151</v>
      </c>
      <c r="J205" s="74"/>
      <c r="K205" s="84">
        <v>4.049999999669005</v>
      </c>
      <c r="L205" s="87" t="s">
        <v>155</v>
      </c>
      <c r="M205" s="88">
        <v>2.5499999999999998E-2</v>
      </c>
      <c r="N205" s="88">
        <v>2.1899999998140126E-2</v>
      </c>
      <c r="O205" s="84">
        <v>3119.5432670000005</v>
      </c>
      <c r="P205" s="86">
        <v>101.69</v>
      </c>
      <c r="Q205" s="74"/>
      <c r="R205" s="84">
        <v>3.1722635610000012</v>
      </c>
      <c r="S205" s="85">
        <v>1.1592310709007961E-5</v>
      </c>
      <c r="T205" s="85">
        <f t="shared" si="5"/>
        <v>2.6271349019498101E-3</v>
      </c>
      <c r="U205" s="85">
        <f>R205/'סכום נכסי הקרן'!$C$42</f>
        <v>4.571596530887986E-4</v>
      </c>
    </row>
    <row r="206" spans="2:21">
      <c r="B206" s="77" t="s">
        <v>803</v>
      </c>
      <c r="C206" s="74" t="s">
        <v>804</v>
      </c>
      <c r="D206" s="87" t="s">
        <v>111</v>
      </c>
      <c r="E206" s="87" t="s">
        <v>331</v>
      </c>
      <c r="F206" s="74" t="s">
        <v>805</v>
      </c>
      <c r="G206" s="87" t="s">
        <v>806</v>
      </c>
      <c r="H206" s="74" t="s">
        <v>776</v>
      </c>
      <c r="I206" s="74" t="s">
        <v>335</v>
      </c>
      <c r="J206" s="74"/>
      <c r="K206" s="84">
        <v>4.9400000004285447</v>
      </c>
      <c r="L206" s="87" t="s">
        <v>155</v>
      </c>
      <c r="M206" s="88">
        <v>2.6200000000000001E-2</v>
      </c>
      <c r="N206" s="88">
        <v>1.4800000002368278E-2</v>
      </c>
      <c r="O206" s="84">
        <v>3334.1587039999999</v>
      </c>
      <c r="P206" s="86">
        <v>106.38</v>
      </c>
      <c r="Q206" s="74"/>
      <c r="R206" s="84">
        <v>3.5468779920000006</v>
      </c>
      <c r="S206" s="85">
        <v>4.6711265638869265E-6</v>
      </c>
      <c r="T206" s="85">
        <f t="shared" si="5"/>
        <v>2.9373747756329185E-3</v>
      </c>
      <c r="U206" s="85">
        <f>R206/'סכום נכסי הקרן'!$C$42</f>
        <v>5.1114589982550768E-4</v>
      </c>
    </row>
    <row r="207" spans="2:21">
      <c r="B207" s="77" t="s">
        <v>807</v>
      </c>
      <c r="C207" s="74" t="s">
        <v>808</v>
      </c>
      <c r="D207" s="87" t="s">
        <v>111</v>
      </c>
      <c r="E207" s="87" t="s">
        <v>331</v>
      </c>
      <c r="F207" s="74" t="s">
        <v>805</v>
      </c>
      <c r="G207" s="87" t="s">
        <v>806</v>
      </c>
      <c r="H207" s="74" t="s">
        <v>776</v>
      </c>
      <c r="I207" s="74" t="s">
        <v>335</v>
      </c>
      <c r="J207" s="74"/>
      <c r="K207" s="84">
        <v>2.8999999995144221</v>
      </c>
      <c r="L207" s="87" t="s">
        <v>155</v>
      </c>
      <c r="M207" s="88">
        <v>3.3500000000000002E-2</v>
      </c>
      <c r="N207" s="88">
        <v>8.6999999971559029E-3</v>
      </c>
      <c r="O207" s="84">
        <v>1114.8278890000001</v>
      </c>
      <c r="P207" s="86">
        <v>107.3</v>
      </c>
      <c r="Q207" s="84">
        <v>0.24537361900000002</v>
      </c>
      <c r="R207" s="84">
        <v>1.4415839430000006</v>
      </c>
      <c r="S207" s="85">
        <v>3.8936204239986497E-6</v>
      </c>
      <c r="T207" s="85">
        <f t="shared" si="5"/>
        <v>1.1938590277637167E-3</v>
      </c>
      <c r="U207" s="85">
        <f>R207/'סכום נכסי הקרן'!$C$42</f>
        <v>2.0774882118322906E-4</v>
      </c>
    </row>
    <row r="208" spans="2:21">
      <c r="B208" s="77" t="s">
        <v>809</v>
      </c>
      <c r="C208" s="74" t="s">
        <v>810</v>
      </c>
      <c r="D208" s="87" t="s">
        <v>111</v>
      </c>
      <c r="E208" s="87" t="s">
        <v>331</v>
      </c>
      <c r="F208" s="74" t="s">
        <v>625</v>
      </c>
      <c r="G208" s="87" t="s">
        <v>626</v>
      </c>
      <c r="H208" s="74" t="s">
        <v>627</v>
      </c>
      <c r="I208" s="74" t="s">
        <v>151</v>
      </c>
      <c r="J208" s="74"/>
      <c r="K208" s="84">
        <v>3.8499999994557266</v>
      </c>
      <c r="L208" s="87" t="s">
        <v>155</v>
      </c>
      <c r="M208" s="88">
        <v>2.9500000000000002E-2</v>
      </c>
      <c r="N208" s="88">
        <v>2.2799999998755947E-2</v>
      </c>
      <c r="O208" s="84">
        <v>2488.3776180000004</v>
      </c>
      <c r="P208" s="86">
        <v>103.37</v>
      </c>
      <c r="Q208" s="74"/>
      <c r="R208" s="84">
        <v>2.5722359440000004</v>
      </c>
      <c r="S208" s="85">
        <v>7.839632078384425E-6</v>
      </c>
      <c r="T208" s="85">
        <f t="shared" si="5"/>
        <v>2.130217333644875E-3</v>
      </c>
      <c r="U208" s="85">
        <f>R208/'סכום נכסי הקרן'!$C$42</f>
        <v>3.7068877450109768E-4</v>
      </c>
    </row>
    <row r="209" spans="2:21">
      <c r="B209" s="77" t="s">
        <v>811</v>
      </c>
      <c r="C209" s="74" t="s">
        <v>812</v>
      </c>
      <c r="D209" s="87" t="s">
        <v>111</v>
      </c>
      <c r="E209" s="87" t="s">
        <v>331</v>
      </c>
      <c r="F209" s="74" t="s">
        <v>813</v>
      </c>
      <c r="G209" s="87" t="s">
        <v>447</v>
      </c>
      <c r="H209" s="74" t="s">
        <v>627</v>
      </c>
      <c r="I209" s="74" t="s">
        <v>151</v>
      </c>
      <c r="J209" s="74"/>
      <c r="K209" s="84">
        <v>1.7300000925771626</v>
      </c>
      <c r="L209" s="87" t="s">
        <v>155</v>
      </c>
      <c r="M209" s="88">
        <v>4.3499999999999997E-2</v>
      </c>
      <c r="N209" s="88">
        <v>1.15E-2</v>
      </c>
      <c r="O209" s="84">
        <v>6.0815240000000008</v>
      </c>
      <c r="P209" s="86">
        <v>106.57</v>
      </c>
      <c r="Q209" s="74"/>
      <c r="R209" s="84">
        <v>6.4810800000000019E-3</v>
      </c>
      <c r="S209" s="85">
        <v>3.5199097091593118E-8</v>
      </c>
      <c r="T209" s="85">
        <f t="shared" si="5"/>
        <v>5.3673571388127398E-6</v>
      </c>
      <c r="U209" s="85">
        <f>R209/'סכום נכסי הקרן'!$C$42</f>
        <v>9.339981459506323E-7</v>
      </c>
    </row>
    <row r="210" spans="2:21">
      <c r="B210" s="77" t="s">
        <v>814</v>
      </c>
      <c r="C210" s="74" t="s">
        <v>815</v>
      </c>
      <c r="D210" s="87" t="s">
        <v>111</v>
      </c>
      <c r="E210" s="87" t="s">
        <v>331</v>
      </c>
      <c r="F210" s="74" t="s">
        <v>813</v>
      </c>
      <c r="G210" s="87" t="s">
        <v>447</v>
      </c>
      <c r="H210" s="74" t="s">
        <v>627</v>
      </c>
      <c r="I210" s="74" t="s">
        <v>151</v>
      </c>
      <c r="J210" s="74"/>
      <c r="K210" s="84">
        <v>4.7199999991675687</v>
      </c>
      <c r="L210" s="87" t="s">
        <v>155</v>
      </c>
      <c r="M210" s="88">
        <v>3.27E-2</v>
      </c>
      <c r="N210" s="88">
        <v>1.9899999994128389E-2</v>
      </c>
      <c r="O210" s="84">
        <v>1251.5869030000001</v>
      </c>
      <c r="P210" s="86">
        <v>107.5</v>
      </c>
      <c r="Q210" s="74"/>
      <c r="R210" s="84">
        <v>1.3454559209999999</v>
      </c>
      <c r="S210" s="85">
        <v>3.9658259308666545E-6</v>
      </c>
      <c r="T210" s="85">
        <f t="shared" si="5"/>
        <v>1.1142498538109725E-3</v>
      </c>
      <c r="U210" s="85">
        <f>R210/'סכום נכסי הקרן'!$C$42</f>
        <v>1.9389566795538705E-4</v>
      </c>
    </row>
    <row r="211" spans="2:21">
      <c r="B211" s="77" t="s">
        <v>816</v>
      </c>
      <c r="C211" s="74" t="s">
        <v>817</v>
      </c>
      <c r="D211" s="87" t="s">
        <v>111</v>
      </c>
      <c r="E211" s="87" t="s">
        <v>331</v>
      </c>
      <c r="F211" s="74" t="s">
        <v>818</v>
      </c>
      <c r="G211" s="87" t="s">
        <v>147</v>
      </c>
      <c r="H211" s="74" t="s">
        <v>631</v>
      </c>
      <c r="I211" s="74" t="s">
        <v>335</v>
      </c>
      <c r="J211" s="74"/>
      <c r="K211" s="84">
        <v>0.610000000054434</v>
      </c>
      <c r="L211" s="87" t="s">
        <v>155</v>
      </c>
      <c r="M211" s="88">
        <v>3.3000000000000002E-2</v>
      </c>
      <c r="N211" s="88">
        <v>7.3800000004354716E-2</v>
      </c>
      <c r="O211" s="84">
        <v>374.57226000000009</v>
      </c>
      <c r="P211" s="86">
        <v>98.09</v>
      </c>
      <c r="Q211" s="74"/>
      <c r="R211" s="84">
        <v>0.36741791800000007</v>
      </c>
      <c r="S211" s="85">
        <v>2.0873532301174221E-6</v>
      </c>
      <c r="T211" s="85">
        <f t="shared" si="5"/>
        <v>3.0428002510461433E-4</v>
      </c>
      <c r="U211" s="85">
        <f>R211/'סכום נכסי הקרן'!$C$42</f>
        <v>5.2949146469576279E-5</v>
      </c>
    </row>
    <row r="212" spans="2:21">
      <c r="B212" s="77" t="s">
        <v>819</v>
      </c>
      <c r="C212" s="74" t="s">
        <v>820</v>
      </c>
      <c r="D212" s="87" t="s">
        <v>111</v>
      </c>
      <c r="E212" s="87" t="s">
        <v>331</v>
      </c>
      <c r="F212" s="74" t="s">
        <v>630</v>
      </c>
      <c r="G212" s="87" t="s">
        <v>147</v>
      </c>
      <c r="H212" s="74" t="s">
        <v>631</v>
      </c>
      <c r="I212" s="74" t="s">
        <v>335</v>
      </c>
      <c r="J212" s="74"/>
      <c r="K212" s="84">
        <v>2.9299999997428676</v>
      </c>
      <c r="L212" s="87" t="s">
        <v>155</v>
      </c>
      <c r="M212" s="88">
        <v>2.7999999999999997E-2</v>
      </c>
      <c r="N212" s="88">
        <v>6.1799999996300897E-2</v>
      </c>
      <c r="O212" s="84">
        <v>2423.2153510000003</v>
      </c>
      <c r="P212" s="86">
        <v>91.48</v>
      </c>
      <c r="Q212" s="74"/>
      <c r="R212" s="84">
        <v>2.2167573490000003</v>
      </c>
      <c r="S212" s="85">
        <v>9.1033542202872682E-6</v>
      </c>
      <c r="T212" s="85">
        <f t="shared" si="5"/>
        <v>1.8358249523491074E-3</v>
      </c>
      <c r="U212" s="85">
        <f>R212/'סכום נכסי הקרן'!$C$42</f>
        <v>3.1946022175138069E-4</v>
      </c>
    </row>
    <row r="213" spans="2:21">
      <c r="B213" s="77" t="s">
        <v>821</v>
      </c>
      <c r="C213" s="74" t="s">
        <v>822</v>
      </c>
      <c r="D213" s="87" t="s">
        <v>111</v>
      </c>
      <c r="E213" s="87" t="s">
        <v>331</v>
      </c>
      <c r="F213" s="74" t="s">
        <v>630</v>
      </c>
      <c r="G213" s="87" t="s">
        <v>147</v>
      </c>
      <c r="H213" s="74" t="s">
        <v>631</v>
      </c>
      <c r="I213" s="74" t="s">
        <v>335</v>
      </c>
      <c r="J213" s="74"/>
      <c r="K213" s="84">
        <v>0.40999999969423706</v>
      </c>
      <c r="L213" s="87" t="s">
        <v>155</v>
      </c>
      <c r="M213" s="88">
        <v>4.2999999999999997E-2</v>
      </c>
      <c r="N213" s="88">
        <v>7.200000005003393E-2</v>
      </c>
      <c r="O213" s="84">
        <v>362.40138900000005</v>
      </c>
      <c r="P213" s="86">
        <v>99.27</v>
      </c>
      <c r="Q213" s="74"/>
      <c r="R213" s="84">
        <v>0.35975587100000006</v>
      </c>
      <c r="S213" s="85">
        <v>5.4543694155293832E-6</v>
      </c>
      <c r="T213" s="85">
        <f t="shared" si="5"/>
        <v>2.979346408996101E-4</v>
      </c>
      <c r="U213" s="85">
        <f>R213/'סכום נכסי הקרן'!$C$42</f>
        <v>5.1844957400441715E-5</v>
      </c>
    </row>
    <row r="214" spans="2:21">
      <c r="B214" s="77" t="s">
        <v>823</v>
      </c>
      <c r="C214" s="74" t="s">
        <v>824</v>
      </c>
      <c r="D214" s="87" t="s">
        <v>111</v>
      </c>
      <c r="E214" s="87" t="s">
        <v>331</v>
      </c>
      <c r="F214" s="74" t="s">
        <v>630</v>
      </c>
      <c r="G214" s="87" t="s">
        <v>147</v>
      </c>
      <c r="H214" s="74" t="s">
        <v>631</v>
      </c>
      <c r="I214" s="74" t="s">
        <v>335</v>
      </c>
      <c r="J214" s="74"/>
      <c r="K214" s="84">
        <v>1.1099999991775191</v>
      </c>
      <c r="L214" s="87" t="s">
        <v>155</v>
      </c>
      <c r="M214" s="88">
        <v>4.2500000000000003E-2</v>
      </c>
      <c r="N214" s="88">
        <v>6.1399999967100764E-2</v>
      </c>
      <c r="O214" s="84">
        <v>974.90946000000008</v>
      </c>
      <c r="P214" s="86">
        <v>99.77</v>
      </c>
      <c r="Q214" s="74"/>
      <c r="R214" s="84">
        <v>0.9726671800000003</v>
      </c>
      <c r="S214" s="85">
        <v>3.8028143236602573E-6</v>
      </c>
      <c r="T214" s="85">
        <f t="shared" si="5"/>
        <v>8.0552193959368759E-4</v>
      </c>
      <c r="U214" s="85">
        <f>R214/'סכום נכסי הקרן'!$C$42</f>
        <v>1.4017252413903701E-4</v>
      </c>
    </row>
    <row r="215" spans="2:21">
      <c r="B215" s="77" t="s">
        <v>825</v>
      </c>
      <c r="C215" s="74" t="s">
        <v>826</v>
      </c>
      <c r="D215" s="87" t="s">
        <v>111</v>
      </c>
      <c r="E215" s="87" t="s">
        <v>331</v>
      </c>
      <c r="F215" s="74" t="s">
        <v>630</v>
      </c>
      <c r="G215" s="87" t="s">
        <v>147</v>
      </c>
      <c r="H215" s="74" t="s">
        <v>631</v>
      </c>
      <c r="I215" s="74" t="s">
        <v>335</v>
      </c>
      <c r="J215" s="74"/>
      <c r="K215" s="84">
        <v>1.0399999998996963</v>
      </c>
      <c r="L215" s="87" t="s">
        <v>155</v>
      </c>
      <c r="M215" s="88">
        <v>3.7000000000000005E-2</v>
      </c>
      <c r="N215" s="88">
        <v>5.009999999097265E-2</v>
      </c>
      <c r="O215" s="84">
        <v>1988.7695900000003</v>
      </c>
      <c r="P215" s="86">
        <v>100.26</v>
      </c>
      <c r="Q215" s="74"/>
      <c r="R215" s="84">
        <v>1.9939404800000005</v>
      </c>
      <c r="S215" s="85">
        <v>1.0112810204123902E-5</v>
      </c>
      <c r="T215" s="85">
        <f t="shared" si="5"/>
        <v>1.6512974179759702E-3</v>
      </c>
      <c r="U215" s="85">
        <f>R215/'סכום נכסי הקרן'!$C$42</f>
        <v>2.8734974903193815E-4</v>
      </c>
    </row>
    <row r="216" spans="2:21">
      <c r="B216" s="77" t="s">
        <v>827</v>
      </c>
      <c r="C216" s="74" t="s">
        <v>828</v>
      </c>
      <c r="D216" s="87" t="s">
        <v>111</v>
      </c>
      <c r="E216" s="87" t="s">
        <v>331</v>
      </c>
      <c r="F216" s="74" t="s">
        <v>829</v>
      </c>
      <c r="G216" s="87" t="s">
        <v>626</v>
      </c>
      <c r="H216" s="74" t="s">
        <v>627</v>
      </c>
      <c r="I216" s="74" t="s">
        <v>151</v>
      </c>
      <c r="J216" s="74"/>
      <c r="K216" s="84">
        <v>4.9600000014734116</v>
      </c>
      <c r="L216" s="87" t="s">
        <v>155</v>
      </c>
      <c r="M216" s="88">
        <v>2.4E-2</v>
      </c>
      <c r="N216" s="88">
        <v>2.190000000616283E-2</v>
      </c>
      <c r="O216" s="84">
        <v>1396.4680260000002</v>
      </c>
      <c r="P216" s="86">
        <v>101.09</v>
      </c>
      <c r="Q216" s="74"/>
      <c r="R216" s="84">
        <v>1.4116895270000003</v>
      </c>
      <c r="S216" s="85">
        <v>4.8226576024643957E-6</v>
      </c>
      <c r="T216" s="85">
        <f t="shared" ref="T216:T232" si="6">R216/$R$11</f>
        <v>1.1691017331263663E-3</v>
      </c>
      <c r="U216" s="85">
        <f>R216/'סכום נכסי הקרן'!$C$42</f>
        <v>2.0344069211858593E-4</v>
      </c>
    </row>
    <row r="217" spans="2:21">
      <c r="B217" s="77" t="s">
        <v>830</v>
      </c>
      <c r="C217" s="74" t="s">
        <v>831</v>
      </c>
      <c r="D217" s="87" t="s">
        <v>111</v>
      </c>
      <c r="E217" s="87" t="s">
        <v>331</v>
      </c>
      <c r="F217" s="74" t="s">
        <v>650</v>
      </c>
      <c r="G217" s="87" t="s">
        <v>182</v>
      </c>
      <c r="H217" s="74" t="s">
        <v>631</v>
      </c>
      <c r="I217" s="74" t="s">
        <v>335</v>
      </c>
      <c r="J217" s="74"/>
      <c r="K217" s="84">
        <v>2.6000000007298509</v>
      </c>
      <c r="L217" s="87" t="s">
        <v>155</v>
      </c>
      <c r="M217" s="88">
        <v>4.1399999999999999E-2</v>
      </c>
      <c r="N217" s="88">
        <v>2.7800000006568654E-2</v>
      </c>
      <c r="O217" s="84">
        <v>1310.0132380000002</v>
      </c>
      <c r="P217" s="86">
        <v>104.59</v>
      </c>
      <c r="Q217" s="74"/>
      <c r="R217" s="84">
        <v>1.3701428450000004</v>
      </c>
      <c r="S217" s="85">
        <v>2.3276422794101136E-6</v>
      </c>
      <c r="T217" s="85">
        <f t="shared" si="6"/>
        <v>1.1346945231819308E-3</v>
      </c>
      <c r="U217" s="85">
        <f>R217/'סכום נכסי הקרן'!$C$42</f>
        <v>1.974533375482982E-4</v>
      </c>
    </row>
    <row r="218" spans="2:21">
      <c r="B218" s="77" t="s">
        <v>832</v>
      </c>
      <c r="C218" s="74" t="s">
        <v>833</v>
      </c>
      <c r="D218" s="87" t="s">
        <v>111</v>
      </c>
      <c r="E218" s="87" t="s">
        <v>331</v>
      </c>
      <c r="F218" s="74" t="s">
        <v>650</v>
      </c>
      <c r="G218" s="87" t="s">
        <v>182</v>
      </c>
      <c r="H218" s="74" t="s">
        <v>631</v>
      </c>
      <c r="I218" s="74" t="s">
        <v>335</v>
      </c>
      <c r="J218" s="74"/>
      <c r="K218" s="84">
        <v>4.5600000001336793</v>
      </c>
      <c r="L218" s="87" t="s">
        <v>155</v>
      </c>
      <c r="M218" s="88">
        <v>2.5000000000000001E-2</v>
      </c>
      <c r="N218" s="88">
        <v>4.1400000002323474E-2</v>
      </c>
      <c r="O218" s="84">
        <v>6635.406186000002</v>
      </c>
      <c r="P218" s="86">
        <v>94.7</v>
      </c>
      <c r="Q218" s="74"/>
      <c r="R218" s="84">
        <v>6.2837295110000007</v>
      </c>
      <c r="S218" s="85">
        <v>8.0431251058906272E-6</v>
      </c>
      <c r="T218" s="85">
        <f t="shared" si="6"/>
        <v>5.2039197863988926E-3</v>
      </c>
      <c r="U218" s="85">
        <f>R218/'סכום נכסי הקרן'!$C$42</f>
        <v>9.0555767139570442E-4</v>
      </c>
    </row>
    <row r="219" spans="2:21">
      <c r="B219" s="77" t="s">
        <v>834</v>
      </c>
      <c r="C219" s="74" t="s">
        <v>835</v>
      </c>
      <c r="D219" s="87" t="s">
        <v>111</v>
      </c>
      <c r="E219" s="87" t="s">
        <v>331</v>
      </c>
      <c r="F219" s="74" t="s">
        <v>650</v>
      </c>
      <c r="G219" s="87" t="s">
        <v>182</v>
      </c>
      <c r="H219" s="74" t="s">
        <v>631</v>
      </c>
      <c r="I219" s="74" t="s">
        <v>335</v>
      </c>
      <c r="J219" s="74"/>
      <c r="K219" s="84">
        <v>3.2099999993704151</v>
      </c>
      <c r="L219" s="87" t="s">
        <v>155</v>
      </c>
      <c r="M219" s="88">
        <v>3.5499999999999997E-2</v>
      </c>
      <c r="N219" s="88">
        <v>3.6499999992130196E-2</v>
      </c>
      <c r="O219" s="84">
        <v>2525.6978450000006</v>
      </c>
      <c r="P219" s="86">
        <v>100.62</v>
      </c>
      <c r="Q219" s="74"/>
      <c r="R219" s="84">
        <v>2.5413570600000002</v>
      </c>
      <c r="S219" s="85">
        <v>3.5541472051717207E-6</v>
      </c>
      <c r="T219" s="85">
        <f t="shared" si="6"/>
        <v>2.1046447441264659E-3</v>
      </c>
      <c r="U219" s="85">
        <f>R219/'סכום נכסי הקרן'!$C$42</f>
        <v>3.6623877227847046E-4</v>
      </c>
    </row>
    <row r="220" spans="2:21">
      <c r="B220" s="77" t="s">
        <v>836</v>
      </c>
      <c r="C220" s="74" t="s">
        <v>837</v>
      </c>
      <c r="D220" s="87" t="s">
        <v>111</v>
      </c>
      <c r="E220" s="87" t="s">
        <v>331</v>
      </c>
      <c r="F220" s="74" t="s">
        <v>838</v>
      </c>
      <c r="G220" s="87" t="s">
        <v>637</v>
      </c>
      <c r="H220" s="74" t="s">
        <v>627</v>
      </c>
      <c r="I220" s="74" t="s">
        <v>151</v>
      </c>
      <c r="J220" s="74"/>
      <c r="K220" s="84">
        <v>4.1600000005602249</v>
      </c>
      <c r="L220" s="87" t="s">
        <v>155</v>
      </c>
      <c r="M220" s="88">
        <v>4.99E-2</v>
      </c>
      <c r="N220" s="88">
        <v>4.2300000006302525E-2</v>
      </c>
      <c r="O220" s="84">
        <v>1373.2077420000001</v>
      </c>
      <c r="P220" s="86">
        <v>103.99</v>
      </c>
      <c r="Q220" s="74"/>
      <c r="R220" s="84">
        <v>1.4279987700000001</v>
      </c>
      <c r="S220" s="85">
        <v>5.4928309679999998E-6</v>
      </c>
      <c r="T220" s="85">
        <f t="shared" si="6"/>
        <v>1.1826083603929144E-3</v>
      </c>
      <c r="U220" s="85">
        <f>R220/'סכום נכסי הקרן'!$C$42</f>
        <v>2.0579104155476913E-4</v>
      </c>
    </row>
    <row r="221" spans="2:21">
      <c r="B221" s="77" t="s">
        <v>839</v>
      </c>
      <c r="C221" s="74" t="s">
        <v>840</v>
      </c>
      <c r="D221" s="87" t="s">
        <v>111</v>
      </c>
      <c r="E221" s="87" t="s">
        <v>331</v>
      </c>
      <c r="F221" s="74" t="s">
        <v>800</v>
      </c>
      <c r="G221" s="87" t="s">
        <v>142</v>
      </c>
      <c r="H221" s="74" t="s">
        <v>627</v>
      </c>
      <c r="I221" s="74" t="s">
        <v>151</v>
      </c>
      <c r="J221" s="74"/>
      <c r="K221" s="84">
        <v>1.8799999996650305</v>
      </c>
      <c r="L221" s="87" t="s">
        <v>155</v>
      </c>
      <c r="M221" s="88">
        <v>2.6499999999999999E-2</v>
      </c>
      <c r="N221" s="88">
        <v>1.1799999999790645E-2</v>
      </c>
      <c r="O221" s="84">
        <v>927.48579600000016</v>
      </c>
      <c r="P221" s="86">
        <v>103</v>
      </c>
      <c r="Q221" s="74"/>
      <c r="R221" s="84">
        <v>0.95531033900000006</v>
      </c>
      <c r="S221" s="85">
        <v>3.5136747116136209E-6</v>
      </c>
      <c r="T221" s="85">
        <f t="shared" si="6"/>
        <v>7.9114773584237008E-4</v>
      </c>
      <c r="U221" s="85">
        <f>R221/'סכום נכסי הקרן'!$C$42</f>
        <v>1.3767120378601559E-4</v>
      </c>
    </row>
    <row r="222" spans="2:21">
      <c r="B222" s="77" t="s">
        <v>841</v>
      </c>
      <c r="C222" s="74" t="s">
        <v>842</v>
      </c>
      <c r="D222" s="87" t="s">
        <v>111</v>
      </c>
      <c r="E222" s="87" t="s">
        <v>331</v>
      </c>
      <c r="F222" s="74" t="s">
        <v>843</v>
      </c>
      <c r="G222" s="87" t="s">
        <v>637</v>
      </c>
      <c r="H222" s="74" t="s">
        <v>631</v>
      </c>
      <c r="I222" s="74" t="s">
        <v>335</v>
      </c>
      <c r="J222" s="74"/>
      <c r="K222" s="84">
        <v>0.97999999981909081</v>
      </c>
      <c r="L222" s="87" t="s">
        <v>155</v>
      </c>
      <c r="M222" s="88">
        <v>7.0000000000000007E-2</v>
      </c>
      <c r="N222" s="88">
        <v>4.559999998281361E-2</v>
      </c>
      <c r="O222" s="84">
        <v>1250.3428840000001</v>
      </c>
      <c r="P222" s="86">
        <v>102.4</v>
      </c>
      <c r="Q222" s="84">
        <v>4.6269738458189998E-2</v>
      </c>
      <c r="R222" s="84">
        <v>1.3266305379999999</v>
      </c>
      <c r="S222" s="85">
        <v>2.9515009372364166E-6</v>
      </c>
      <c r="T222" s="85">
        <f t="shared" si="6"/>
        <v>1.098659465505947E-3</v>
      </c>
      <c r="U222" s="85">
        <f>R222/'סכום נכסי הקרן'!$C$42</f>
        <v>1.9118271381521126E-4</v>
      </c>
    </row>
    <row r="223" spans="2:21">
      <c r="B223" s="77" t="s">
        <v>844</v>
      </c>
      <c r="C223" s="74" t="s">
        <v>845</v>
      </c>
      <c r="D223" s="87" t="s">
        <v>111</v>
      </c>
      <c r="E223" s="87" t="s">
        <v>331</v>
      </c>
      <c r="F223" s="74" t="s">
        <v>657</v>
      </c>
      <c r="G223" s="87" t="s">
        <v>451</v>
      </c>
      <c r="H223" s="74" t="s">
        <v>654</v>
      </c>
      <c r="I223" s="74" t="s">
        <v>151</v>
      </c>
      <c r="J223" s="74"/>
      <c r="K223" s="84">
        <v>5.0799999994770193</v>
      </c>
      <c r="L223" s="87" t="s">
        <v>155</v>
      </c>
      <c r="M223" s="88">
        <v>4.4500000000000005E-2</v>
      </c>
      <c r="N223" s="88">
        <v>1.9599999997314422E-2</v>
      </c>
      <c r="O223" s="84">
        <v>2478.2646270000005</v>
      </c>
      <c r="P223" s="86">
        <v>114.19</v>
      </c>
      <c r="Q223" s="74"/>
      <c r="R223" s="84">
        <v>2.8299304059999999</v>
      </c>
      <c r="S223" s="85">
        <v>9.1586766312381752E-6</v>
      </c>
      <c r="T223" s="85">
        <f t="shared" si="6"/>
        <v>2.3436290196984654E-3</v>
      </c>
      <c r="U223" s="85">
        <f>R223/'סכום נכסי הקרן'!$C$42</f>
        <v>4.0782550938629351E-4</v>
      </c>
    </row>
    <row r="224" spans="2:21">
      <c r="B224" s="77" t="s">
        <v>846</v>
      </c>
      <c r="C224" s="74" t="s">
        <v>847</v>
      </c>
      <c r="D224" s="87" t="s">
        <v>111</v>
      </c>
      <c r="E224" s="87" t="s">
        <v>331</v>
      </c>
      <c r="F224" s="74" t="s">
        <v>848</v>
      </c>
      <c r="G224" s="87" t="s">
        <v>181</v>
      </c>
      <c r="H224" s="74" t="s">
        <v>654</v>
      </c>
      <c r="I224" s="74" t="s">
        <v>151</v>
      </c>
      <c r="J224" s="74"/>
      <c r="K224" s="84">
        <v>4.3000000002659533</v>
      </c>
      <c r="L224" s="87" t="s">
        <v>155</v>
      </c>
      <c r="M224" s="88">
        <v>3.4500000000000003E-2</v>
      </c>
      <c r="N224" s="88">
        <v>1.9799999999316122E-2</v>
      </c>
      <c r="O224" s="84">
        <v>2466.3077900000003</v>
      </c>
      <c r="P224" s="86">
        <v>106.72</v>
      </c>
      <c r="Q224" s="74"/>
      <c r="R224" s="84">
        <v>2.6320435910000004</v>
      </c>
      <c r="S224" s="85">
        <v>4.6356616582682451E-6</v>
      </c>
      <c r="T224" s="85">
        <f t="shared" si="6"/>
        <v>2.1797475047091175E-3</v>
      </c>
      <c r="U224" s="85">
        <f>R224/'סכום נכסי הקרן'!$C$42</f>
        <v>3.7930774408821434E-4</v>
      </c>
    </row>
    <row r="225" spans="2:21">
      <c r="B225" s="77" t="s">
        <v>849</v>
      </c>
      <c r="C225" s="74" t="s">
        <v>850</v>
      </c>
      <c r="D225" s="87" t="s">
        <v>111</v>
      </c>
      <c r="E225" s="87" t="s">
        <v>331</v>
      </c>
      <c r="F225" s="74" t="s">
        <v>851</v>
      </c>
      <c r="G225" s="87" t="s">
        <v>451</v>
      </c>
      <c r="H225" s="74" t="s">
        <v>661</v>
      </c>
      <c r="I225" s="74" t="s">
        <v>335</v>
      </c>
      <c r="J225" s="74"/>
      <c r="K225" s="84">
        <v>2.3300000000243482</v>
      </c>
      <c r="L225" s="87" t="s">
        <v>155</v>
      </c>
      <c r="M225" s="88">
        <v>5.9000000000000004E-2</v>
      </c>
      <c r="N225" s="88">
        <v>3.9399999997426084E-2</v>
      </c>
      <c r="O225" s="84">
        <v>2707.1510550000003</v>
      </c>
      <c r="P225" s="86">
        <v>106.2</v>
      </c>
      <c r="Q225" s="74"/>
      <c r="R225" s="84">
        <v>2.8749944210000002</v>
      </c>
      <c r="S225" s="85">
        <v>3.025997842254181E-6</v>
      </c>
      <c r="T225" s="85">
        <f t="shared" si="6"/>
        <v>2.380949136502118E-3</v>
      </c>
      <c r="U225" s="85">
        <f>R225/'סכום נכסי הקרן'!$C$42</f>
        <v>4.1431975208335817E-4</v>
      </c>
    </row>
    <row r="226" spans="2:21">
      <c r="B226" s="77" t="s">
        <v>852</v>
      </c>
      <c r="C226" s="74" t="s">
        <v>853</v>
      </c>
      <c r="D226" s="87" t="s">
        <v>111</v>
      </c>
      <c r="E226" s="87" t="s">
        <v>331</v>
      </c>
      <c r="F226" s="74" t="s">
        <v>851</v>
      </c>
      <c r="G226" s="87" t="s">
        <v>451</v>
      </c>
      <c r="H226" s="74" t="s">
        <v>661</v>
      </c>
      <c r="I226" s="74" t="s">
        <v>335</v>
      </c>
      <c r="J226" s="74"/>
      <c r="K226" s="84">
        <v>5.0500000001319147</v>
      </c>
      <c r="L226" s="87" t="s">
        <v>155</v>
      </c>
      <c r="M226" s="88">
        <v>2.7000000000000003E-2</v>
      </c>
      <c r="N226" s="88">
        <v>5.2300000011344709E-2</v>
      </c>
      <c r="O226" s="84">
        <v>428.76850500000006</v>
      </c>
      <c r="P226" s="86">
        <v>88.4</v>
      </c>
      <c r="Q226" s="74"/>
      <c r="R226" s="84">
        <v>0.37903135900000007</v>
      </c>
      <c r="S226" s="85">
        <v>4.9992531467293443E-7</v>
      </c>
      <c r="T226" s="85">
        <f t="shared" si="6"/>
        <v>3.1389778718401013E-4</v>
      </c>
      <c r="U226" s="85">
        <f>R226/'סכום נכסי הקרן'!$C$42</f>
        <v>5.4622776846320128E-5</v>
      </c>
    </row>
    <row r="227" spans="2:21">
      <c r="B227" s="77" t="s">
        <v>854</v>
      </c>
      <c r="C227" s="74" t="s">
        <v>855</v>
      </c>
      <c r="D227" s="87" t="s">
        <v>111</v>
      </c>
      <c r="E227" s="87" t="s">
        <v>331</v>
      </c>
      <c r="F227" s="74" t="s">
        <v>856</v>
      </c>
      <c r="G227" s="87" t="s">
        <v>637</v>
      </c>
      <c r="H227" s="74" t="s">
        <v>654</v>
      </c>
      <c r="I227" s="74" t="s">
        <v>151</v>
      </c>
      <c r="J227" s="74"/>
      <c r="K227" s="84">
        <v>2.6600000004636213</v>
      </c>
      <c r="L227" s="87" t="s">
        <v>155</v>
      </c>
      <c r="M227" s="88">
        <v>4.5999999999999999E-2</v>
      </c>
      <c r="N227" s="88">
        <v>5.7800000012252849E-2</v>
      </c>
      <c r="O227" s="84">
        <v>1242.6764750000002</v>
      </c>
      <c r="P227" s="86">
        <v>97.2</v>
      </c>
      <c r="Q227" s="74"/>
      <c r="R227" s="84">
        <v>1.2078815340000004</v>
      </c>
      <c r="S227" s="85">
        <v>5.5257353355760301E-6</v>
      </c>
      <c r="T227" s="85">
        <f t="shared" si="6"/>
        <v>1.0003165482226702E-3</v>
      </c>
      <c r="U227" s="85">
        <f>R227/'סכום נכסי הקרן'!$C$42</f>
        <v>1.7406961699037901E-4</v>
      </c>
    </row>
    <row r="228" spans="2:21">
      <c r="B228" s="77" t="s">
        <v>857</v>
      </c>
      <c r="C228" s="74" t="s">
        <v>858</v>
      </c>
      <c r="D228" s="87" t="s">
        <v>111</v>
      </c>
      <c r="E228" s="87" t="s">
        <v>331</v>
      </c>
      <c r="F228" s="74" t="s">
        <v>859</v>
      </c>
      <c r="G228" s="87" t="s">
        <v>860</v>
      </c>
      <c r="H228" s="74" t="s">
        <v>654</v>
      </c>
      <c r="I228" s="74" t="s">
        <v>151</v>
      </c>
      <c r="J228" s="74"/>
      <c r="K228" s="84">
        <v>2.7799999997918436</v>
      </c>
      <c r="L228" s="87" t="s">
        <v>155</v>
      </c>
      <c r="M228" s="88">
        <v>0.04</v>
      </c>
      <c r="N228" s="88">
        <v>0.10589999999003823</v>
      </c>
      <c r="O228" s="84">
        <v>1588.124824</v>
      </c>
      <c r="P228" s="86">
        <v>84.7</v>
      </c>
      <c r="Q228" s="74"/>
      <c r="R228" s="84">
        <v>1.3451417260000003</v>
      </c>
      <c r="S228" s="85">
        <v>2.1705538905623861E-6</v>
      </c>
      <c r="T228" s="85">
        <f t="shared" si="6"/>
        <v>1.1139896507620629E-3</v>
      </c>
      <c r="U228" s="85">
        <f>R228/'סכום נכסי הקרן'!$C$42</f>
        <v>1.9385038884334605E-4</v>
      </c>
    </row>
    <row r="229" spans="2:21">
      <c r="B229" s="77" t="s">
        <v>861</v>
      </c>
      <c r="C229" s="74" t="s">
        <v>862</v>
      </c>
      <c r="D229" s="87" t="s">
        <v>111</v>
      </c>
      <c r="E229" s="87" t="s">
        <v>331</v>
      </c>
      <c r="F229" s="74" t="s">
        <v>859</v>
      </c>
      <c r="G229" s="87" t="s">
        <v>860</v>
      </c>
      <c r="H229" s="74" t="s">
        <v>654</v>
      </c>
      <c r="I229" s="74" t="s">
        <v>151</v>
      </c>
      <c r="J229" s="74"/>
      <c r="K229" s="84">
        <v>4.7000000001068685</v>
      </c>
      <c r="L229" s="87" t="s">
        <v>155</v>
      </c>
      <c r="M229" s="88">
        <v>2.9100000000000001E-2</v>
      </c>
      <c r="N229" s="88">
        <v>7.9799999997221413E-2</v>
      </c>
      <c r="O229" s="84">
        <v>2363.8500000000004</v>
      </c>
      <c r="P229" s="86">
        <v>79.17</v>
      </c>
      <c r="Q229" s="74"/>
      <c r="R229" s="84">
        <v>1.8714601240000004</v>
      </c>
      <c r="S229" s="85">
        <v>1.0321542565965568E-5</v>
      </c>
      <c r="T229" s="85">
        <f t="shared" si="6"/>
        <v>1.5498643523231893E-3</v>
      </c>
      <c r="U229" s="85">
        <f>R229/'סכום נכסי הקרן'!$C$42</f>
        <v>2.6969892148168828E-4</v>
      </c>
    </row>
    <row r="230" spans="2:21">
      <c r="B230" s="77" t="s">
        <v>863</v>
      </c>
      <c r="C230" s="74" t="s">
        <v>864</v>
      </c>
      <c r="D230" s="87" t="s">
        <v>111</v>
      </c>
      <c r="E230" s="87" t="s">
        <v>331</v>
      </c>
      <c r="F230" s="74" t="s">
        <v>865</v>
      </c>
      <c r="G230" s="87" t="s">
        <v>637</v>
      </c>
      <c r="H230" s="74" t="s">
        <v>866</v>
      </c>
      <c r="I230" s="74" t="s">
        <v>151</v>
      </c>
      <c r="J230" s="74"/>
      <c r="K230" s="84">
        <v>2.9899999999136599</v>
      </c>
      <c r="L230" s="87" t="s">
        <v>155</v>
      </c>
      <c r="M230" s="88">
        <v>4.4500000000000005E-2</v>
      </c>
      <c r="N230" s="88">
        <v>0.16620000000419366</v>
      </c>
      <c r="O230" s="84">
        <v>2252.0735920000006</v>
      </c>
      <c r="P230" s="86">
        <v>72</v>
      </c>
      <c r="Q230" s="74"/>
      <c r="R230" s="84">
        <v>1.6214929860000002</v>
      </c>
      <c r="S230" s="85">
        <v>3.8872628630300295E-6</v>
      </c>
      <c r="T230" s="85">
        <f t="shared" si="6"/>
        <v>1.34285211013317E-3</v>
      </c>
      <c r="U230" s="85">
        <f>R230/'סכום נכסי הקרן'!$C$42</f>
        <v>2.3367578283186666E-4</v>
      </c>
    </row>
    <row r="231" spans="2:21">
      <c r="B231" s="77" t="s">
        <v>867</v>
      </c>
      <c r="C231" s="74" t="s">
        <v>868</v>
      </c>
      <c r="D231" s="87" t="s">
        <v>111</v>
      </c>
      <c r="E231" s="87" t="s">
        <v>331</v>
      </c>
      <c r="F231" s="74" t="s">
        <v>865</v>
      </c>
      <c r="G231" s="87" t="s">
        <v>637</v>
      </c>
      <c r="H231" s="74" t="s">
        <v>866</v>
      </c>
      <c r="I231" s="74" t="s">
        <v>151</v>
      </c>
      <c r="J231" s="74"/>
      <c r="K231" s="84">
        <v>3.4299999999260185</v>
      </c>
      <c r="L231" s="87" t="s">
        <v>155</v>
      </c>
      <c r="M231" s="88">
        <v>3.5000000000000003E-2</v>
      </c>
      <c r="N231" s="88">
        <v>6.5700000000739819E-2</v>
      </c>
      <c r="O231" s="84">
        <v>3861.9591320000009</v>
      </c>
      <c r="P231" s="86">
        <v>91</v>
      </c>
      <c r="Q231" s="74"/>
      <c r="R231" s="84">
        <v>3.5143826820000004</v>
      </c>
      <c r="S231" s="85">
        <v>4.7083339514458598E-6</v>
      </c>
      <c r="T231" s="85">
        <f t="shared" si="6"/>
        <v>2.9104635302684987E-3</v>
      </c>
      <c r="U231" s="85">
        <f>R231/'סכום נכסי הקרן'!$C$42</f>
        <v>5.0646295203099023E-4</v>
      </c>
    </row>
    <row r="232" spans="2:21">
      <c r="B232" s="77" t="s">
        <v>869</v>
      </c>
      <c r="C232" s="74" t="s">
        <v>870</v>
      </c>
      <c r="D232" s="87" t="s">
        <v>111</v>
      </c>
      <c r="E232" s="87" t="s">
        <v>331</v>
      </c>
      <c r="F232" s="74" t="s">
        <v>848</v>
      </c>
      <c r="G232" s="87" t="s">
        <v>181</v>
      </c>
      <c r="H232" s="74" t="s">
        <v>665</v>
      </c>
      <c r="I232" s="74"/>
      <c r="J232" s="74"/>
      <c r="K232" s="84">
        <v>3.4600000015812942</v>
      </c>
      <c r="L232" s="87" t="s">
        <v>155</v>
      </c>
      <c r="M232" s="88">
        <v>4.2500000000000003E-2</v>
      </c>
      <c r="N232" s="88">
        <v>1.3200000017250484E-2</v>
      </c>
      <c r="O232" s="84">
        <v>251.06296400000002</v>
      </c>
      <c r="P232" s="86">
        <v>110.83</v>
      </c>
      <c r="Q232" s="74"/>
      <c r="R232" s="84">
        <v>0.27825308600000004</v>
      </c>
      <c r="S232" s="85">
        <v>2.1624716968130922E-6</v>
      </c>
      <c r="T232" s="85">
        <f t="shared" si="6"/>
        <v>2.3043747146135753E-4</v>
      </c>
      <c r="U232" s="85">
        <f>R232/'סכום נכסי הקרן'!$C$42</f>
        <v>4.0099468981873671E-5</v>
      </c>
    </row>
    <row r="233" spans="2:21">
      <c r="B233" s="73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84"/>
      <c r="P233" s="86"/>
      <c r="Q233" s="74"/>
      <c r="R233" s="74"/>
      <c r="S233" s="74"/>
      <c r="T233" s="85"/>
      <c r="U233" s="74"/>
    </row>
    <row r="234" spans="2:21">
      <c r="B234" s="92" t="s">
        <v>43</v>
      </c>
      <c r="C234" s="72"/>
      <c r="D234" s="72"/>
      <c r="E234" s="72"/>
      <c r="F234" s="72"/>
      <c r="G234" s="72"/>
      <c r="H234" s="72"/>
      <c r="I234" s="72"/>
      <c r="J234" s="72"/>
      <c r="K234" s="81">
        <v>3.5912878365744962</v>
      </c>
      <c r="L234" s="72"/>
      <c r="M234" s="72"/>
      <c r="N234" s="94">
        <v>6.8323361391132237E-2</v>
      </c>
      <c r="O234" s="81"/>
      <c r="P234" s="83"/>
      <c r="Q234" s="72"/>
      <c r="R234" s="81">
        <f>SUM(R235:R240)</f>
        <v>35.02495865800001</v>
      </c>
      <c r="S234" s="72"/>
      <c r="T234" s="82">
        <f t="shared" ref="T234:T240" si="7">R234/$R$11</f>
        <v>2.900619370377119E-2</v>
      </c>
      <c r="U234" s="82">
        <f>R234/'סכום נכסי הקרן'!$C$42</f>
        <v>5.0474992514472194E-3</v>
      </c>
    </row>
    <row r="235" spans="2:21">
      <c r="B235" s="77" t="s">
        <v>871</v>
      </c>
      <c r="C235" s="74" t="s">
        <v>872</v>
      </c>
      <c r="D235" s="87" t="s">
        <v>111</v>
      </c>
      <c r="E235" s="87" t="s">
        <v>331</v>
      </c>
      <c r="F235" s="74" t="s">
        <v>873</v>
      </c>
      <c r="G235" s="87" t="s">
        <v>137</v>
      </c>
      <c r="H235" s="74" t="s">
        <v>417</v>
      </c>
      <c r="I235" s="74" t="s">
        <v>335</v>
      </c>
      <c r="J235" s="74"/>
      <c r="K235" s="84">
        <v>2.3399999999116656</v>
      </c>
      <c r="L235" s="87" t="s">
        <v>155</v>
      </c>
      <c r="M235" s="88">
        <v>3.49E-2</v>
      </c>
      <c r="N235" s="88">
        <v>4.2599999998844854E-2</v>
      </c>
      <c r="O235" s="84">
        <v>15494.598006000002</v>
      </c>
      <c r="P235" s="86">
        <v>94.98</v>
      </c>
      <c r="Q235" s="74"/>
      <c r="R235" s="84">
        <v>14.716769695000004</v>
      </c>
      <c r="S235" s="85">
        <v>8.3887811581850459E-6</v>
      </c>
      <c r="T235" s="85">
        <f t="shared" si="7"/>
        <v>1.2187808032414541E-2</v>
      </c>
      <c r="U235" s="85">
        <f>R235/'סכום נכסי הקרן'!$C$42</f>
        <v>2.1208557230449942E-3</v>
      </c>
    </row>
    <row r="236" spans="2:21">
      <c r="B236" s="77" t="s">
        <v>874</v>
      </c>
      <c r="C236" s="74" t="s">
        <v>875</v>
      </c>
      <c r="D236" s="87" t="s">
        <v>111</v>
      </c>
      <c r="E236" s="87" t="s">
        <v>331</v>
      </c>
      <c r="F236" s="74" t="s">
        <v>876</v>
      </c>
      <c r="G236" s="87" t="s">
        <v>137</v>
      </c>
      <c r="H236" s="74" t="s">
        <v>617</v>
      </c>
      <c r="I236" s="74" t="s">
        <v>151</v>
      </c>
      <c r="J236" s="74"/>
      <c r="K236" s="84">
        <v>4.7200000003711917</v>
      </c>
      <c r="L236" s="87" t="s">
        <v>155</v>
      </c>
      <c r="M236" s="88">
        <v>4.6900000000000004E-2</v>
      </c>
      <c r="N236" s="88">
        <v>9.1300000006968585E-2</v>
      </c>
      <c r="O236" s="84">
        <v>7134.7120710000008</v>
      </c>
      <c r="P236" s="86">
        <v>80.05</v>
      </c>
      <c r="Q236" s="74"/>
      <c r="R236" s="84">
        <v>5.7113371540000006</v>
      </c>
      <c r="S236" s="85">
        <v>3.8107375561235809E-6</v>
      </c>
      <c r="T236" s="85">
        <f t="shared" si="7"/>
        <v>4.7298885750042177E-3</v>
      </c>
      <c r="U236" s="85">
        <f>R236/'סכום נכסי הקרן'!$C$42</f>
        <v>8.2306935151779637E-4</v>
      </c>
    </row>
    <row r="237" spans="2:21">
      <c r="B237" s="77" t="s">
        <v>877</v>
      </c>
      <c r="C237" s="74" t="s">
        <v>878</v>
      </c>
      <c r="D237" s="87" t="s">
        <v>111</v>
      </c>
      <c r="E237" s="87" t="s">
        <v>331</v>
      </c>
      <c r="F237" s="74" t="s">
        <v>876</v>
      </c>
      <c r="G237" s="87" t="s">
        <v>137</v>
      </c>
      <c r="H237" s="74" t="s">
        <v>617</v>
      </c>
      <c r="I237" s="74" t="s">
        <v>151</v>
      </c>
      <c r="J237" s="74"/>
      <c r="K237" s="84">
        <v>4.930000000223357</v>
      </c>
      <c r="L237" s="87" t="s">
        <v>155</v>
      </c>
      <c r="M237" s="88">
        <v>4.6900000000000004E-2</v>
      </c>
      <c r="N237" s="88">
        <v>9.160000000369696E-2</v>
      </c>
      <c r="O237" s="84">
        <v>14479.970110000002</v>
      </c>
      <c r="P237" s="86">
        <v>80.7</v>
      </c>
      <c r="Q237" s="74"/>
      <c r="R237" s="84">
        <v>11.685335823000001</v>
      </c>
      <c r="S237" s="85">
        <v>9.3394768190369027E-6</v>
      </c>
      <c r="T237" s="85">
        <f t="shared" si="7"/>
        <v>9.6773023398883037E-3</v>
      </c>
      <c r="U237" s="85">
        <f>R237/'סכום נכסי הקרן'!$C$42</f>
        <v>1.683991247368109E-3</v>
      </c>
    </row>
    <row r="238" spans="2:21">
      <c r="B238" s="77" t="s">
        <v>879</v>
      </c>
      <c r="C238" s="74" t="s">
        <v>880</v>
      </c>
      <c r="D238" s="87" t="s">
        <v>111</v>
      </c>
      <c r="E238" s="87" t="s">
        <v>331</v>
      </c>
      <c r="F238" s="74" t="s">
        <v>881</v>
      </c>
      <c r="G238" s="87" t="s">
        <v>137</v>
      </c>
      <c r="H238" s="74" t="s">
        <v>627</v>
      </c>
      <c r="I238" s="74" t="s">
        <v>151</v>
      </c>
      <c r="J238" s="74"/>
      <c r="K238" s="84">
        <v>1.2199999968194268</v>
      </c>
      <c r="L238" s="87" t="s">
        <v>155</v>
      </c>
      <c r="M238" s="88">
        <v>4.4999999999999998E-2</v>
      </c>
      <c r="N238" s="88">
        <v>8.0199999780251316E-2</v>
      </c>
      <c r="O238" s="84">
        <v>158.50120100000004</v>
      </c>
      <c r="P238" s="86">
        <v>87.28</v>
      </c>
      <c r="Q238" s="74"/>
      <c r="R238" s="84">
        <v>0.13833985200000004</v>
      </c>
      <c r="S238" s="85">
        <v>1.0393603162778988E-7</v>
      </c>
      <c r="T238" s="85">
        <f t="shared" si="7"/>
        <v>1.1456723142045738E-4</v>
      </c>
      <c r="U238" s="85">
        <f>R238/'סכום נכסי הקרן'!$C$42</f>
        <v>1.9936363272646668E-5</v>
      </c>
    </row>
    <row r="239" spans="2:21">
      <c r="B239" s="77" t="s">
        <v>882</v>
      </c>
      <c r="C239" s="74" t="s">
        <v>883</v>
      </c>
      <c r="D239" s="87" t="s">
        <v>111</v>
      </c>
      <c r="E239" s="87" t="s">
        <v>331</v>
      </c>
      <c r="F239" s="74" t="s">
        <v>851</v>
      </c>
      <c r="G239" s="87" t="s">
        <v>451</v>
      </c>
      <c r="H239" s="74" t="s">
        <v>661</v>
      </c>
      <c r="I239" s="74" t="s">
        <v>335</v>
      </c>
      <c r="J239" s="74"/>
      <c r="K239" s="84">
        <v>1.8500000002191737</v>
      </c>
      <c r="L239" s="87" t="s">
        <v>155</v>
      </c>
      <c r="M239" s="88">
        <v>6.7000000000000004E-2</v>
      </c>
      <c r="N239" s="88">
        <v>5.850000001471594E-2</v>
      </c>
      <c r="O239" s="84">
        <v>1745.4439490000002</v>
      </c>
      <c r="P239" s="86">
        <v>91.49</v>
      </c>
      <c r="Q239" s="74"/>
      <c r="R239" s="84">
        <v>1.5969067090000004</v>
      </c>
      <c r="S239" s="85">
        <v>1.7051138277399583E-6</v>
      </c>
      <c r="T239" s="85">
        <f t="shared" si="7"/>
        <v>1.3224907923631724E-3</v>
      </c>
      <c r="U239" s="85">
        <f>R239/'סכום נכסי הקרן'!$C$42</f>
        <v>2.3013261762887141E-4</v>
      </c>
    </row>
    <row r="240" spans="2:21">
      <c r="B240" s="77" t="s">
        <v>884</v>
      </c>
      <c r="C240" s="74" t="s">
        <v>885</v>
      </c>
      <c r="D240" s="87" t="s">
        <v>111</v>
      </c>
      <c r="E240" s="87" t="s">
        <v>331</v>
      </c>
      <c r="F240" s="74" t="s">
        <v>851</v>
      </c>
      <c r="G240" s="87" t="s">
        <v>451</v>
      </c>
      <c r="H240" s="74" t="s">
        <v>661</v>
      </c>
      <c r="I240" s="74" t="s">
        <v>335</v>
      </c>
      <c r="J240" s="74"/>
      <c r="K240" s="84">
        <v>3.1099999985122455</v>
      </c>
      <c r="L240" s="87" t="s">
        <v>155</v>
      </c>
      <c r="M240" s="88">
        <v>4.7E-2</v>
      </c>
      <c r="N240" s="88">
        <v>5.9299999980871723E-2</v>
      </c>
      <c r="O240" s="84">
        <v>1295.5935910000003</v>
      </c>
      <c r="P240" s="86">
        <v>90.79</v>
      </c>
      <c r="Q240" s="74"/>
      <c r="R240" s="84">
        <v>1.1762694250000001</v>
      </c>
      <c r="S240" s="85">
        <v>1.8644622907902077E-6</v>
      </c>
      <c r="T240" s="85">
        <f t="shared" si="7"/>
        <v>9.741367326804955E-4</v>
      </c>
      <c r="U240" s="85">
        <f>R240/'סכום נכסי הקרן'!$C$42</f>
        <v>1.6951394861480125E-4</v>
      </c>
    </row>
    <row r="241" spans="2:21"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84"/>
      <c r="P241" s="86"/>
      <c r="Q241" s="74"/>
      <c r="R241" s="74"/>
      <c r="S241" s="74"/>
      <c r="T241" s="85"/>
      <c r="U241" s="74"/>
    </row>
    <row r="242" spans="2:21">
      <c r="B242" s="71" t="s">
        <v>220</v>
      </c>
      <c r="C242" s="72"/>
      <c r="D242" s="72"/>
      <c r="E242" s="72"/>
      <c r="F242" s="72"/>
      <c r="G242" s="72"/>
      <c r="H242" s="72"/>
      <c r="I242" s="72"/>
      <c r="J242" s="72"/>
      <c r="K242" s="81">
        <v>8.3156230525633763</v>
      </c>
      <c r="L242" s="72"/>
      <c r="M242" s="72"/>
      <c r="N242" s="94">
        <v>3.435098253214211E-2</v>
      </c>
      <c r="O242" s="81"/>
      <c r="P242" s="83"/>
      <c r="Q242" s="72"/>
      <c r="R242" s="81">
        <f>R243+R252</f>
        <v>211.32785773499995</v>
      </c>
      <c r="S242" s="72"/>
      <c r="T242" s="82">
        <f t="shared" ref="T242:T250" si="8">R242/$R$11</f>
        <v>0.17501281975287372</v>
      </c>
      <c r="U242" s="82">
        <f>R242/'סכום נכסי הקרן'!$C$42</f>
        <v>3.0454774098176367E-2</v>
      </c>
    </row>
    <row r="243" spans="2:21">
      <c r="B243" s="92" t="s">
        <v>59</v>
      </c>
      <c r="C243" s="72"/>
      <c r="D243" s="72"/>
      <c r="E243" s="72"/>
      <c r="F243" s="72"/>
      <c r="G243" s="72"/>
      <c r="H243" s="72"/>
      <c r="I243" s="72"/>
      <c r="J243" s="72"/>
      <c r="K243" s="81">
        <v>6.5698279411527816</v>
      </c>
      <c r="L243" s="72"/>
      <c r="M243" s="72"/>
      <c r="N243" s="94">
        <v>3.8870061234992433E-2</v>
      </c>
      <c r="O243" s="81"/>
      <c r="P243" s="83"/>
      <c r="Q243" s="72"/>
      <c r="R243" s="81">
        <f>SUM(R244:R250)</f>
        <v>17.205138404000003</v>
      </c>
      <c r="S243" s="72"/>
      <c r="T243" s="82">
        <f t="shared" si="8"/>
        <v>1.4248570058843684E-2</v>
      </c>
      <c r="U243" s="82">
        <f>R243/'סכום נכסי הקרן'!$C$42</f>
        <v>2.4794582646966274E-3</v>
      </c>
    </row>
    <row r="244" spans="2:21">
      <c r="B244" s="77" t="s">
        <v>886</v>
      </c>
      <c r="C244" s="74" t="s">
        <v>887</v>
      </c>
      <c r="D244" s="87" t="s">
        <v>27</v>
      </c>
      <c r="E244" s="87" t="s">
        <v>888</v>
      </c>
      <c r="F244" s="74" t="s">
        <v>354</v>
      </c>
      <c r="G244" s="87" t="s">
        <v>341</v>
      </c>
      <c r="H244" s="74" t="s">
        <v>889</v>
      </c>
      <c r="I244" s="74" t="s">
        <v>324</v>
      </c>
      <c r="J244" s="74"/>
      <c r="K244" s="84">
        <v>4.8999999997380481</v>
      </c>
      <c r="L244" s="87" t="s">
        <v>154</v>
      </c>
      <c r="M244" s="88">
        <v>3.2750000000000001E-2</v>
      </c>
      <c r="N244" s="88">
        <v>3.0799999997438682E-2</v>
      </c>
      <c r="O244" s="84">
        <v>987.55680000000007</v>
      </c>
      <c r="P244" s="86">
        <v>101.10493</v>
      </c>
      <c r="Q244" s="74"/>
      <c r="R244" s="84">
        <v>3.435730511</v>
      </c>
      <c r="S244" s="85">
        <v>1.3167424000000001E-6</v>
      </c>
      <c r="T244" s="85">
        <f t="shared" si="8"/>
        <v>2.845327119130236E-3</v>
      </c>
      <c r="U244" s="85">
        <f>R244/'סכום נכסי הקרן'!$C$42</f>
        <v>4.9512826986551899E-4</v>
      </c>
    </row>
    <row r="245" spans="2:21">
      <c r="B245" s="77" t="s">
        <v>890</v>
      </c>
      <c r="C245" s="74" t="s">
        <v>891</v>
      </c>
      <c r="D245" s="87" t="s">
        <v>27</v>
      </c>
      <c r="E245" s="87" t="s">
        <v>888</v>
      </c>
      <c r="F245" s="74" t="s">
        <v>892</v>
      </c>
      <c r="G245" s="87" t="s">
        <v>893</v>
      </c>
      <c r="H245" s="74" t="s">
        <v>894</v>
      </c>
      <c r="I245" s="74" t="s">
        <v>895</v>
      </c>
      <c r="J245" s="74"/>
      <c r="K245" s="84">
        <v>3.0000000004821374</v>
      </c>
      <c r="L245" s="87" t="s">
        <v>154</v>
      </c>
      <c r="M245" s="88">
        <v>5.0819999999999997E-2</v>
      </c>
      <c r="N245" s="88">
        <v>4.6400000005785653E-2</v>
      </c>
      <c r="O245" s="84">
        <v>590.92070400000011</v>
      </c>
      <c r="P245" s="86">
        <v>102.00362</v>
      </c>
      <c r="Q245" s="74"/>
      <c r="R245" s="84">
        <v>2.074098845</v>
      </c>
      <c r="S245" s="85">
        <v>1.8466272000000004E-6</v>
      </c>
      <c r="T245" s="85">
        <f t="shared" si="8"/>
        <v>1.7176811954664971E-3</v>
      </c>
      <c r="U245" s="85">
        <f>R245/'סכום נכסי הקרן'!$C$42</f>
        <v>2.9890149107067763E-4</v>
      </c>
    </row>
    <row r="246" spans="2:21">
      <c r="B246" s="77" t="s">
        <v>896</v>
      </c>
      <c r="C246" s="74" t="s">
        <v>897</v>
      </c>
      <c r="D246" s="87" t="s">
        <v>27</v>
      </c>
      <c r="E246" s="87" t="s">
        <v>888</v>
      </c>
      <c r="F246" s="74" t="s">
        <v>892</v>
      </c>
      <c r="G246" s="87" t="s">
        <v>893</v>
      </c>
      <c r="H246" s="74" t="s">
        <v>894</v>
      </c>
      <c r="I246" s="74" t="s">
        <v>895</v>
      </c>
      <c r="J246" s="74"/>
      <c r="K246" s="84">
        <v>4.5799999999930687</v>
      </c>
      <c r="L246" s="87" t="s">
        <v>154</v>
      </c>
      <c r="M246" s="88">
        <v>5.4120000000000001E-2</v>
      </c>
      <c r="N246" s="88">
        <v>5.0800000001663632E-2</v>
      </c>
      <c r="O246" s="84">
        <v>821.13741200000015</v>
      </c>
      <c r="P246" s="86">
        <v>102.114</v>
      </c>
      <c r="Q246" s="74"/>
      <c r="R246" s="84">
        <v>2.8852656190000001</v>
      </c>
      <c r="S246" s="85">
        <v>2.5660544125000007E-6</v>
      </c>
      <c r="T246" s="85">
        <f t="shared" si="8"/>
        <v>2.3894553095333811E-3</v>
      </c>
      <c r="U246" s="85">
        <f>R246/'סכום נכסי הקרן'!$C$42</f>
        <v>4.1579994981100416E-4</v>
      </c>
    </row>
    <row r="247" spans="2:21">
      <c r="B247" s="77" t="s">
        <v>898</v>
      </c>
      <c r="C247" s="74" t="s">
        <v>899</v>
      </c>
      <c r="D247" s="87" t="s">
        <v>27</v>
      </c>
      <c r="E247" s="87" t="s">
        <v>888</v>
      </c>
      <c r="F247" s="74" t="s">
        <v>693</v>
      </c>
      <c r="G247" s="87" t="s">
        <v>503</v>
      </c>
      <c r="H247" s="74" t="s">
        <v>894</v>
      </c>
      <c r="I247" s="74" t="s">
        <v>324</v>
      </c>
      <c r="J247" s="74"/>
      <c r="K247" s="84">
        <v>11.270000000944641</v>
      </c>
      <c r="L247" s="87" t="s">
        <v>154</v>
      </c>
      <c r="M247" s="88">
        <v>6.3750000000000001E-2</v>
      </c>
      <c r="N247" s="88">
        <v>4.1300000004023139E-2</v>
      </c>
      <c r="O247" s="84">
        <v>1273.5000000000002</v>
      </c>
      <c r="P247" s="86">
        <v>128.75899999999999</v>
      </c>
      <c r="Q247" s="74"/>
      <c r="R247" s="84">
        <v>5.6423655210000003</v>
      </c>
      <c r="S247" s="85">
        <v>2.1225000000000004E-6</v>
      </c>
      <c r="T247" s="85">
        <f t="shared" si="8"/>
        <v>4.6727691771942656E-3</v>
      </c>
      <c r="U247" s="85">
        <f>R247/'סכום נכסי הקרן'!$C$42</f>
        <v>8.1312974618269983E-4</v>
      </c>
    </row>
    <row r="248" spans="2:21">
      <c r="B248" s="77" t="s">
        <v>900</v>
      </c>
      <c r="C248" s="74" t="s">
        <v>901</v>
      </c>
      <c r="D248" s="87" t="s">
        <v>27</v>
      </c>
      <c r="E248" s="87" t="s">
        <v>888</v>
      </c>
      <c r="F248" s="74" t="s">
        <v>902</v>
      </c>
      <c r="G248" s="87" t="s">
        <v>903</v>
      </c>
      <c r="H248" s="74" t="s">
        <v>904</v>
      </c>
      <c r="I248" s="74" t="s">
        <v>324</v>
      </c>
      <c r="J248" s="74"/>
      <c r="K248" s="84">
        <v>3.6500000002063464</v>
      </c>
      <c r="L248" s="87" t="s">
        <v>156</v>
      </c>
      <c r="M248" s="88">
        <v>0.06</v>
      </c>
      <c r="N248" s="88">
        <v>5.2200000005777708E-2</v>
      </c>
      <c r="O248" s="84">
        <v>407.5200000000001</v>
      </c>
      <c r="P248" s="86">
        <v>103.38800000000001</v>
      </c>
      <c r="Q248" s="74"/>
      <c r="R248" s="84">
        <v>1.6961773410000003</v>
      </c>
      <c r="S248" s="85">
        <v>4.0752000000000009E-7</v>
      </c>
      <c r="T248" s="85">
        <f t="shared" si="8"/>
        <v>1.404702543389182E-3</v>
      </c>
      <c r="U248" s="85">
        <f>R248/'סכום נכסי הקרן'!$C$42</f>
        <v>2.4443865709071222E-4</v>
      </c>
    </row>
    <row r="249" spans="2:21">
      <c r="B249" s="77" t="s">
        <v>905</v>
      </c>
      <c r="C249" s="74" t="s">
        <v>906</v>
      </c>
      <c r="D249" s="87" t="s">
        <v>27</v>
      </c>
      <c r="E249" s="87" t="s">
        <v>888</v>
      </c>
      <c r="F249" s="74" t="s">
        <v>907</v>
      </c>
      <c r="G249" s="87" t="s">
        <v>908</v>
      </c>
      <c r="H249" s="74" t="s">
        <v>665</v>
      </c>
      <c r="I249" s="74"/>
      <c r="J249" s="74"/>
      <c r="K249" s="84">
        <v>4.12</v>
      </c>
      <c r="L249" s="87" t="s">
        <v>154</v>
      </c>
      <c r="M249" s="88">
        <v>0</v>
      </c>
      <c r="N249" s="88">
        <v>5.1999999999999998E-3</v>
      </c>
      <c r="O249" s="84">
        <v>108.24750000000002</v>
      </c>
      <c r="P249" s="86">
        <v>97.531999999999996</v>
      </c>
      <c r="Q249" s="74"/>
      <c r="R249" s="84">
        <v>0.36328685000000005</v>
      </c>
      <c r="S249" s="85">
        <v>1.8825652173913045E-7</v>
      </c>
      <c r="T249" s="85">
        <f t="shared" si="8"/>
        <v>3.0085884880055375E-4</v>
      </c>
      <c r="U249" s="85">
        <f>R249/'סכום נכסי הקרן'!$C$42</f>
        <v>5.2353812072717107E-5</v>
      </c>
    </row>
    <row r="250" spans="2:21">
      <c r="B250" s="77" t="s">
        <v>909</v>
      </c>
      <c r="C250" s="74" t="s">
        <v>910</v>
      </c>
      <c r="D250" s="87" t="s">
        <v>27</v>
      </c>
      <c r="E250" s="87" t="s">
        <v>888</v>
      </c>
      <c r="F250" s="74" t="s">
        <v>911</v>
      </c>
      <c r="G250" s="87" t="s">
        <v>183</v>
      </c>
      <c r="H250" s="74" t="s">
        <v>665</v>
      </c>
      <c r="I250" s="74"/>
      <c r="J250" s="74"/>
      <c r="K250" s="84">
        <v>4.950000000767</v>
      </c>
      <c r="L250" s="87" t="s">
        <v>154</v>
      </c>
      <c r="M250" s="88">
        <v>0</v>
      </c>
      <c r="N250" s="88">
        <v>-2.9999999990976468E-3</v>
      </c>
      <c r="O250" s="84">
        <v>320.49750000000006</v>
      </c>
      <c r="P250" s="86">
        <v>100.488</v>
      </c>
      <c r="Q250" s="74"/>
      <c r="R250" s="84">
        <v>1.1082137170000002</v>
      </c>
      <c r="S250" s="85">
        <v>6.9673369565217405E-7</v>
      </c>
      <c r="T250" s="85">
        <f t="shared" si="8"/>
        <v>9.1777586532956713E-4</v>
      </c>
      <c r="U250" s="85">
        <f>R250/'סכום נכסי הקרן'!$C$42</f>
        <v>1.5970633860329738E-4</v>
      </c>
    </row>
    <row r="251" spans="2:21"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84"/>
      <c r="P251" s="86"/>
      <c r="Q251" s="74"/>
      <c r="R251" s="74"/>
      <c r="S251" s="74"/>
      <c r="T251" s="85"/>
      <c r="U251" s="74"/>
    </row>
    <row r="252" spans="2:21">
      <c r="B252" s="92" t="s">
        <v>58</v>
      </c>
      <c r="C252" s="72"/>
      <c r="D252" s="72"/>
      <c r="E252" s="72"/>
      <c r="F252" s="72"/>
      <c r="G252" s="72"/>
      <c r="H252" s="72"/>
      <c r="I252" s="72"/>
      <c r="J252" s="72"/>
      <c r="K252" s="81">
        <v>8.4703532491130691</v>
      </c>
      <c r="L252" s="72"/>
      <c r="M252" s="72"/>
      <c r="N252" s="94">
        <v>3.3950455613865581E-2</v>
      </c>
      <c r="O252" s="81"/>
      <c r="P252" s="83"/>
      <c r="Q252" s="72"/>
      <c r="R252" s="81">
        <f>SUM(R253:R350)</f>
        <v>194.12271933099996</v>
      </c>
      <c r="S252" s="72"/>
      <c r="T252" s="82">
        <f t="shared" ref="T252:T315" si="9">R252/$R$11</f>
        <v>0.16076424969403005</v>
      </c>
      <c r="U252" s="82">
        <f>R252/'סכום נכסי הקרן'!$C$42</f>
        <v>2.7975315833479741E-2</v>
      </c>
    </row>
    <row r="253" spans="2:21">
      <c r="B253" s="77" t="s">
        <v>912</v>
      </c>
      <c r="C253" s="74" t="s">
        <v>913</v>
      </c>
      <c r="D253" s="87" t="s">
        <v>27</v>
      </c>
      <c r="E253" s="87" t="s">
        <v>888</v>
      </c>
      <c r="F253" s="74"/>
      <c r="G253" s="87" t="s">
        <v>908</v>
      </c>
      <c r="H253" s="74" t="s">
        <v>914</v>
      </c>
      <c r="I253" s="74" t="s">
        <v>324</v>
      </c>
      <c r="J253" s="74"/>
      <c r="K253" s="84">
        <v>21.899999999184775</v>
      </c>
      <c r="L253" s="87" t="s">
        <v>154</v>
      </c>
      <c r="M253" s="88">
        <v>3.85E-2</v>
      </c>
      <c r="N253" s="88">
        <v>3.0899999999613837E-2</v>
      </c>
      <c r="O253" s="84">
        <v>573.07500000000016</v>
      </c>
      <c r="P253" s="86">
        <v>118.19031</v>
      </c>
      <c r="Q253" s="74"/>
      <c r="R253" s="84">
        <v>2.3306550010000007</v>
      </c>
      <c r="S253" s="85">
        <v>1.6373571428571432E-7</v>
      </c>
      <c r="T253" s="85">
        <f t="shared" si="9"/>
        <v>1.930150184495017E-3</v>
      </c>
      <c r="U253" s="85">
        <f>R253/'סכום נכסי הקרן'!$C$42</f>
        <v>3.3587418297329597E-4</v>
      </c>
    </row>
    <row r="254" spans="2:21">
      <c r="B254" s="77" t="s">
        <v>915</v>
      </c>
      <c r="C254" s="74" t="s">
        <v>916</v>
      </c>
      <c r="D254" s="87" t="s">
        <v>27</v>
      </c>
      <c r="E254" s="87" t="s">
        <v>888</v>
      </c>
      <c r="F254" s="74"/>
      <c r="G254" s="87" t="s">
        <v>917</v>
      </c>
      <c r="H254" s="74" t="s">
        <v>914</v>
      </c>
      <c r="I254" s="74" t="s">
        <v>895</v>
      </c>
      <c r="J254" s="74"/>
      <c r="K254" s="84">
        <v>8.2699999991255435</v>
      </c>
      <c r="L254" s="87" t="s">
        <v>154</v>
      </c>
      <c r="M254" s="88">
        <v>2.9500000000000002E-2</v>
      </c>
      <c r="N254" s="88">
        <v>2.3999999996700168E-2</v>
      </c>
      <c r="O254" s="84">
        <v>838.38750000000016</v>
      </c>
      <c r="P254" s="86">
        <v>105.04575</v>
      </c>
      <c r="Q254" s="74"/>
      <c r="R254" s="84">
        <v>3.0304557950000004</v>
      </c>
      <c r="S254" s="85">
        <v>1.1178500000000002E-6</v>
      </c>
      <c r="T254" s="85">
        <f t="shared" si="9"/>
        <v>2.50969569040186E-3</v>
      </c>
      <c r="U254" s="85">
        <f>R254/'סכום נכסי הקרן'!$C$42</f>
        <v>4.3672352353548311E-4</v>
      </c>
    </row>
    <row r="255" spans="2:21">
      <c r="B255" s="77" t="s">
        <v>918</v>
      </c>
      <c r="C255" s="74" t="s">
        <v>919</v>
      </c>
      <c r="D255" s="87" t="s">
        <v>27</v>
      </c>
      <c r="E255" s="87" t="s">
        <v>888</v>
      </c>
      <c r="F255" s="74"/>
      <c r="G255" s="87" t="s">
        <v>920</v>
      </c>
      <c r="H255" s="74" t="s">
        <v>914</v>
      </c>
      <c r="I255" s="74" t="s">
        <v>324</v>
      </c>
      <c r="J255" s="74"/>
      <c r="K255" s="84">
        <v>21.689999997523241</v>
      </c>
      <c r="L255" s="87" t="s">
        <v>154</v>
      </c>
      <c r="M255" s="88">
        <v>3.7999999999999999E-2</v>
      </c>
      <c r="N255" s="88">
        <v>3.0999999997217125E-2</v>
      </c>
      <c r="O255" s="84">
        <v>445.72500000000008</v>
      </c>
      <c r="P255" s="86">
        <v>117.14511</v>
      </c>
      <c r="Q255" s="74"/>
      <c r="R255" s="84">
        <v>1.7967011050000004</v>
      </c>
      <c r="S255" s="85">
        <v>2.9715000000000004E-7</v>
      </c>
      <c r="T255" s="85">
        <f t="shared" si="9"/>
        <v>1.4879520854910737E-3</v>
      </c>
      <c r="U255" s="85">
        <f>R255/'סכום נכסי הקרן'!$C$42</f>
        <v>2.589252872819734E-4</v>
      </c>
    </row>
    <row r="256" spans="2:21">
      <c r="B256" s="77" t="s">
        <v>921</v>
      </c>
      <c r="C256" s="74" t="s">
        <v>922</v>
      </c>
      <c r="D256" s="87" t="s">
        <v>27</v>
      </c>
      <c r="E256" s="87" t="s">
        <v>888</v>
      </c>
      <c r="F256" s="74"/>
      <c r="G256" s="87" t="s">
        <v>923</v>
      </c>
      <c r="H256" s="74" t="s">
        <v>914</v>
      </c>
      <c r="I256" s="74" t="s">
        <v>324</v>
      </c>
      <c r="J256" s="74"/>
      <c r="K256" s="84">
        <v>6.5199999996862301</v>
      </c>
      <c r="L256" s="87" t="s">
        <v>154</v>
      </c>
      <c r="M256" s="88">
        <v>5.1249999999999997E-2</v>
      </c>
      <c r="N256" s="88">
        <v>2.9299999998725301E-2</v>
      </c>
      <c r="O256" s="84">
        <v>255.44287500000002</v>
      </c>
      <c r="P256" s="86">
        <v>116.0271</v>
      </c>
      <c r="Q256" s="74"/>
      <c r="R256" s="84">
        <v>1.0198537410000001</v>
      </c>
      <c r="S256" s="85">
        <v>5.1088575000000003E-7</v>
      </c>
      <c r="T256" s="85">
        <f t="shared" si="9"/>
        <v>8.445998594834856E-4</v>
      </c>
      <c r="U256" s="85">
        <f>R256/'סכום נכסי הקרן'!$C$42</f>
        <v>1.4697265011924188E-4</v>
      </c>
    </row>
    <row r="257" spans="2:21">
      <c r="B257" s="77" t="s">
        <v>924</v>
      </c>
      <c r="C257" s="74" t="s">
        <v>925</v>
      </c>
      <c r="D257" s="87" t="s">
        <v>27</v>
      </c>
      <c r="E257" s="87" t="s">
        <v>888</v>
      </c>
      <c r="F257" s="74"/>
      <c r="G257" s="87" t="s">
        <v>926</v>
      </c>
      <c r="H257" s="74" t="s">
        <v>927</v>
      </c>
      <c r="I257" s="74" t="s">
        <v>895</v>
      </c>
      <c r="J257" s="74"/>
      <c r="K257" s="84">
        <v>7.7700000009320593</v>
      </c>
      <c r="L257" s="87" t="s">
        <v>154</v>
      </c>
      <c r="M257" s="88">
        <v>3.61E-2</v>
      </c>
      <c r="N257" s="88">
        <v>2.4900000000587785E-2</v>
      </c>
      <c r="O257" s="84">
        <v>636.75000000000011</v>
      </c>
      <c r="P257" s="86">
        <v>108.70653</v>
      </c>
      <c r="Q257" s="74"/>
      <c r="R257" s="84">
        <v>2.3818217140000004</v>
      </c>
      <c r="S257" s="85">
        <v>5.0940000000000005E-7</v>
      </c>
      <c r="T257" s="85">
        <f t="shared" si="9"/>
        <v>1.9725242984220369E-3</v>
      </c>
      <c r="U257" s="85">
        <f>R257/'סכום נכסי הקרן'!$C$42</f>
        <v>3.4324789461956292E-4</v>
      </c>
    </row>
    <row r="258" spans="2:21">
      <c r="B258" s="77" t="s">
        <v>928</v>
      </c>
      <c r="C258" s="74" t="s">
        <v>929</v>
      </c>
      <c r="D258" s="87" t="s">
        <v>27</v>
      </c>
      <c r="E258" s="87" t="s">
        <v>888</v>
      </c>
      <c r="F258" s="74"/>
      <c r="G258" s="87" t="s">
        <v>930</v>
      </c>
      <c r="H258" s="74" t="s">
        <v>927</v>
      </c>
      <c r="I258" s="74" t="s">
        <v>895</v>
      </c>
      <c r="J258" s="74"/>
      <c r="K258" s="84">
        <v>17.139999997128673</v>
      </c>
      <c r="L258" s="87" t="s">
        <v>154</v>
      </c>
      <c r="M258" s="88">
        <v>5.1249999999999997E-2</v>
      </c>
      <c r="N258" s="88">
        <v>3.1099999993799265E-2</v>
      </c>
      <c r="O258" s="84">
        <v>371.43750000000006</v>
      </c>
      <c r="P258" s="86">
        <v>140.05843999999999</v>
      </c>
      <c r="Q258" s="74"/>
      <c r="R258" s="84">
        <v>1.7901100010000002</v>
      </c>
      <c r="S258" s="85">
        <v>2.9715000000000004E-7</v>
      </c>
      <c r="T258" s="85">
        <f t="shared" si="9"/>
        <v>1.4824936111153433E-3</v>
      </c>
      <c r="U258" s="85">
        <f>R258/'סכום נכסי הקרן'!$C$42</f>
        <v>2.5797543341259235E-4</v>
      </c>
    </row>
    <row r="259" spans="2:21">
      <c r="B259" s="77" t="s">
        <v>931</v>
      </c>
      <c r="C259" s="74" t="s">
        <v>932</v>
      </c>
      <c r="D259" s="87" t="s">
        <v>27</v>
      </c>
      <c r="E259" s="87" t="s">
        <v>888</v>
      </c>
      <c r="F259" s="74"/>
      <c r="G259" s="87" t="s">
        <v>933</v>
      </c>
      <c r="H259" s="74" t="s">
        <v>927</v>
      </c>
      <c r="I259" s="74" t="s">
        <v>895</v>
      </c>
      <c r="J259" s="74"/>
      <c r="K259" s="84">
        <v>18.240000002963523</v>
      </c>
      <c r="L259" s="87" t="s">
        <v>154</v>
      </c>
      <c r="M259" s="88">
        <v>4.2000000000000003E-2</v>
      </c>
      <c r="N259" s="88">
        <v>3.030000000630095E-2</v>
      </c>
      <c r="O259" s="84">
        <v>679.20000000000016</v>
      </c>
      <c r="P259" s="86">
        <v>123.59</v>
      </c>
      <c r="Q259" s="74"/>
      <c r="R259" s="84">
        <v>2.8884555060000001</v>
      </c>
      <c r="S259" s="85">
        <v>9.0560000000000017E-7</v>
      </c>
      <c r="T259" s="85">
        <f t="shared" si="9"/>
        <v>2.3920970394243029E-3</v>
      </c>
      <c r="U259" s="85">
        <f>R259/'סכום נכסי הקרן'!$C$42</f>
        <v>4.1625964920428304E-4</v>
      </c>
    </row>
    <row r="260" spans="2:21">
      <c r="B260" s="77" t="s">
        <v>934</v>
      </c>
      <c r="C260" s="74" t="s">
        <v>935</v>
      </c>
      <c r="D260" s="87" t="s">
        <v>27</v>
      </c>
      <c r="E260" s="87" t="s">
        <v>888</v>
      </c>
      <c r="F260" s="74"/>
      <c r="G260" s="87" t="s">
        <v>926</v>
      </c>
      <c r="H260" s="74" t="s">
        <v>927</v>
      </c>
      <c r="I260" s="74" t="s">
        <v>895</v>
      </c>
      <c r="J260" s="74"/>
      <c r="K260" s="84">
        <v>7.5899999995878984</v>
      </c>
      <c r="L260" s="87" t="s">
        <v>154</v>
      </c>
      <c r="M260" s="88">
        <v>3.9329999999999997E-2</v>
      </c>
      <c r="N260" s="88">
        <v>2.4899999996815584E-2</v>
      </c>
      <c r="O260" s="84">
        <v>555.03375000000017</v>
      </c>
      <c r="P260" s="86">
        <v>111.80865</v>
      </c>
      <c r="Q260" s="74"/>
      <c r="R260" s="84">
        <v>2.1354011320000006</v>
      </c>
      <c r="S260" s="85">
        <v>3.700225000000001E-7</v>
      </c>
      <c r="T260" s="85">
        <f t="shared" si="9"/>
        <v>1.7684491643474554E-3</v>
      </c>
      <c r="U260" s="85">
        <f>R260/'סכום נכסי הקרן'!$C$42</f>
        <v>3.0773585546681745E-4</v>
      </c>
    </row>
    <row r="261" spans="2:21">
      <c r="B261" s="77" t="s">
        <v>936</v>
      </c>
      <c r="C261" s="74" t="s">
        <v>937</v>
      </c>
      <c r="D261" s="87" t="s">
        <v>27</v>
      </c>
      <c r="E261" s="87" t="s">
        <v>888</v>
      </c>
      <c r="F261" s="74"/>
      <c r="G261" s="87" t="s">
        <v>923</v>
      </c>
      <c r="H261" s="74" t="s">
        <v>927</v>
      </c>
      <c r="I261" s="74" t="s">
        <v>324</v>
      </c>
      <c r="J261" s="74"/>
      <c r="K261" s="84">
        <v>3.7000001992758316</v>
      </c>
      <c r="L261" s="87" t="s">
        <v>154</v>
      </c>
      <c r="M261" s="88">
        <v>4.4999999999999998E-2</v>
      </c>
      <c r="N261" s="88">
        <v>2.8700004184792464E-2</v>
      </c>
      <c r="O261" s="84">
        <v>0.27592500000000003</v>
      </c>
      <c r="P261" s="86">
        <v>105.706</v>
      </c>
      <c r="Q261" s="74"/>
      <c r="R261" s="84">
        <v>1.0036340000000002E-3</v>
      </c>
      <c r="S261" s="85">
        <v>5.5185000000000001E-10</v>
      </c>
      <c r="T261" s="85">
        <f t="shared" si="9"/>
        <v>8.311673539988991E-7</v>
      </c>
      <c r="U261" s="85">
        <f>R261/'סכום נכסי הקרן'!$C$42</f>
        <v>1.4463519895033187E-7</v>
      </c>
    </row>
    <row r="262" spans="2:21">
      <c r="B262" s="77" t="s">
        <v>938</v>
      </c>
      <c r="C262" s="74" t="s">
        <v>939</v>
      </c>
      <c r="D262" s="87" t="s">
        <v>27</v>
      </c>
      <c r="E262" s="87" t="s">
        <v>888</v>
      </c>
      <c r="F262" s="74"/>
      <c r="G262" s="87" t="s">
        <v>926</v>
      </c>
      <c r="H262" s="74" t="s">
        <v>927</v>
      </c>
      <c r="I262" s="74" t="s">
        <v>895</v>
      </c>
      <c r="J262" s="74"/>
      <c r="K262" s="84">
        <v>7.5199999990070374</v>
      </c>
      <c r="L262" s="87" t="s">
        <v>154</v>
      </c>
      <c r="M262" s="88">
        <v>4.1100000000000005E-2</v>
      </c>
      <c r="N262" s="88">
        <v>2.5199999995586829E-2</v>
      </c>
      <c r="O262" s="84">
        <v>466.95000000000005</v>
      </c>
      <c r="P262" s="86">
        <v>112.81950000000001</v>
      </c>
      <c r="Q262" s="74"/>
      <c r="R262" s="84">
        <v>1.8127554650000002</v>
      </c>
      <c r="S262" s="85">
        <v>3.7356000000000002E-7</v>
      </c>
      <c r="T262" s="85">
        <f t="shared" si="9"/>
        <v>1.501247629405833E-3</v>
      </c>
      <c r="U262" s="85">
        <f>R262/'סכום נכסי הקרן'!$C$42</f>
        <v>2.6123890514727111E-4</v>
      </c>
    </row>
    <row r="263" spans="2:21">
      <c r="B263" s="77" t="s">
        <v>940</v>
      </c>
      <c r="C263" s="74" t="s">
        <v>941</v>
      </c>
      <c r="D263" s="87" t="s">
        <v>27</v>
      </c>
      <c r="E263" s="87" t="s">
        <v>888</v>
      </c>
      <c r="F263" s="74"/>
      <c r="G263" s="87" t="s">
        <v>942</v>
      </c>
      <c r="H263" s="74" t="s">
        <v>943</v>
      </c>
      <c r="I263" s="74" t="s">
        <v>944</v>
      </c>
      <c r="J263" s="74"/>
      <c r="K263" s="84">
        <v>16.030000000898454</v>
      </c>
      <c r="L263" s="87" t="s">
        <v>154</v>
      </c>
      <c r="M263" s="88">
        <v>4.4500000000000005E-2</v>
      </c>
      <c r="N263" s="88">
        <v>3.3000000001472879E-2</v>
      </c>
      <c r="O263" s="84">
        <v>654.83370000000014</v>
      </c>
      <c r="P263" s="86">
        <v>120.52511</v>
      </c>
      <c r="Q263" s="74"/>
      <c r="R263" s="84">
        <v>2.7157715520000001</v>
      </c>
      <c r="S263" s="85">
        <v>3.2741685000000006E-7</v>
      </c>
      <c r="T263" s="85">
        <f t="shared" si="9"/>
        <v>2.2490874710714495E-3</v>
      </c>
      <c r="U263" s="85">
        <f>R263/'סכום נכסי הקרן'!$C$42</f>
        <v>3.9137390595293846E-4</v>
      </c>
    </row>
    <row r="264" spans="2:21">
      <c r="B264" s="77" t="s">
        <v>945</v>
      </c>
      <c r="C264" s="74" t="s">
        <v>946</v>
      </c>
      <c r="D264" s="87" t="s">
        <v>27</v>
      </c>
      <c r="E264" s="87" t="s">
        <v>888</v>
      </c>
      <c r="F264" s="74"/>
      <c r="G264" s="87" t="s">
        <v>1450</v>
      </c>
      <c r="H264" s="74" t="s">
        <v>889</v>
      </c>
      <c r="I264" s="74" t="s">
        <v>324</v>
      </c>
      <c r="J264" s="74"/>
      <c r="K264" s="84">
        <v>16.199999999026435</v>
      </c>
      <c r="L264" s="87" t="s">
        <v>154</v>
      </c>
      <c r="M264" s="88">
        <v>5.5500000000000001E-2</v>
      </c>
      <c r="N264" s="88">
        <v>3.569999999760666E-2</v>
      </c>
      <c r="O264" s="84">
        <v>530.62500000000011</v>
      </c>
      <c r="P264" s="86">
        <v>135.01292000000001</v>
      </c>
      <c r="Q264" s="74"/>
      <c r="R264" s="84">
        <v>2.4651746870000006</v>
      </c>
      <c r="S264" s="85">
        <v>1.3265625000000003E-7</v>
      </c>
      <c r="T264" s="85">
        <f t="shared" si="9"/>
        <v>2.0415537155365946E-3</v>
      </c>
      <c r="U264" s="85">
        <f>R264/'סכום נכסי הקרן'!$C$42</f>
        <v>3.5526001640196235E-4</v>
      </c>
    </row>
    <row r="265" spans="2:21">
      <c r="B265" s="77" t="s">
        <v>947</v>
      </c>
      <c r="C265" s="74" t="s">
        <v>948</v>
      </c>
      <c r="D265" s="87" t="s">
        <v>27</v>
      </c>
      <c r="E265" s="87" t="s">
        <v>888</v>
      </c>
      <c r="F265" s="74"/>
      <c r="G265" s="87" t="s">
        <v>949</v>
      </c>
      <c r="H265" s="74" t="s">
        <v>889</v>
      </c>
      <c r="I265" s="74" t="s">
        <v>895</v>
      </c>
      <c r="J265" s="74"/>
      <c r="K265" s="84">
        <v>8.4300000012044283</v>
      </c>
      <c r="L265" s="87" t="s">
        <v>154</v>
      </c>
      <c r="M265" s="88">
        <v>3.875E-2</v>
      </c>
      <c r="N265" s="88">
        <v>2.8300000003868009E-2</v>
      </c>
      <c r="O265" s="84">
        <v>844.33050000000014</v>
      </c>
      <c r="P265" s="86">
        <v>109.45126</v>
      </c>
      <c r="Q265" s="74"/>
      <c r="R265" s="84">
        <v>3.1799327190000004</v>
      </c>
      <c r="S265" s="85">
        <v>2.1108262500000003E-6</v>
      </c>
      <c r="T265" s="85">
        <f t="shared" si="9"/>
        <v>2.633486175185132E-3</v>
      </c>
      <c r="U265" s="85">
        <f>R265/'סכום נכסי הקרן'!$C$42</f>
        <v>4.5826486693479365E-4</v>
      </c>
    </row>
    <row r="266" spans="2:21">
      <c r="B266" s="77" t="s">
        <v>950</v>
      </c>
      <c r="C266" s="74" t="s">
        <v>951</v>
      </c>
      <c r="D266" s="87" t="s">
        <v>27</v>
      </c>
      <c r="E266" s="87" t="s">
        <v>888</v>
      </c>
      <c r="F266" s="74"/>
      <c r="G266" s="87" t="s">
        <v>1450</v>
      </c>
      <c r="H266" s="74" t="s">
        <v>889</v>
      </c>
      <c r="I266" s="74" t="s">
        <v>324</v>
      </c>
      <c r="J266" s="74"/>
      <c r="K266" s="84">
        <v>14.430000002819721</v>
      </c>
      <c r="L266" s="87" t="s">
        <v>156</v>
      </c>
      <c r="M266" s="88">
        <v>3.7000000000000005E-2</v>
      </c>
      <c r="N266" s="88">
        <v>1.9100000001527929E-2</v>
      </c>
      <c r="O266" s="84">
        <v>275.92500000000001</v>
      </c>
      <c r="P266" s="86">
        <v>129.62144000000001</v>
      </c>
      <c r="Q266" s="74"/>
      <c r="R266" s="84">
        <v>1.4398594580000001</v>
      </c>
      <c r="S266" s="85">
        <v>1.5767142857142857E-7</v>
      </c>
      <c r="T266" s="85">
        <f t="shared" si="9"/>
        <v>1.1924308820109213E-3</v>
      </c>
      <c r="U266" s="85">
        <f>R266/'סכום נכסי הקרן'!$C$42</f>
        <v>2.0750030306700148E-4</v>
      </c>
    </row>
    <row r="267" spans="2:21">
      <c r="B267" s="77" t="s">
        <v>952</v>
      </c>
      <c r="C267" s="74" t="s">
        <v>953</v>
      </c>
      <c r="D267" s="87" t="s">
        <v>27</v>
      </c>
      <c r="E267" s="87" t="s">
        <v>888</v>
      </c>
      <c r="F267" s="74"/>
      <c r="G267" s="87" t="s">
        <v>954</v>
      </c>
      <c r="H267" s="74" t="s">
        <v>889</v>
      </c>
      <c r="I267" s="74" t="s">
        <v>895</v>
      </c>
      <c r="J267" s="74"/>
      <c r="K267" s="84">
        <v>21.320000006490005</v>
      </c>
      <c r="L267" s="87" t="s">
        <v>154</v>
      </c>
      <c r="M267" s="88">
        <v>3.5000000000000003E-2</v>
      </c>
      <c r="N267" s="88">
        <v>3.7300000010944696E-2</v>
      </c>
      <c r="O267" s="84">
        <v>318.37500000000006</v>
      </c>
      <c r="P267" s="86">
        <v>95.077439999999996</v>
      </c>
      <c r="Q267" s="74"/>
      <c r="R267" s="84">
        <v>1.0416003820000004</v>
      </c>
      <c r="S267" s="85">
        <v>2.1225000000000004E-7</v>
      </c>
      <c r="T267" s="85">
        <f t="shared" si="9"/>
        <v>8.6260951047013423E-4</v>
      </c>
      <c r="U267" s="85">
        <f>R267/'סכום נכסי הקרן'!$C$42</f>
        <v>1.5010659112516285E-4</v>
      </c>
    </row>
    <row r="268" spans="2:21">
      <c r="B268" s="77" t="s">
        <v>955</v>
      </c>
      <c r="C268" s="74" t="s">
        <v>956</v>
      </c>
      <c r="D268" s="87" t="s">
        <v>27</v>
      </c>
      <c r="E268" s="87" t="s">
        <v>888</v>
      </c>
      <c r="F268" s="74"/>
      <c r="G268" s="87" t="s">
        <v>954</v>
      </c>
      <c r="H268" s="74" t="s">
        <v>889</v>
      </c>
      <c r="I268" s="74" t="s">
        <v>895</v>
      </c>
      <c r="J268" s="74"/>
      <c r="K268" s="84">
        <v>20.809999996750321</v>
      </c>
      <c r="L268" s="87" t="s">
        <v>154</v>
      </c>
      <c r="M268" s="88">
        <v>3.6499999999999998E-2</v>
      </c>
      <c r="N268" s="88">
        <v>3.7799999994950373E-2</v>
      </c>
      <c r="O268" s="84">
        <v>736.99567500000001</v>
      </c>
      <c r="P268" s="86">
        <v>96.830669999999998</v>
      </c>
      <c r="Q268" s="74"/>
      <c r="R268" s="84">
        <v>2.4556277580000003</v>
      </c>
      <c r="S268" s="85">
        <v>1.1338393255631807E-7</v>
      </c>
      <c r="T268" s="85">
        <f t="shared" si="9"/>
        <v>2.0336473515475849E-3</v>
      </c>
      <c r="U268" s="85">
        <f>R268/'סכום נכסי הקרן'!$C$42</f>
        <v>3.5388419416469284E-4</v>
      </c>
    </row>
    <row r="269" spans="2:21">
      <c r="B269" s="77" t="s">
        <v>957</v>
      </c>
      <c r="C269" s="74" t="s">
        <v>958</v>
      </c>
      <c r="D269" s="87" t="s">
        <v>27</v>
      </c>
      <c r="E269" s="87" t="s">
        <v>888</v>
      </c>
      <c r="F269" s="74"/>
      <c r="G269" s="87" t="s">
        <v>893</v>
      </c>
      <c r="H269" s="74" t="s">
        <v>889</v>
      </c>
      <c r="I269" s="74" t="s">
        <v>895</v>
      </c>
      <c r="J269" s="74"/>
      <c r="K269" s="84">
        <v>7.6699999996540367</v>
      </c>
      <c r="L269" s="87" t="s">
        <v>154</v>
      </c>
      <c r="M269" s="88">
        <v>4.8750000000000002E-2</v>
      </c>
      <c r="N269" s="88">
        <v>3.9699999996882902E-2</v>
      </c>
      <c r="O269" s="84">
        <v>785.32500000000016</v>
      </c>
      <c r="P269" s="86">
        <v>108.03308</v>
      </c>
      <c r="Q269" s="74"/>
      <c r="R269" s="84">
        <v>2.9193816030000002</v>
      </c>
      <c r="S269" s="85">
        <v>3.1413000000000007E-7</v>
      </c>
      <c r="T269" s="85">
        <f t="shared" si="9"/>
        <v>2.4177087287582666E-3</v>
      </c>
      <c r="U269" s="85">
        <f>R269/'סכום נכסי הקרן'!$C$42</f>
        <v>4.2071645536305435E-4</v>
      </c>
    </row>
    <row r="270" spans="2:21">
      <c r="B270" s="77" t="s">
        <v>959</v>
      </c>
      <c r="C270" s="74" t="s">
        <v>960</v>
      </c>
      <c r="D270" s="87" t="s">
        <v>27</v>
      </c>
      <c r="E270" s="87" t="s">
        <v>888</v>
      </c>
      <c r="F270" s="74"/>
      <c r="G270" s="87" t="s">
        <v>961</v>
      </c>
      <c r="H270" s="74" t="s">
        <v>889</v>
      </c>
      <c r="I270" s="74" t="s">
        <v>324</v>
      </c>
      <c r="J270" s="74"/>
      <c r="K270" s="84">
        <v>2.6400001326790559</v>
      </c>
      <c r="L270" s="87" t="s">
        <v>154</v>
      </c>
      <c r="M270" s="88">
        <v>6.5000000000000002E-2</v>
      </c>
      <c r="N270" s="88">
        <v>1.6100001224729744E-2</v>
      </c>
      <c r="O270" s="84">
        <v>0.9975750000000001</v>
      </c>
      <c r="P270" s="86">
        <v>114.17494000000001</v>
      </c>
      <c r="Q270" s="74"/>
      <c r="R270" s="84">
        <v>3.9192320000000008E-3</v>
      </c>
      <c r="S270" s="85">
        <v>3.9903000000000002E-10</v>
      </c>
      <c r="T270" s="85">
        <f t="shared" si="9"/>
        <v>3.2457426623129682E-6</v>
      </c>
      <c r="U270" s="85">
        <f>R270/'סכום נכסי הקרן'!$C$42</f>
        <v>5.6480639361809887E-7</v>
      </c>
    </row>
    <row r="271" spans="2:21">
      <c r="B271" s="77" t="s">
        <v>962</v>
      </c>
      <c r="C271" s="74" t="s">
        <v>963</v>
      </c>
      <c r="D271" s="87" t="s">
        <v>27</v>
      </c>
      <c r="E271" s="87" t="s">
        <v>888</v>
      </c>
      <c r="F271" s="74"/>
      <c r="G271" s="87" t="s">
        <v>964</v>
      </c>
      <c r="H271" s="74" t="s">
        <v>889</v>
      </c>
      <c r="I271" s="74" t="s">
        <v>895</v>
      </c>
      <c r="J271" s="74"/>
      <c r="K271" s="84">
        <v>8.1599999993433308</v>
      </c>
      <c r="L271" s="87" t="s">
        <v>154</v>
      </c>
      <c r="M271" s="88">
        <v>3.2500000000000001E-2</v>
      </c>
      <c r="N271" s="88">
        <v>2.2199999997811103E-2</v>
      </c>
      <c r="O271" s="84">
        <v>679.20000000000016</v>
      </c>
      <c r="P271" s="86">
        <v>109.46644000000001</v>
      </c>
      <c r="Q271" s="74"/>
      <c r="R271" s="84">
        <v>2.5583700480000009</v>
      </c>
      <c r="S271" s="85">
        <v>9.0560000000000017E-7</v>
      </c>
      <c r="T271" s="85">
        <f t="shared" si="9"/>
        <v>2.1187341833239976E-3</v>
      </c>
      <c r="U271" s="85">
        <f>R271/'סכום נכסי הקרן'!$C$42</f>
        <v>3.6869053946065011E-4</v>
      </c>
    </row>
    <row r="272" spans="2:21">
      <c r="B272" s="77" t="s">
        <v>965</v>
      </c>
      <c r="C272" s="74" t="s">
        <v>966</v>
      </c>
      <c r="D272" s="87" t="s">
        <v>27</v>
      </c>
      <c r="E272" s="87" t="s">
        <v>888</v>
      </c>
      <c r="F272" s="74"/>
      <c r="G272" s="87" t="s">
        <v>967</v>
      </c>
      <c r="H272" s="74" t="s">
        <v>889</v>
      </c>
      <c r="I272" s="74" t="s">
        <v>895</v>
      </c>
      <c r="J272" s="74"/>
      <c r="K272" s="84">
        <v>14.919999994911587</v>
      </c>
      <c r="L272" s="87" t="s">
        <v>154</v>
      </c>
      <c r="M272" s="88">
        <v>5.0999999999999997E-2</v>
      </c>
      <c r="N272" s="88">
        <v>3.3499999990214593E-2</v>
      </c>
      <c r="O272" s="84">
        <v>254.70000000000005</v>
      </c>
      <c r="P272" s="86">
        <v>128.26249999999999</v>
      </c>
      <c r="Q272" s="74"/>
      <c r="R272" s="84">
        <v>1.124121666</v>
      </c>
      <c r="S272" s="85">
        <v>3.3960000000000005E-7</v>
      </c>
      <c r="T272" s="85">
        <f t="shared" si="9"/>
        <v>9.309501578285052E-4</v>
      </c>
      <c r="U272" s="85">
        <f>R272/'סכום נכסי הקרן'!$C$42</f>
        <v>1.6199885696009547E-4</v>
      </c>
    </row>
    <row r="273" spans="2:21">
      <c r="B273" s="77" t="s">
        <v>968</v>
      </c>
      <c r="C273" s="74" t="s">
        <v>969</v>
      </c>
      <c r="D273" s="87" t="s">
        <v>27</v>
      </c>
      <c r="E273" s="87" t="s">
        <v>888</v>
      </c>
      <c r="F273" s="74"/>
      <c r="G273" s="87" t="s">
        <v>970</v>
      </c>
      <c r="H273" s="74" t="s">
        <v>889</v>
      </c>
      <c r="I273" s="74" t="s">
        <v>895</v>
      </c>
      <c r="J273" s="74"/>
      <c r="K273" s="84">
        <v>8.1499999992583305</v>
      </c>
      <c r="L273" s="87" t="s">
        <v>154</v>
      </c>
      <c r="M273" s="88">
        <v>3.4000000000000002E-2</v>
      </c>
      <c r="N273" s="88">
        <v>2.5099999997437866E-2</v>
      </c>
      <c r="O273" s="84">
        <v>997.57500000000016</v>
      </c>
      <c r="P273" s="86">
        <v>108.01678</v>
      </c>
      <c r="Q273" s="74"/>
      <c r="R273" s="84">
        <v>3.7078439450000005</v>
      </c>
      <c r="S273" s="85">
        <v>1.1736176470588237E-6</v>
      </c>
      <c r="T273" s="85">
        <f t="shared" si="9"/>
        <v>3.070679989723833E-3</v>
      </c>
      <c r="U273" s="85">
        <f>R273/'סכום נכסי הקרן'!$C$42</f>
        <v>5.3434294440190178E-4</v>
      </c>
    </row>
    <row r="274" spans="2:21">
      <c r="B274" s="77" t="s">
        <v>971</v>
      </c>
      <c r="C274" s="74" t="s">
        <v>972</v>
      </c>
      <c r="D274" s="87" t="s">
        <v>27</v>
      </c>
      <c r="E274" s="87" t="s">
        <v>888</v>
      </c>
      <c r="F274" s="74"/>
      <c r="G274" s="87" t="s">
        <v>1450</v>
      </c>
      <c r="H274" s="74" t="s">
        <v>889</v>
      </c>
      <c r="I274" s="74" t="s">
        <v>895</v>
      </c>
      <c r="J274" s="74"/>
      <c r="K274" s="84">
        <v>18.409999999970854</v>
      </c>
      <c r="L274" s="87" t="s">
        <v>154</v>
      </c>
      <c r="M274" s="88">
        <v>3.7999999999999999E-2</v>
      </c>
      <c r="N274" s="88">
        <v>2.9900000000291471E-2</v>
      </c>
      <c r="O274" s="84">
        <v>424.50000000000006</v>
      </c>
      <c r="P274" s="86">
        <v>117.43778</v>
      </c>
      <c r="Q274" s="74"/>
      <c r="R274" s="84">
        <v>1.7154189050000004</v>
      </c>
      <c r="S274" s="85">
        <v>5.6600000000000007E-7</v>
      </c>
      <c r="T274" s="85">
        <f t="shared" si="9"/>
        <v>1.4206375952474099E-3</v>
      </c>
      <c r="U274" s="85">
        <f>R274/'סכום נכסי הקרן'!$C$42</f>
        <v>2.4721158769814037E-4</v>
      </c>
    </row>
    <row r="275" spans="2:21">
      <c r="B275" s="77" t="s">
        <v>973</v>
      </c>
      <c r="C275" s="74" t="s">
        <v>974</v>
      </c>
      <c r="D275" s="87" t="s">
        <v>27</v>
      </c>
      <c r="E275" s="87" t="s">
        <v>888</v>
      </c>
      <c r="F275" s="74"/>
      <c r="G275" s="87" t="s">
        <v>923</v>
      </c>
      <c r="H275" s="74" t="s">
        <v>889</v>
      </c>
      <c r="I275" s="74" t="s">
        <v>324</v>
      </c>
      <c r="J275" s="74"/>
      <c r="K275" s="84">
        <v>6.0700000013835265</v>
      </c>
      <c r="L275" s="87" t="s">
        <v>154</v>
      </c>
      <c r="M275" s="88">
        <v>4.4999999999999998E-2</v>
      </c>
      <c r="N275" s="88">
        <v>3.5300000004899995E-2</v>
      </c>
      <c r="O275" s="84">
        <v>384.17250000000007</v>
      </c>
      <c r="P275" s="86">
        <v>104.979</v>
      </c>
      <c r="Q275" s="74"/>
      <c r="R275" s="84">
        <v>1.3877568440000003</v>
      </c>
      <c r="S275" s="85">
        <v>5.1223000000000013E-7</v>
      </c>
      <c r="T275" s="85">
        <f t="shared" si="9"/>
        <v>1.1492816943440966E-3</v>
      </c>
      <c r="U275" s="85">
        <f>R275/'סכום נכסי הקרן'!$C$42</f>
        <v>1.9999171732586248E-4</v>
      </c>
    </row>
    <row r="276" spans="2:21">
      <c r="B276" s="77" t="s">
        <v>975</v>
      </c>
      <c r="C276" s="74" t="s">
        <v>976</v>
      </c>
      <c r="D276" s="87" t="s">
        <v>27</v>
      </c>
      <c r="E276" s="87" t="s">
        <v>888</v>
      </c>
      <c r="F276" s="74"/>
      <c r="G276" s="87" t="s">
        <v>933</v>
      </c>
      <c r="H276" s="74" t="s">
        <v>889</v>
      </c>
      <c r="I276" s="74" t="s">
        <v>324</v>
      </c>
      <c r="J276" s="74"/>
      <c r="K276" s="84">
        <v>18.779999999839983</v>
      </c>
      <c r="L276" s="87" t="s">
        <v>154</v>
      </c>
      <c r="M276" s="88">
        <v>3.5000000000000003E-2</v>
      </c>
      <c r="N276" s="88">
        <v>3.169999999919991E-2</v>
      </c>
      <c r="O276" s="84">
        <v>849.00000000000011</v>
      </c>
      <c r="P276" s="86">
        <v>106.95628000000001</v>
      </c>
      <c r="Q276" s="74"/>
      <c r="R276" s="84">
        <v>3.124630325</v>
      </c>
      <c r="S276" s="85">
        <v>6.792000000000001E-7</v>
      </c>
      <c r="T276" s="85">
        <f t="shared" si="9"/>
        <v>2.587687064661988E-3</v>
      </c>
      <c r="U276" s="85">
        <f>R276/'סכום נכסי הקרן'!$C$42</f>
        <v>4.5029515610532823E-4</v>
      </c>
    </row>
    <row r="277" spans="2:21">
      <c r="B277" s="77" t="s">
        <v>977</v>
      </c>
      <c r="C277" s="74" t="s">
        <v>978</v>
      </c>
      <c r="D277" s="87" t="s">
        <v>27</v>
      </c>
      <c r="E277" s="87" t="s">
        <v>888</v>
      </c>
      <c r="F277" s="74"/>
      <c r="G277" s="87" t="s">
        <v>979</v>
      </c>
      <c r="H277" s="74" t="s">
        <v>889</v>
      </c>
      <c r="I277" s="74" t="s">
        <v>895</v>
      </c>
      <c r="J277" s="74"/>
      <c r="K277" s="84">
        <v>9.25</v>
      </c>
      <c r="L277" s="87" t="s">
        <v>154</v>
      </c>
      <c r="M277" s="88">
        <v>2.4500000000000001E-2</v>
      </c>
      <c r="N277" s="88">
        <v>2.4800000001608976E-2</v>
      </c>
      <c r="O277" s="84">
        <v>507.27750000000009</v>
      </c>
      <c r="P277" s="86">
        <v>99.696309999999997</v>
      </c>
      <c r="Q277" s="74"/>
      <c r="R277" s="84">
        <v>1.7402407640000002</v>
      </c>
      <c r="S277" s="85">
        <v>1.0145550000000002E-6</v>
      </c>
      <c r="T277" s="85">
        <f t="shared" si="9"/>
        <v>1.4411940120949494E-3</v>
      </c>
      <c r="U277" s="85">
        <f>R277/'סכום נכסי הקרן'!$C$42</f>
        <v>2.5078870297600271E-4</v>
      </c>
    </row>
    <row r="278" spans="2:21">
      <c r="B278" s="77" t="s">
        <v>980</v>
      </c>
      <c r="C278" s="74" t="s">
        <v>981</v>
      </c>
      <c r="D278" s="87" t="s">
        <v>27</v>
      </c>
      <c r="E278" s="87" t="s">
        <v>888</v>
      </c>
      <c r="F278" s="74"/>
      <c r="G278" s="87" t="s">
        <v>982</v>
      </c>
      <c r="H278" s="74" t="s">
        <v>889</v>
      </c>
      <c r="I278" s="74" t="s">
        <v>895</v>
      </c>
      <c r="J278" s="74"/>
      <c r="K278" s="84">
        <v>18.720000006973326</v>
      </c>
      <c r="L278" s="87" t="s">
        <v>154</v>
      </c>
      <c r="M278" s="88">
        <v>3.6249999999999998E-2</v>
      </c>
      <c r="N278" s="88">
        <v>2.9300000014427573E-2</v>
      </c>
      <c r="O278" s="84">
        <v>212.88675000000003</v>
      </c>
      <c r="P278" s="86">
        <v>113.54151</v>
      </c>
      <c r="Q278" s="74"/>
      <c r="R278" s="84">
        <v>0.83174076000000019</v>
      </c>
      <c r="S278" s="85">
        <v>4.2577350000000008E-7</v>
      </c>
      <c r="T278" s="85">
        <f t="shared" si="9"/>
        <v>6.888126216352111E-4</v>
      </c>
      <c r="U278" s="85">
        <f>R278/'סכום נכסי הקרן'!$C$42</f>
        <v>1.1986340667783298E-4</v>
      </c>
    </row>
    <row r="279" spans="2:21">
      <c r="B279" s="77" t="s">
        <v>983</v>
      </c>
      <c r="C279" s="74" t="s">
        <v>984</v>
      </c>
      <c r="D279" s="87" t="s">
        <v>27</v>
      </c>
      <c r="E279" s="87" t="s">
        <v>888</v>
      </c>
      <c r="F279" s="74"/>
      <c r="G279" s="87" t="s">
        <v>917</v>
      </c>
      <c r="H279" s="74" t="s">
        <v>889</v>
      </c>
      <c r="I279" s="74" t="s">
        <v>324</v>
      </c>
      <c r="J279" s="74"/>
      <c r="K279" s="84">
        <v>17.390000002103871</v>
      </c>
      <c r="L279" s="87" t="s">
        <v>154</v>
      </c>
      <c r="M279" s="88">
        <v>4.5999999999999999E-2</v>
      </c>
      <c r="N279" s="88">
        <v>3.3300000002858911E-2</v>
      </c>
      <c r="O279" s="84">
        <v>636.75000000000011</v>
      </c>
      <c r="P279" s="86">
        <v>124.52021999999999</v>
      </c>
      <c r="Q279" s="74"/>
      <c r="R279" s="84">
        <v>2.7283087340000001</v>
      </c>
      <c r="S279" s="85">
        <v>1.2735000000000002E-6</v>
      </c>
      <c r="T279" s="85">
        <f t="shared" si="9"/>
        <v>2.2594702364914562E-3</v>
      </c>
      <c r="U279" s="85">
        <f>R279/'סכום נכסי הקרן'!$C$42</f>
        <v>3.9318065802874155E-4</v>
      </c>
    </row>
    <row r="280" spans="2:21">
      <c r="B280" s="77" t="s">
        <v>985</v>
      </c>
      <c r="C280" s="74" t="s">
        <v>986</v>
      </c>
      <c r="D280" s="87" t="s">
        <v>27</v>
      </c>
      <c r="E280" s="87" t="s">
        <v>888</v>
      </c>
      <c r="F280" s="74"/>
      <c r="G280" s="87" t="s">
        <v>979</v>
      </c>
      <c r="H280" s="74" t="s">
        <v>894</v>
      </c>
      <c r="I280" s="74" t="s">
        <v>324</v>
      </c>
      <c r="J280" s="74"/>
      <c r="K280" s="84">
        <v>4.0800000000498517</v>
      </c>
      <c r="L280" s="87" t="s">
        <v>154</v>
      </c>
      <c r="M280" s="88">
        <v>6.5000000000000002E-2</v>
      </c>
      <c r="N280" s="88">
        <v>4.5499999996676567E-2</v>
      </c>
      <c r="O280" s="84">
        <v>636.75000000000011</v>
      </c>
      <c r="P280" s="86">
        <v>109.86221999999999</v>
      </c>
      <c r="Q280" s="74"/>
      <c r="R280" s="84">
        <v>2.4071436360000003</v>
      </c>
      <c r="S280" s="85">
        <v>5.0940000000000005E-7</v>
      </c>
      <c r="T280" s="85">
        <f t="shared" si="9"/>
        <v>1.9934948463577449E-3</v>
      </c>
      <c r="U280" s="85">
        <f>R280/'סכום נכסי הקרן'!$C$42</f>
        <v>3.4689707472533333E-4</v>
      </c>
    </row>
    <row r="281" spans="2:21">
      <c r="B281" s="77" t="s">
        <v>987</v>
      </c>
      <c r="C281" s="74" t="s">
        <v>988</v>
      </c>
      <c r="D281" s="87" t="s">
        <v>27</v>
      </c>
      <c r="E281" s="87" t="s">
        <v>888</v>
      </c>
      <c r="F281" s="74"/>
      <c r="G281" s="87" t="s">
        <v>979</v>
      </c>
      <c r="H281" s="74" t="s">
        <v>894</v>
      </c>
      <c r="I281" s="74" t="s">
        <v>324</v>
      </c>
      <c r="J281" s="74"/>
      <c r="K281" s="84">
        <v>3.739999998682316</v>
      </c>
      <c r="L281" s="87" t="s">
        <v>154</v>
      </c>
      <c r="M281" s="88">
        <v>4.2500000000000003E-2</v>
      </c>
      <c r="N281" s="88">
        <v>3.4399999991529179E-2</v>
      </c>
      <c r="O281" s="84">
        <v>466.95000000000005</v>
      </c>
      <c r="P281" s="86">
        <v>105.79903</v>
      </c>
      <c r="Q281" s="74"/>
      <c r="R281" s="84">
        <v>1.6999522760000003</v>
      </c>
      <c r="S281" s="85">
        <v>7.7825000000000002E-7</v>
      </c>
      <c r="T281" s="85">
        <f t="shared" si="9"/>
        <v>1.4078287853613231E-3</v>
      </c>
      <c r="U281" s="85">
        <f>R281/'סכום נכסי הקרן'!$C$42</f>
        <v>2.44982668627537E-4</v>
      </c>
    </row>
    <row r="282" spans="2:21">
      <c r="B282" s="77" t="s">
        <v>989</v>
      </c>
      <c r="C282" s="74" t="s">
        <v>990</v>
      </c>
      <c r="D282" s="87" t="s">
        <v>27</v>
      </c>
      <c r="E282" s="87" t="s">
        <v>888</v>
      </c>
      <c r="F282" s="74"/>
      <c r="G282" s="87" t="s">
        <v>979</v>
      </c>
      <c r="H282" s="74" t="s">
        <v>894</v>
      </c>
      <c r="I282" s="74" t="s">
        <v>324</v>
      </c>
      <c r="J282" s="74"/>
      <c r="K282" s="84">
        <v>0.82000000000000006</v>
      </c>
      <c r="L282" s="87" t="s">
        <v>154</v>
      </c>
      <c r="M282" s="88">
        <v>5.2499999999999998E-2</v>
      </c>
      <c r="N282" s="88">
        <v>3.0499999993076857E-2</v>
      </c>
      <c r="O282" s="84">
        <v>591.30727500000012</v>
      </c>
      <c r="P282" s="86">
        <v>106.48542</v>
      </c>
      <c r="Q282" s="74"/>
      <c r="R282" s="84">
        <v>2.1666463500000006</v>
      </c>
      <c r="S282" s="85">
        <v>9.8551212500000018E-7</v>
      </c>
      <c r="T282" s="85">
        <f t="shared" si="9"/>
        <v>1.794325136235792E-3</v>
      </c>
      <c r="U282" s="85">
        <f>R282/'סכום נכסי הקרן'!$C$42</f>
        <v>3.1223865063086781E-4</v>
      </c>
    </row>
    <row r="283" spans="2:21">
      <c r="B283" s="77" t="s">
        <v>991</v>
      </c>
      <c r="C283" s="74" t="s">
        <v>992</v>
      </c>
      <c r="D283" s="87" t="s">
        <v>27</v>
      </c>
      <c r="E283" s="87" t="s">
        <v>888</v>
      </c>
      <c r="F283" s="74"/>
      <c r="G283" s="87" t="s">
        <v>993</v>
      </c>
      <c r="H283" s="74" t="s">
        <v>894</v>
      </c>
      <c r="I283" s="74" t="s">
        <v>324</v>
      </c>
      <c r="J283" s="74"/>
      <c r="K283" s="84">
        <v>6.9299999988677419</v>
      </c>
      <c r="L283" s="87" t="s">
        <v>154</v>
      </c>
      <c r="M283" s="88">
        <v>4.7500000000000001E-2</v>
      </c>
      <c r="N283" s="88">
        <v>2.5499999994010234E-2</v>
      </c>
      <c r="O283" s="84">
        <v>636.75000000000011</v>
      </c>
      <c r="P283" s="86">
        <v>118.10508</v>
      </c>
      <c r="Q283" s="74"/>
      <c r="R283" s="84">
        <v>2.5877494010000004</v>
      </c>
      <c r="S283" s="85">
        <v>2.1247203327477218E-7</v>
      </c>
      <c r="T283" s="85">
        <f t="shared" si="9"/>
        <v>2.143064924505752E-3</v>
      </c>
      <c r="U283" s="85">
        <f>R283/'סכום נכסי הקרן'!$C$42</f>
        <v>3.7292444202491852E-4</v>
      </c>
    </row>
    <row r="284" spans="2:21">
      <c r="B284" s="77" t="s">
        <v>994</v>
      </c>
      <c r="C284" s="74" t="s">
        <v>995</v>
      </c>
      <c r="D284" s="87" t="s">
        <v>27</v>
      </c>
      <c r="E284" s="87" t="s">
        <v>888</v>
      </c>
      <c r="F284" s="74"/>
      <c r="G284" s="87" t="s">
        <v>933</v>
      </c>
      <c r="H284" s="74" t="s">
        <v>996</v>
      </c>
      <c r="I284" s="74" t="s">
        <v>944</v>
      </c>
      <c r="J284" s="74"/>
      <c r="K284" s="84">
        <v>8.0900000005179535</v>
      </c>
      <c r="L284" s="87" t="s">
        <v>154</v>
      </c>
      <c r="M284" s="88">
        <v>3.875E-2</v>
      </c>
      <c r="N284" s="88">
        <v>3.7300000001387987E-2</v>
      </c>
      <c r="O284" s="84">
        <v>849.00000000000011</v>
      </c>
      <c r="P284" s="86">
        <v>101.11349</v>
      </c>
      <c r="Q284" s="74"/>
      <c r="R284" s="84">
        <v>2.9539384829999999</v>
      </c>
      <c r="S284" s="85">
        <v>1.3061538461538463E-6</v>
      </c>
      <c r="T284" s="85">
        <f t="shared" si="9"/>
        <v>2.4463272794570845E-3</v>
      </c>
      <c r="U284" s="85">
        <f>R284/'סכום נכסי הקרן'!$C$42</f>
        <v>4.2569649909802418E-4</v>
      </c>
    </row>
    <row r="285" spans="2:21">
      <c r="B285" s="77" t="s">
        <v>997</v>
      </c>
      <c r="C285" s="74" t="s">
        <v>998</v>
      </c>
      <c r="D285" s="87" t="s">
        <v>27</v>
      </c>
      <c r="E285" s="87" t="s">
        <v>888</v>
      </c>
      <c r="F285" s="74"/>
      <c r="G285" s="87" t="s">
        <v>979</v>
      </c>
      <c r="H285" s="74" t="s">
        <v>894</v>
      </c>
      <c r="I285" s="74" t="s">
        <v>895</v>
      </c>
      <c r="J285" s="74"/>
      <c r="K285" s="84">
        <v>17.289999999489314</v>
      </c>
      <c r="L285" s="87" t="s">
        <v>154</v>
      </c>
      <c r="M285" s="88">
        <v>5.9299999999999999E-2</v>
      </c>
      <c r="N285" s="88">
        <v>4.619999999837808E-2</v>
      </c>
      <c r="O285" s="84">
        <v>1061.2500000000002</v>
      </c>
      <c r="P285" s="86">
        <v>124.93994000000001</v>
      </c>
      <c r="Q285" s="74"/>
      <c r="R285" s="84">
        <v>4.5625084770000015</v>
      </c>
      <c r="S285" s="85">
        <v>3.0321428571428579E-7</v>
      </c>
      <c r="T285" s="85">
        <f t="shared" si="9"/>
        <v>3.778477112598455E-3</v>
      </c>
      <c r="U285" s="85">
        <f>R285/'סכום נכסי הקרן'!$C$42</f>
        <v>6.5750993019713429E-4</v>
      </c>
    </row>
    <row r="286" spans="2:21">
      <c r="B286" s="77" t="s">
        <v>999</v>
      </c>
      <c r="C286" s="74" t="s">
        <v>1000</v>
      </c>
      <c r="D286" s="87" t="s">
        <v>27</v>
      </c>
      <c r="E286" s="87" t="s">
        <v>888</v>
      </c>
      <c r="F286" s="74"/>
      <c r="G286" s="87" t="s">
        <v>993</v>
      </c>
      <c r="H286" s="74" t="s">
        <v>894</v>
      </c>
      <c r="I286" s="74" t="s">
        <v>324</v>
      </c>
      <c r="J286" s="74"/>
      <c r="K286" s="84">
        <v>7.5500000002282404</v>
      </c>
      <c r="L286" s="87" t="s">
        <v>154</v>
      </c>
      <c r="M286" s="88">
        <v>0.05</v>
      </c>
      <c r="N286" s="88">
        <v>2.7800000002510646E-2</v>
      </c>
      <c r="O286" s="84">
        <v>424.50000000000006</v>
      </c>
      <c r="P286" s="86">
        <v>119.979</v>
      </c>
      <c r="Q286" s="74"/>
      <c r="R286" s="84">
        <v>1.7525386520000001</v>
      </c>
      <c r="S286" s="85">
        <v>1.8888073149569515E-7</v>
      </c>
      <c r="T286" s="85">
        <f t="shared" si="9"/>
        <v>1.4513786043155545E-3</v>
      </c>
      <c r="U286" s="85">
        <f>R286/'סכום נכסי הקרן'!$C$42</f>
        <v>2.5256097003505899E-4</v>
      </c>
    </row>
    <row r="287" spans="2:21">
      <c r="B287" s="77" t="s">
        <v>1001</v>
      </c>
      <c r="C287" s="74" t="s">
        <v>1002</v>
      </c>
      <c r="D287" s="87" t="s">
        <v>27</v>
      </c>
      <c r="E287" s="87" t="s">
        <v>888</v>
      </c>
      <c r="F287" s="74"/>
      <c r="G287" s="87" t="s">
        <v>893</v>
      </c>
      <c r="H287" s="74" t="s">
        <v>996</v>
      </c>
      <c r="I287" s="74" t="s">
        <v>944</v>
      </c>
      <c r="J287" s="74"/>
      <c r="K287" s="84">
        <v>7.3899999980119473</v>
      </c>
      <c r="L287" s="87" t="s">
        <v>154</v>
      </c>
      <c r="M287" s="88">
        <v>3.7000000000000005E-2</v>
      </c>
      <c r="N287" s="88">
        <v>3.1799999988880383E-2</v>
      </c>
      <c r="O287" s="84">
        <v>328.98750000000007</v>
      </c>
      <c r="P287" s="86">
        <v>104.8625</v>
      </c>
      <c r="Q287" s="74"/>
      <c r="R287" s="84">
        <v>1.1870917240000003</v>
      </c>
      <c r="S287" s="85">
        <v>2.1932500000000004E-7</v>
      </c>
      <c r="T287" s="85">
        <f t="shared" si="9"/>
        <v>9.8309930431917563E-4</v>
      </c>
      <c r="U287" s="85">
        <f>R287/'סכום נכסי הקרן'!$C$42</f>
        <v>1.7107356633297839E-4</v>
      </c>
    </row>
    <row r="288" spans="2:21">
      <c r="B288" s="77" t="s">
        <v>1003</v>
      </c>
      <c r="C288" s="74" t="s">
        <v>1004</v>
      </c>
      <c r="D288" s="87" t="s">
        <v>27</v>
      </c>
      <c r="E288" s="87" t="s">
        <v>888</v>
      </c>
      <c r="F288" s="74"/>
      <c r="G288" s="87" t="s">
        <v>893</v>
      </c>
      <c r="H288" s="74" t="s">
        <v>996</v>
      </c>
      <c r="I288" s="74" t="s">
        <v>944</v>
      </c>
      <c r="J288" s="74"/>
      <c r="K288" s="84">
        <v>2.9400000001867426</v>
      </c>
      <c r="L288" s="87" t="s">
        <v>154</v>
      </c>
      <c r="M288" s="88">
        <v>7.0000000000000007E-2</v>
      </c>
      <c r="N288" s="88">
        <v>2.1100000001989215E-2</v>
      </c>
      <c r="O288" s="84">
        <v>613.14780000000007</v>
      </c>
      <c r="P288" s="86">
        <v>116.752</v>
      </c>
      <c r="Q288" s="74"/>
      <c r="R288" s="84">
        <v>2.4632822410000004</v>
      </c>
      <c r="S288" s="85">
        <v>4.9054571055979138E-7</v>
      </c>
      <c r="T288" s="85">
        <f t="shared" si="9"/>
        <v>2.0399864715667749E-3</v>
      </c>
      <c r="U288" s="85">
        <f>R288/'סכום נכסי הקרן'!$C$42</f>
        <v>3.5498729317445831E-4</v>
      </c>
    </row>
    <row r="289" spans="2:21">
      <c r="B289" s="77" t="s">
        <v>1005</v>
      </c>
      <c r="C289" s="74" t="s">
        <v>1006</v>
      </c>
      <c r="D289" s="87" t="s">
        <v>27</v>
      </c>
      <c r="E289" s="87" t="s">
        <v>888</v>
      </c>
      <c r="F289" s="74"/>
      <c r="G289" s="87" t="s">
        <v>893</v>
      </c>
      <c r="H289" s="74" t="s">
        <v>996</v>
      </c>
      <c r="I289" s="74" t="s">
        <v>944</v>
      </c>
      <c r="J289" s="74"/>
      <c r="K289" s="84">
        <v>5.4099999991510437</v>
      </c>
      <c r="L289" s="87" t="s">
        <v>154</v>
      </c>
      <c r="M289" s="88">
        <v>5.1249999999999997E-2</v>
      </c>
      <c r="N289" s="88">
        <v>3.0899999999458111E-2</v>
      </c>
      <c r="O289" s="84">
        <v>286.53750000000008</v>
      </c>
      <c r="P289" s="86">
        <v>112.29925</v>
      </c>
      <c r="Q289" s="74"/>
      <c r="R289" s="84">
        <v>1.1072431340000002</v>
      </c>
      <c r="S289" s="85">
        <v>1.9102500000000006E-7</v>
      </c>
      <c r="T289" s="85">
        <f t="shared" si="9"/>
        <v>9.1697206941995638E-4</v>
      </c>
      <c r="U289" s="85">
        <f>R289/'סכום נכסי הקרן'!$C$42</f>
        <v>1.5956646643345976E-4</v>
      </c>
    </row>
    <row r="290" spans="2:21">
      <c r="B290" s="77" t="s">
        <v>1007</v>
      </c>
      <c r="C290" s="74" t="s">
        <v>1008</v>
      </c>
      <c r="D290" s="87" t="s">
        <v>27</v>
      </c>
      <c r="E290" s="87" t="s">
        <v>888</v>
      </c>
      <c r="F290" s="74"/>
      <c r="G290" s="87" t="s">
        <v>970</v>
      </c>
      <c r="H290" s="74" t="s">
        <v>894</v>
      </c>
      <c r="I290" s="74" t="s">
        <v>324</v>
      </c>
      <c r="J290" s="74"/>
      <c r="K290" s="84">
        <v>7.2399999981915304</v>
      </c>
      <c r="L290" s="87" t="s">
        <v>154</v>
      </c>
      <c r="M290" s="88">
        <v>5.2999999999999999E-2</v>
      </c>
      <c r="N290" s="88">
        <v>3.3599999991711177E-2</v>
      </c>
      <c r="O290" s="84">
        <v>396.90750000000008</v>
      </c>
      <c r="P290" s="86">
        <v>116.60227999999999</v>
      </c>
      <c r="Q290" s="74"/>
      <c r="R290" s="84">
        <v>1.592505762</v>
      </c>
      <c r="S290" s="85">
        <v>2.2680428571428576E-7</v>
      </c>
      <c r="T290" s="85">
        <f t="shared" si="9"/>
        <v>1.3188461136525271E-3</v>
      </c>
      <c r="U290" s="85">
        <f>R290/'סכום נכסי הקרן'!$C$42</f>
        <v>2.2949839056510621E-4</v>
      </c>
    </row>
    <row r="291" spans="2:21">
      <c r="B291" s="77" t="s">
        <v>1009</v>
      </c>
      <c r="C291" s="74" t="s">
        <v>1010</v>
      </c>
      <c r="D291" s="87" t="s">
        <v>27</v>
      </c>
      <c r="E291" s="87" t="s">
        <v>888</v>
      </c>
      <c r="F291" s="74"/>
      <c r="G291" s="87" t="s">
        <v>970</v>
      </c>
      <c r="H291" s="74" t="s">
        <v>894</v>
      </c>
      <c r="I291" s="74" t="s">
        <v>324</v>
      </c>
      <c r="J291" s="74"/>
      <c r="K291" s="84">
        <v>7.4799999990184922</v>
      </c>
      <c r="L291" s="87" t="s">
        <v>154</v>
      </c>
      <c r="M291" s="88">
        <v>6.2E-2</v>
      </c>
      <c r="N291" s="88">
        <v>3.6599999998301241E-2</v>
      </c>
      <c r="O291" s="84">
        <v>254.70000000000005</v>
      </c>
      <c r="P291" s="86">
        <v>120.89967</v>
      </c>
      <c r="Q291" s="74"/>
      <c r="R291" s="84">
        <v>1.0595921229999998</v>
      </c>
      <c r="S291" s="85">
        <v>3.3960000000000005E-7</v>
      </c>
      <c r="T291" s="85">
        <f t="shared" si="9"/>
        <v>8.775095116267342E-4</v>
      </c>
      <c r="U291" s="85">
        <f>R291/'סכום נכסי הקרן'!$C$42</f>
        <v>1.526994078681167E-4</v>
      </c>
    </row>
    <row r="292" spans="2:21">
      <c r="B292" s="77" t="s">
        <v>1011</v>
      </c>
      <c r="C292" s="74" t="s">
        <v>1012</v>
      </c>
      <c r="D292" s="87" t="s">
        <v>27</v>
      </c>
      <c r="E292" s="87" t="s">
        <v>888</v>
      </c>
      <c r="F292" s="74"/>
      <c r="G292" s="87" t="s">
        <v>893</v>
      </c>
      <c r="H292" s="74" t="s">
        <v>894</v>
      </c>
      <c r="I292" s="74" t="s">
        <v>324</v>
      </c>
      <c r="J292" s="74"/>
      <c r="K292" s="84">
        <v>6.7400000008989851</v>
      </c>
      <c r="L292" s="87" t="s">
        <v>154</v>
      </c>
      <c r="M292" s="88">
        <v>5.2499999999999998E-2</v>
      </c>
      <c r="N292" s="88">
        <v>4.1200000006337112E-2</v>
      </c>
      <c r="O292" s="84">
        <v>718.59360000000015</v>
      </c>
      <c r="P292" s="86">
        <v>109.76625</v>
      </c>
      <c r="Q292" s="74"/>
      <c r="R292" s="84">
        <v>2.7141687440000006</v>
      </c>
      <c r="S292" s="85">
        <v>4.7906240000000008E-7</v>
      </c>
      <c r="T292" s="85">
        <f t="shared" si="9"/>
        <v>2.2477600930787475E-3</v>
      </c>
      <c r="U292" s="85">
        <f>R292/'סכום נכסי הקרן'!$C$42</f>
        <v>3.9114292289142493E-4</v>
      </c>
    </row>
    <row r="293" spans="2:21">
      <c r="B293" s="77" t="s">
        <v>1013</v>
      </c>
      <c r="C293" s="74" t="s">
        <v>1014</v>
      </c>
      <c r="D293" s="87" t="s">
        <v>27</v>
      </c>
      <c r="E293" s="87" t="s">
        <v>888</v>
      </c>
      <c r="F293" s="74"/>
      <c r="G293" s="87" t="s">
        <v>930</v>
      </c>
      <c r="H293" s="74" t="s">
        <v>894</v>
      </c>
      <c r="I293" s="74" t="s">
        <v>324</v>
      </c>
      <c r="J293" s="74"/>
      <c r="K293" s="84">
        <v>3.8000000000000007</v>
      </c>
      <c r="L293" s="87" t="s">
        <v>154</v>
      </c>
      <c r="M293" s="88">
        <v>6.25E-2</v>
      </c>
      <c r="N293" s="88">
        <v>3.7100000000202651E-2</v>
      </c>
      <c r="O293" s="84">
        <v>636.75000000000011</v>
      </c>
      <c r="P293" s="86">
        <v>112.60336</v>
      </c>
      <c r="Q293" s="74"/>
      <c r="R293" s="84">
        <v>2.4672035450000003</v>
      </c>
      <c r="S293" s="85">
        <v>3.1837500000000004E-7</v>
      </c>
      <c r="T293" s="85">
        <f t="shared" si="9"/>
        <v>2.0432339301721084E-3</v>
      </c>
      <c r="U293" s="85">
        <f>R293/'סכום נכסי הקרן'!$C$42</f>
        <v>3.555523981670998E-4</v>
      </c>
    </row>
    <row r="294" spans="2:21">
      <c r="B294" s="77" t="s">
        <v>1015</v>
      </c>
      <c r="C294" s="74" t="s">
        <v>1016</v>
      </c>
      <c r="D294" s="87" t="s">
        <v>27</v>
      </c>
      <c r="E294" s="87" t="s">
        <v>888</v>
      </c>
      <c r="F294" s="74"/>
      <c r="G294" s="87" t="s">
        <v>970</v>
      </c>
      <c r="H294" s="74" t="s">
        <v>894</v>
      </c>
      <c r="I294" s="74" t="s">
        <v>324</v>
      </c>
      <c r="J294" s="74"/>
      <c r="K294" s="84">
        <v>7.6300000005217017</v>
      </c>
      <c r="L294" s="87" t="s">
        <v>154</v>
      </c>
      <c r="M294" s="88">
        <v>4.8750000000000002E-2</v>
      </c>
      <c r="N294" s="88">
        <v>3.1300000001264733E-2</v>
      </c>
      <c r="O294" s="84">
        <v>636.75000000000011</v>
      </c>
      <c r="P294" s="86">
        <v>115.47775</v>
      </c>
      <c r="Q294" s="74"/>
      <c r="R294" s="84">
        <v>2.5301830360000004</v>
      </c>
      <c r="S294" s="85">
        <v>9.796153846153847E-7</v>
      </c>
      <c r="T294" s="85">
        <f t="shared" si="9"/>
        <v>2.095390888675574E-3</v>
      </c>
      <c r="U294" s="85">
        <f>R294/'סכום נכסי הקרן'!$C$42</f>
        <v>3.6462846694374108E-4</v>
      </c>
    </row>
    <row r="295" spans="2:21">
      <c r="B295" s="77" t="s">
        <v>1017</v>
      </c>
      <c r="C295" s="74" t="s">
        <v>1018</v>
      </c>
      <c r="D295" s="87" t="s">
        <v>27</v>
      </c>
      <c r="E295" s="87" t="s">
        <v>888</v>
      </c>
      <c r="F295" s="74"/>
      <c r="G295" s="87" t="s">
        <v>979</v>
      </c>
      <c r="H295" s="74" t="s">
        <v>894</v>
      </c>
      <c r="I295" s="74" t="s">
        <v>324</v>
      </c>
      <c r="J295" s="74"/>
      <c r="K295" s="84">
        <v>8.50999999819566</v>
      </c>
      <c r="L295" s="87" t="s">
        <v>154</v>
      </c>
      <c r="M295" s="88">
        <v>3.5000000000000003E-2</v>
      </c>
      <c r="N295" s="88">
        <v>3.5999999991144345E-2</v>
      </c>
      <c r="O295" s="84">
        <v>530.62500000000011</v>
      </c>
      <c r="P295" s="86">
        <v>98.952500000000001</v>
      </c>
      <c r="Q295" s="74"/>
      <c r="R295" s="84">
        <v>1.8067545260000002</v>
      </c>
      <c r="S295" s="85">
        <v>1.0612500000000002E-6</v>
      </c>
      <c r="T295" s="85">
        <f t="shared" si="9"/>
        <v>1.4962779047949302E-3</v>
      </c>
      <c r="U295" s="85">
        <f>R295/'סכום נכסי הקרן'!$C$42</f>
        <v>2.6037410083997007E-4</v>
      </c>
    </row>
    <row r="296" spans="2:21">
      <c r="B296" s="77" t="s">
        <v>1019</v>
      </c>
      <c r="C296" s="74" t="s">
        <v>1020</v>
      </c>
      <c r="D296" s="87" t="s">
        <v>27</v>
      </c>
      <c r="E296" s="87" t="s">
        <v>888</v>
      </c>
      <c r="F296" s="74"/>
      <c r="G296" s="87" t="s">
        <v>961</v>
      </c>
      <c r="H296" s="74" t="s">
        <v>894</v>
      </c>
      <c r="I296" s="74" t="s">
        <v>324</v>
      </c>
      <c r="J296" s="74"/>
      <c r="K296" s="84">
        <v>3.9800000006027321</v>
      </c>
      <c r="L296" s="87" t="s">
        <v>154</v>
      </c>
      <c r="M296" s="88">
        <v>4.1250000000000002E-2</v>
      </c>
      <c r="N296" s="88">
        <v>4.2200000006757908E-2</v>
      </c>
      <c r="O296" s="84">
        <v>318.37500000000006</v>
      </c>
      <c r="P296" s="86">
        <v>99.953040000000001</v>
      </c>
      <c r="Q296" s="74"/>
      <c r="R296" s="84">
        <v>1.0950139330000002</v>
      </c>
      <c r="S296" s="85">
        <v>6.7739361702127672E-7</v>
      </c>
      <c r="T296" s="85">
        <f t="shared" si="9"/>
        <v>9.0684436087611401E-4</v>
      </c>
      <c r="U296" s="85">
        <f>R296/'סכום נכסי הקרן'!$C$42</f>
        <v>1.5780409796085061E-4</v>
      </c>
    </row>
    <row r="297" spans="2:21">
      <c r="B297" s="77" t="s">
        <v>1021</v>
      </c>
      <c r="C297" s="74" t="s">
        <v>1022</v>
      </c>
      <c r="D297" s="87" t="s">
        <v>27</v>
      </c>
      <c r="E297" s="87" t="s">
        <v>888</v>
      </c>
      <c r="F297" s="74"/>
      <c r="G297" s="87" t="s">
        <v>1023</v>
      </c>
      <c r="H297" s="74" t="s">
        <v>894</v>
      </c>
      <c r="I297" s="74" t="s">
        <v>324</v>
      </c>
      <c r="J297" s="74"/>
      <c r="K297" s="84">
        <v>5.7099999997942197</v>
      </c>
      <c r="L297" s="87" t="s">
        <v>154</v>
      </c>
      <c r="M297" s="88">
        <v>6.8000000000000005E-2</v>
      </c>
      <c r="N297" s="88">
        <v>3.2500000000970662E-2</v>
      </c>
      <c r="O297" s="84">
        <v>604.91250000000002</v>
      </c>
      <c r="P297" s="86">
        <v>123.73567</v>
      </c>
      <c r="Q297" s="74"/>
      <c r="R297" s="84">
        <v>2.5755627430000003</v>
      </c>
      <c r="S297" s="85">
        <v>6.0491250000000005E-7</v>
      </c>
      <c r="T297" s="85">
        <f t="shared" si="9"/>
        <v>2.1329724482804053E-3</v>
      </c>
      <c r="U297" s="85">
        <f>R297/'סכום נכסי הקרן'!$C$42</f>
        <v>3.7116820448775887E-4</v>
      </c>
    </row>
    <row r="298" spans="2:21">
      <c r="B298" s="77" t="s">
        <v>1024</v>
      </c>
      <c r="C298" s="74" t="s">
        <v>1025</v>
      </c>
      <c r="D298" s="87" t="s">
        <v>27</v>
      </c>
      <c r="E298" s="87" t="s">
        <v>888</v>
      </c>
      <c r="F298" s="74"/>
      <c r="G298" s="87" t="s">
        <v>970</v>
      </c>
      <c r="H298" s="74" t="s">
        <v>894</v>
      </c>
      <c r="I298" s="74" t="s">
        <v>324</v>
      </c>
      <c r="J298" s="74"/>
      <c r="K298" s="84">
        <v>8.7000000001911975</v>
      </c>
      <c r="L298" s="87" t="s">
        <v>154</v>
      </c>
      <c r="M298" s="88">
        <v>0.03</v>
      </c>
      <c r="N298" s="88">
        <v>2.7500000002389967E-2</v>
      </c>
      <c r="O298" s="84">
        <v>594.30000000000007</v>
      </c>
      <c r="P298" s="86">
        <v>102.30267000000001</v>
      </c>
      <c r="Q298" s="74"/>
      <c r="R298" s="84">
        <v>2.0920755180000006</v>
      </c>
      <c r="S298" s="85">
        <v>9.9050000000000009E-7</v>
      </c>
      <c r="T298" s="85">
        <f t="shared" si="9"/>
        <v>1.732568717940939E-3</v>
      </c>
      <c r="U298" s="85">
        <f>R298/'סכום נכסי הקרן'!$C$42</f>
        <v>3.0149213634158331E-4</v>
      </c>
    </row>
    <row r="299" spans="2:21">
      <c r="B299" s="77" t="s">
        <v>1026</v>
      </c>
      <c r="C299" s="74" t="s">
        <v>1027</v>
      </c>
      <c r="D299" s="87" t="s">
        <v>27</v>
      </c>
      <c r="E299" s="87" t="s">
        <v>888</v>
      </c>
      <c r="F299" s="74"/>
      <c r="G299" s="87" t="s">
        <v>961</v>
      </c>
      <c r="H299" s="74" t="s">
        <v>996</v>
      </c>
      <c r="I299" s="74" t="s">
        <v>944</v>
      </c>
      <c r="J299" s="74"/>
      <c r="K299" s="84">
        <v>8.199999999739795</v>
      </c>
      <c r="L299" s="87" t="s">
        <v>154</v>
      </c>
      <c r="M299" s="88">
        <v>3.6240000000000001E-2</v>
      </c>
      <c r="N299" s="88">
        <v>2.8699999997354602E-2</v>
      </c>
      <c r="O299" s="84">
        <v>626.13750000000016</v>
      </c>
      <c r="P299" s="86">
        <v>107.0248</v>
      </c>
      <c r="Q299" s="74"/>
      <c r="R299" s="84">
        <v>2.3058912030000007</v>
      </c>
      <c r="S299" s="85">
        <v>8.3485000000000025E-7</v>
      </c>
      <c r="T299" s="85">
        <f t="shared" si="9"/>
        <v>1.9096418513191548E-3</v>
      </c>
      <c r="U299" s="85">
        <f>R299/'סכום נכסי הקרן'!$C$42</f>
        <v>3.3230543495310551E-4</v>
      </c>
    </row>
    <row r="300" spans="2:21">
      <c r="B300" s="77" t="s">
        <v>1028</v>
      </c>
      <c r="C300" s="74" t="s">
        <v>1029</v>
      </c>
      <c r="D300" s="87" t="s">
        <v>27</v>
      </c>
      <c r="E300" s="87" t="s">
        <v>888</v>
      </c>
      <c r="F300" s="74"/>
      <c r="G300" s="87" t="s">
        <v>933</v>
      </c>
      <c r="H300" s="74" t="s">
        <v>894</v>
      </c>
      <c r="I300" s="74" t="s">
        <v>324</v>
      </c>
      <c r="J300" s="74"/>
      <c r="K300" s="84">
        <v>9.8700000014715901</v>
      </c>
      <c r="L300" s="87" t="s">
        <v>154</v>
      </c>
      <c r="M300" s="88">
        <v>3.5000000000000003E-2</v>
      </c>
      <c r="N300" s="88">
        <v>3.5700000006668141E-2</v>
      </c>
      <c r="O300" s="84">
        <v>509.40000000000009</v>
      </c>
      <c r="P300" s="86">
        <v>99.245220000000003</v>
      </c>
      <c r="Q300" s="74"/>
      <c r="R300" s="84">
        <v>1.7396153120000004</v>
      </c>
      <c r="S300" s="85">
        <v>5.0940000000000005E-7</v>
      </c>
      <c r="T300" s="85">
        <f t="shared" si="9"/>
        <v>1.4406760391248298E-3</v>
      </c>
      <c r="U300" s="85">
        <f>R300/'סכום נכסי הקרן'!$C$42</f>
        <v>2.506985681515011E-4</v>
      </c>
    </row>
    <row r="301" spans="2:21">
      <c r="B301" s="77" t="s">
        <v>1030</v>
      </c>
      <c r="C301" s="74" t="s">
        <v>1031</v>
      </c>
      <c r="D301" s="87" t="s">
        <v>27</v>
      </c>
      <c r="E301" s="87" t="s">
        <v>888</v>
      </c>
      <c r="F301" s="74"/>
      <c r="G301" s="87" t="s">
        <v>942</v>
      </c>
      <c r="H301" s="74" t="s">
        <v>996</v>
      </c>
      <c r="I301" s="74" t="s">
        <v>944</v>
      </c>
      <c r="J301" s="74"/>
      <c r="K301" s="84">
        <v>7.6200000018475826</v>
      </c>
      <c r="L301" s="87" t="s">
        <v>156</v>
      </c>
      <c r="M301" s="88">
        <v>2.8750000000000001E-2</v>
      </c>
      <c r="N301" s="88">
        <v>2.0200000005733874E-2</v>
      </c>
      <c r="O301" s="84">
        <v>437.23500000000007</v>
      </c>
      <c r="P301" s="86">
        <v>107.00604</v>
      </c>
      <c r="Q301" s="74"/>
      <c r="R301" s="84">
        <v>1.8835424460000001</v>
      </c>
      <c r="S301" s="85">
        <v>4.3723500000000009E-7</v>
      </c>
      <c r="T301" s="85">
        <f t="shared" si="9"/>
        <v>1.5598704218733465E-3</v>
      </c>
      <c r="U301" s="85">
        <f>R301/'סכום נכסי הקרן'!$C$42</f>
        <v>2.7144012300161678E-4</v>
      </c>
    </row>
    <row r="302" spans="2:21">
      <c r="B302" s="77" t="s">
        <v>1032</v>
      </c>
      <c r="C302" s="74" t="s">
        <v>1033</v>
      </c>
      <c r="D302" s="87" t="s">
        <v>27</v>
      </c>
      <c r="E302" s="87" t="s">
        <v>888</v>
      </c>
      <c r="F302" s="74"/>
      <c r="G302" s="87" t="s">
        <v>1450</v>
      </c>
      <c r="H302" s="74" t="s">
        <v>894</v>
      </c>
      <c r="I302" s="74" t="s">
        <v>324</v>
      </c>
      <c r="J302" s="74"/>
      <c r="K302" s="84">
        <v>15.919999997648437</v>
      </c>
      <c r="L302" s="87" t="s">
        <v>154</v>
      </c>
      <c r="M302" s="88">
        <v>4.2000000000000003E-2</v>
      </c>
      <c r="N302" s="88">
        <v>3.8899999994121089E-2</v>
      </c>
      <c r="O302" s="84">
        <v>700.42499999999995</v>
      </c>
      <c r="P302" s="86">
        <v>105.864</v>
      </c>
      <c r="Q302" s="74"/>
      <c r="R302" s="84">
        <v>2.5514943500000005</v>
      </c>
      <c r="S302" s="85">
        <v>3.8912499999999996E-7</v>
      </c>
      <c r="T302" s="85">
        <f t="shared" si="9"/>
        <v>2.1130400201992369E-3</v>
      </c>
      <c r="U302" s="85">
        <f>R302/'סכום נכסי הקרן'!$C$42</f>
        <v>3.6769967232367344E-4</v>
      </c>
    </row>
    <row r="303" spans="2:21">
      <c r="B303" s="77" t="s">
        <v>1034</v>
      </c>
      <c r="C303" s="74" t="s">
        <v>1035</v>
      </c>
      <c r="D303" s="87" t="s">
        <v>27</v>
      </c>
      <c r="E303" s="87" t="s">
        <v>888</v>
      </c>
      <c r="F303" s="74"/>
      <c r="G303" s="87" t="s">
        <v>970</v>
      </c>
      <c r="H303" s="74" t="s">
        <v>894</v>
      </c>
      <c r="I303" s="74" t="s">
        <v>324</v>
      </c>
      <c r="J303" s="74"/>
      <c r="K303" s="84">
        <v>7.0799999988413402</v>
      </c>
      <c r="L303" s="87" t="s">
        <v>154</v>
      </c>
      <c r="M303" s="88">
        <v>4.5999999999999999E-2</v>
      </c>
      <c r="N303" s="88">
        <v>2.2499999994088467E-2</v>
      </c>
      <c r="O303" s="84">
        <v>412.59277500000013</v>
      </c>
      <c r="P303" s="86">
        <v>119.14978000000001</v>
      </c>
      <c r="Q303" s="74"/>
      <c r="R303" s="84">
        <v>1.6916072119999999</v>
      </c>
      <c r="S303" s="85">
        <v>5.1574096875000019E-7</v>
      </c>
      <c r="T303" s="85">
        <f t="shared" si="9"/>
        <v>1.400917755280804E-3</v>
      </c>
      <c r="U303" s="85">
        <f>R303/'סכום נכסי הקרן'!$C$42</f>
        <v>2.4378004895553174E-4</v>
      </c>
    </row>
    <row r="304" spans="2:21">
      <c r="B304" s="77" t="s">
        <v>1036</v>
      </c>
      <c r="C304" s="74" t="s">
        <v>1037</v>
      </c>
      <c r="D304" s="87" t="s">
        <v>27</v>
      </c>
      <c r="E304" s="87" t="s">
        <v>888</v>
      </c>
      <c r="F304" s="74"/>
      <c r="G304" s="87" t="s">
        <v>993</v>
      </c>
      <c r="H304" s="74" t="s">
        <v>894</v>
      </c>
      <c r="I304" s="74" t="s">
        <v>324</v>
      </c>
      <c r="J304" s="74"/>
      <c r="K304" s="84">
        <v>8.04000000033178</v>
      </c>
      <c r="L304" s="87" t="s">
        <v>154</v>
      </c>
      <c r="M304" s="88">
        <v>5.5500000000000001E-2</v>
      </c>
      <c r="N304" s="88">
        <v>2.2600000003791764E-2</v>
      </c>
      <c r="O304" s="84">
        <v>440.41875000000005</v>
      </c>
      <c r="P304" s="86">
        <v>111.37508</v>
      </c>
      <c r="Q304" s="74"/>
      <c r="R304" s="84">
        <v>1.6878681360000003</v>
      </c>
      <c r="S304" s="85">
        <v>4.4041875000000004E-7</v>
      </c>
      <c r="T304" s="85">
        <f t="shared" si="9"/>
        <v>1.3978212102202336E-3</v>
      </c>
      <c r="U304" s="85">
        <f>R304/'סכום נכסי הקרן'!$C$42</f>
        <v>2.432412051129055E-4</v>
      </c>
    </row>
    <row r="305" spans="2:21">
      <c r="B305" s="77" t="s">
        <v>1038</v>
      </c>
      <c r="C305" s="74" t="s">
        <v>1039</v>
      </c>
      <c r="D305" s="87" t="s">
        <v>27</v>
      </c>
      <c r="E305" s="87" t="s">
        <v>888</v>
      </c>
      <c r="F305" s="74"/>
      <c r="G305" s="87" t="s">
        <v>993</v>
      </c>
      <c r="H305" s="74" t="s">
        <v>894</v>
      </c>
      <c r="I305" s="74" t="s">
        <v>324</v>
      </c>
      <c r="J305" s="74"/>
      <c r="K305" s="84">
        <v>7.210000000223757</v>
      </c>
      <c r="L305" s="87" t="s">
        <v>154</v>
      </c>
      <c r="M305" s="88">
        <v>4.2999999999999997E-2</v>
      </c>
      <c r="N305" s="88">
        <v>2.2800000002983451E-2</v>
      </c>
      <c r="O305" s="84">
        <v>335.35500000000008</v>
      </c>
      <c r="P305" s="86">
        <v>116.18532999999999</v>
      </c>
      <c r="Q305" s="74"/>
      <c r="R305" s="84">
        <v>1.3407282700000003</v>
      </c>
      <c r="S305" s="85">
        <v>3.3535500000000008E-7</v>
      </c>
      <c r="T305" s="85">
        <f t="shared" si="9"/>
        <v>1.110334612625142E-3</v>
      </c>
      <c r="U305" s="85">
        <f>R305/'סכום נכסי הקרן'!$C$42</f>
        <v>1.9321435908885534E-4</v>
      </c>
    </row>
    <row r="306" spans="2:21">
      <c r="B306" s="77" t="s">
        <v>1040</v>
      </c>
      <c r="C306" s="74" t="s">
        <v>1041</v>
      </c>
      <c r="D306" s="87" t="s">
        <v>27</v>
      </c>
      <c r="E306" s="87" t="s">
        <v>888</v>
      </c>
      <c r="F306" s="74"/>
      <c r="G306" s="87" t="s">
        <v>961</v>
      </c>
      <c r="H306" s="74" t="s">
        <v>894</v>
      </c>
      <c r="I306" s="74" t="s">
        <v>324</v>
      </c>
      <c r="J306" s="74"/>
      <c r="K306" s="84">
        <v>4.4100000002260522</v>
      </c>
      <c r="L306" s="87" t="s">
        <v>154</v>
      </c>
      <c r="M306" s="88">
        <v>3.7499999999999999E-2</v>
      </c>
      <c r="N306" s="88">
        <v>3.7500000003105105E-2</v>
      </c>
      <c r="O306" s="84">
        <v>1167.3750000000002</v>
      </c>
      <c r="P306" s="86">
        <v>100.21633</v>
      </c>
      <c r="Q306" s="74"/>
      <c r="R306" s="84">
        <v>4.0256273490000005</v>
      </c>
      <c r="S306" s="85">
        <v>2.3347500000000004E-6</v>
      </c>
      <c r="T306" s="85">
        <f t="shared" si="9"/>
        <v>3.333854803498021E-3</v>
      </c>
      <c r="U306" s="85">
        <f>R306/'סכום נכסי הקרן'!$C$42</f>
        <v>5.8013918671797888E-4</v>
      </c>
    </row>
    <row r="307" spans="2:21">
      <c r="B307" s="77" t="s">
        <v>1042</v>
      </c>
      <c r="C307" s="74" t="s">
        <v>1043</v>
      </c>
      <c r="D307" s="87" t="s">
        <v>27</v>
      </c>
      <c r="E307" s="87" t="s">
        <v>888</v>
      </c>
      <c r="F307" s="74"/>
      <c r="G307" s="87" t="s">
        <v>917</v>
      </c>
      <c r="H307" s="74" t="s">
        <v>894</v>
      </c>
      <c r="I307" s="74" t="s">
        <v>895</v>
      </c>
      <c r="J307" s="74"/>
      <c r="K307" s="84">
        <v>4.2399999995570576</v>
      </c>
      <c r="L307" s="87" t="s">
        <v>154</v>
      </c>
      <c r="M307" s="88">
        <v>4.6249999999999999E-2</v>
      </c>
      <c r="N307" s="88">
        <v>3.5799999996677941E-2</v>
      </c>
      <c r="O307" s="84">
        <v>1001.6502000000002</v>
      </c>
      <c r="P307" s="86">
        <v>104.80278</v>
      </c>
      <c r="Q307" s="74"/>
      <c r="R307" s="84">
        <v>3.6122146400000013</v>
      </c>
      <c r="S307" s="85">
        <v>2.0033004000000001E-6</v>
      </c>
      <c r="T307" s="85">
        <f t="shared" si="9"/>
        <v>2.9914838321588211E-3</v>
      </c>
      <c r="U307" s="85">
        <f>R307/'סכום נכסי הקרן'!$C$42</f>
        <v>5.2056166202789204E-4</v>
      </c>
    </row>
    <row r="308" spans="2:21">
      <c r="B308" s="77" t="s">
        <v>1044</v>
      </c>
      <c r="C308" s="74" t="s">
        <v>1045</v>
      </c>
      <c r="D308" s="87" t="s">
        <v>27</v>
      </c>
      <c r="E308" s="87" t="s">
        <v>888</v>
      </c>
      <c r="F308" s="74"/>
      <c r="G308" s="87" t="s">
        <v>942</v>
      </c>
      <c r="H308" s="74" t="s">
        <v>894</v>
      </c>
      <c r="I308" s="74" t="s">
        <v>324</v>
      </c>
      <c r="J308" s="74"/>
      <c r="K308" s="84">
        <v>18.400000002982789</v>
      </c>
      <c r="L308" s="87" t="s">
        <v>154</v>
      </c>
      <c r="M308" s="88">
        <v>3.5499999999999997E-2</v>
      </c>
      <c r="N308" s="88">
        <v>3.7300000004722757E-2</v>
      </c>
      <c r="O308" s="84">
        <v>849.00000000000011</v>
      </c>
      <c r="P308" s="86">
        <v>96.397109999999998</v>
      </c>
      <c r="Q308" s="74"/>
      <c r="R308" s="84">
        <v>2.8161538790000002</v>
      </c>
      <c r="S308" s="85">
        <v>8.4900000000000015E-7</v>
      </c>
      <c r="T308" s="85">
        <f t="shared" si="9"/>
        <v>2.3322198810145586E-3</v>
      </c>
      <c r="U308" s="85">
        <f>R308/'סכום נכסי הקרן'!$C$42</f>
        <v>4.0584015344628994E-4</v>
      </c>
    </row>
    <row r="309" spans="2:21">
      <c r="B309" s="77" t="s">
        <v>1046</v>
      </c>
      <c r="C309" s="74" t="s">
        <v>1047</v>
      </c>
      <c r="D309" s="87" t="s">
        <v>27</v>
      </c>
      <c r="E309" s="87" t="s">
        <v>888</v>
      </c>
      <c r="F309" s="74"/>
      <c r="G309" s="87" t="s">
        <v>893</v>
      </c>
      <c r="H309" s="74" t="s">
        <v>894</v>
      </c>
      <c r="I309" s="74" t="s">
        <v>324</v>
      </c>
      <c r="J309" s="74"/>
      <c r="K309" s="84">
        <v>7.570000000662394</v>
      </c>
      <c r="L309" s="87" t="s">
        <v>154</v>
      </c>
      <c r="M309" s="88">
        <v>4.4999999999999998E-2</v>
      </c>
      <c r="N309" s="88">
        <v>2.8900000000509539E-2</v>
      </c>
      <c r="O309" s="84">
        <v>549.72750000000008</v>
      </c>
      <c r="P309" s="86">
        <v>114.127</v>
      </c>
      <c r="Q309" s="74"/>
      <c r="R309" s="84">
        <v>2.158840401</v>
      </c>
      <c r="S309" s="85">
        <v>2.7486375000000006E-7</v>
      </c>
      <c r="T309" s="85">
        <f t="shared" si="9"/>
        <v>1.7878605784629575E-3</v>
      </c>
      <c r="U309" s="85">
        <f>R309/'סכום נכסי הקרן'!$C$42</f>
        <v>3.111137236289814E-4</v>
      </c>
    </row>
    <row r="310" spans="2:21">
      <c r="B310" s="77" t="s">
        <v>1048</v>
      </c>
      <c r="C310" s="74" t="s">
        <v>1049</v>
      </c>
      <c r="D310" s="87" t="s">
        <v>27</v>
      </c>
      <c r="E310" s="87" t="s">
        <v>888</v>
      </c>
      <c r="F310" s="74"/>
      <c r="G310" s="87" t="s">
        <v>923</v>
      </c>
      <c r="H310" s="74" t="s">
        <v>894</v>
      </c>
      <c r="I310" s="74" t="s">
        <v>324</v>
      </c>
      <c r="J310" s="74"/>
      <c r="K310" s="84">
        <v>4.3899999985549227</v>
      </c>
      <c r="L310" s="87" t="s">
        <v>154</v>
      </c>
      <c r="M310" s="88">
        <v>5.7500000000000002E-2</v>
      </c>
      <c r="N310" s="88">
        <v>3.1499999985549226E-2</v>
      </c>
      <c r="O310" s="84">
        <v>179.88187500000004</v>
      </c>
      <c r="P310" s="86">
        <v>111.79872</v>
      </c>
      <c r="Q310" s="74"/>
      <c r="R310" s="84">
        <v>0.69200450000000013</v>
      </c>
      <c r="S310" s="85">
        <v>2.5697410714285721E-7</v>
      </c>
      <c r="T310" s="85">
        <f t="shared" si="9"/>
        <v>5.7308894399784303E-4</v>
      </c>
      <c r="U310" s="85">
        <f>R310/'סכום נכסי הקרן'!$C$42</f>
        <v>9.9725804956811871E-5</v>
      </c>
    </row>
    <row r="311" spans="2:21">
      <c r="B311" s="77" t="s">
        <v>1050</v>
      </c>
      <c r="C311" s="74" t="s">
        <v>1051</v>
      </c>
      <c r="D311" s="87" t="s">
        <v>27</v>
      </c>
      <c r="E311" s="87" t="s">
        <v>888</v>
      </c>
      <c r="F311" s="74"/>
      <c r="G311" s="87" t="s">
        <v>1052</v>
      </c>
      <c r="H311" s="74" t="s">
        <v>894</v>
      </c>
      <c r="I311" s="74" t="s">
        <v>895</v>
      </c>
      <c r="J311" s="74"/>
      <c r="K311" s="84">
        <v>7.4999999991149942</v>
      </c>
      <c r="L311" s="87" t="s">
        <v>154</v>
      </c>
      <c r="M311" s="88">
        <v>5.9500000000000004E-2</v>
      </c>
      <c r="N311" s="88">
        <v>2.6699999996353779E-2</v>
      </c>
      <c r="O311" s="84">
        <v>636.75000000000011</v>
      </c>
      <c r="P311" s="86">
        <v>128.92594</v>
      </c>
      <c r="Q311" s="74"/>
      <c r="R311" s="84">
        <v>2.8248406090000002</v>
      </c>
      <c r="S311" s="85">
        <v>5.0940000000000005E-7</v>
      </c>
      <c r="T311" s="85">
        <f t="shared" si="9"/>
        <v>2.339413864467693E-3</v>
      </c>
      <c r="U311" s="85">
        <f>R311/'סכום נכסי הקרן'!$C$42</f>
        <v>4.0709201111729134E-4</v>
      </c>
    </row>
    <row r="312" spans="2:21">
      <c r="B312" s="77" t="s">
        <v>1053</v>
      </c>
      <c r="C312" s="74" t="s">
        <v>1054</v>
      </c>
      <c r="D312" s="87" t="s">
        <v>27</v>
      </c>
      <c r="E312" s="87" t="s">
        <v>888</v>
      </c>
      <c r="F312" s="74"/>
      <c r="G312" s="87" t="s">
        <v>893</v>
      </c>
      <c r="H312" s="74" t="s">
        <v>894</v>
      </c>
      <c r="I312" s="74" t="s">
        <v>895</v>
      </c>
      <c r="J312" s="74"/>
      <c r="K312" s="84">
        <v>5.5399999993718412</v>
      </c>
      <c r="L312" s="87" t="s">
        <v>154</v>
      </c>
      <c r="M312" s="88">
        <v>5.2999999999999999E-2</v>
      </c>
      <c r="N312" s="88">
        <v>5.209999999411654E-2</v>
      </c>
      <c r="O312" s="84">
        <v>656.91375000000016</v>
      </c>
      <c r="P312" s="86">
        <v>100.00583</v>
      </c>
      <c r="Q312" s="74"/>
      <c r="R312" s="84">
        <v>2.2605720730000001</v>
      </c>
      <c r="S312" s="85">
        <v>4.3794250000000008E-7</v>
      </c>
      <c r="T312" s="85">
        <f t="shared" si="9"/>
        <v>1.872110459031097E-3</v>
      </c>
      <c r="U312" s="85">
        <f>R312/'סכום נכסי הקרן'!$C$42</f>
        <v>3.2577442725128787E-4</v>
      </c>
    </row>
    <row r="313" spans="2:21">
      <c r="B313" s="77" t="s">
        <v>1055</v>
      </c>
      <c r="C313" s="74" t="s">
        <v>1056</v>
      </c>
      <c r="D313" s="87" t="s">
        <v>27</v>
      </c>
      <c r="E313" s="87" t="s">
        <v>888</v>
      </c>
      <c r="F313" s="74"/>
      <c r="G313" s="87" t="s">
        <v>893</v>
      </c>
      <c r="H313" s="74" t="s">
        <v>894</v>
      </c>
      <c r="I313" s="74" t="s">
        <v>895</v>
      </c>
      <c r="J313" s="74"/>
      <c r="K313" s="84">
        <v>5.0500000018194298</v>
      </c>
      <c r="L313" s="87" t="s">
        <v>154</v>
      </c>
      <c r="M313" s="88">
        <v>5.8749999999999997E-2</v>
      </c>
      <c r="N313" s="88">
        <v>4.4000000018194291E-2</v>
      </c>
      <c r="O313" s="84">
        <v>148.57500000000002</v>
      </c>
      <c r="P313" s="86">
        <v>107.50637999999999</v>
      </c>
      <c r="Q313" s="74"/>
      <c r="R313" s="84">
        <v>0.54962266000000015</v>
      </c>
      <c r="S313" s="85">
        <v>1.2381250000000001E-7</v>
      </c>
      <c r="T313" s="85">
        <f t="shared" si="9"/>
        <v>4.5517430857268349E-4</v>
      </c>
      <c r="U313" s="85">
        <f>R313/'סכום נכסי הקרן'!$C$42</f>
        <v>7.9206944739527169E-5</v>
      </c>
    </row>
    <row r="314" spans="2:21">
      <c r="B314" s="77" t="s">
        <v>1057</v>
      </c>
      <c r="C314" s="74" t="s">
        <v>1058</v>
      </c>
      <c r="D314" s="87" t="s">
        <v>27</v>
      </c>
      <c r="E314" s="87" t="s">
        <v>888</v>
      </c>
      <c r="F314" s="74"/>
      <c r="G314" s="87" t="s">
        <v>1023</v>
      </c>
      <c r="H314" s="74" t="s">
        <v>894</v>
      </c>
      <c r="I314" s="74" t="s">
        <v>324</v>
      </c>
      <c r="J314" s="74"/>
      <c r="K314" s="84">
        <v>6.6399999987479159</v>
      </c>
      <c r="L314" s="87" t="s">
        <v>156</v>
      </c>
      <c r="M314" s="88">
        <v>4.6249999999999999E-2</v>
      </c>
      <c r="N314" s="88">
        <v>3.7599999989226258E-2</v>
      </c>
      <c r="O314" s="84">
        <v>320.49750000000006</v>
      </c>
      <c r="P314" s="86">
        <v>106.46777</v>
      </c>
      <c r="Q314" s="74"/>
      <c r="R314" s="84">
        <v>1.3737097730000003</v>
      </c>
      <c r="S314" s="85">
        <v>2.1366500000000003E-7</v>
      </c>
      <c r="T314" s="85">
        <f t="shared" si="9"/>
        <v>1.1376485025286493E-3</v>
      </c>
      <c r="U314" s="85">
        <f>R314/'סכום נכסי הקרן'!$C$42</f>
        <v>1.9796737288480684E-4</v>
      </c>
    </row>
    <row r="315" spans="2:21">
      <c r="B315" s="77" t="s">
        <v>1059</v>
      </c>
      <c r="C315" s="74" t="s">
        <v>1060</v>
      </c>
      <c r="D315" s="87" t="s">
        <v>27</v>
      </c>
      <c r="E315" s="87" t="s">
        <v>888</v>
      </c>
      <c r="F315" s="74"/>
      <c r="G315" s="87" t="s">
        <v>1052</v>
      </c>
      <c r="H315" s="74" t="s">
        <v>894</v>
      </c>
      <c r="I315" s="74" t="s">
        <v>324</v>
      </c>
      <c r="J315" s="74"/>
      <c r="K315" s="84">
        <v>16.919999996578014</v>
      </c>
      <c r="L315" s="87" t="s">
        <v>154</v>
      </c>
      <c r="M315" s="88">
        <v>4.0999999999999995E-2</v>
      </c>
      <c r="N315" s="88">
        <v>4.0899999991120171E-2</v>
      </c>
      <c r="O315" s="84">
        <v>530.62500000000011</v>
      </c>
      <c r="P315" s="86">
        <v>101.15017</v>
      </c>
      <c r="Q315" s="74"/>
      <c r="R315" s="84">
        <v>1.8468812960000003</v>
      </c>
      <c r="S315" s="85">
        <v>5.3062500000000011E-7</v>
      </c>
      <c r="T315" s="85">
        <f t="shared" si="9"/>
        <v>1.5295092035008553E-3</v>
      </c>
      <c r="U315" s="85">
        <f>R315/'סכום נכסי הקרן'!$C$42</f>
        <v>2.6615682976523984E-4</v>
      </c>
    </row>
    <row r="316" spans="2:21">
      <c r="B316" s="77" t="s">
        <v>1061</v>
      </c>
      <c r="C316" s="74" t="s">
        <v>1062</v>
      </c>
      <c r="D316" s="87" t="s">
        <v>27</v>
      </c>
      <c r="E316" s="87" t="s">
        <v>888</v>
      </c>
      <c r="F316" s="74"/>
      <c r="G316" s="87" t="s">
        <v>1063</v>
      </c>
      <c r="H316" s="74" t="s">
        <v>1064</v>
      </c>
      <c r="I316" s="74" t="s">
        <v>895</v>
      </c>
      <c r="J316" s="74"/>
      <c r="K316" s="84">
        <v>8.6200000021883216</v>
      </c>
      <c r="L316" s="87" t="s">
        <v>154</v>
      </c>
      <c r="M316" s="88">
        <v>2.8750000000000001E-2</v>
      </c>
      <c r="N316" s="88">
        <v>3.0000000006925071E-2</v>
      </c>
      <c r="O316" s="84">
        <v>424.50000000000006</v>
      </c>
      <c r="P316" s="86">
        <v>98.858379999999997</v>
      </c>
      <c r="Q316" s="74"/>
      <c r="R316" s="84">
        <v>1.4440287320000003</v>
      </c>
      <c r="S316" s="85">
        <v>3.2653846153846158E-7</v>
      </c>
      <c r="T316" s="85">
        <f t="shared" ref="T316:T329" si="10">R316/$R$11</f>
        <v>1.1958836989129757E-3</v>
      </c>
      <c r="U316" s="85">
        <f>R316/'סכום נכסי הקרן'!$C$42</f>
        <v>2.0810114338774436E-4</v>
      </c>
    </row>
    <row r="317" spans="2:21">
      <c r="B317" s="77" t="s">
        <v>1065</v>
      </c>
      <c r="C317" s="74" t="s">
        <v>1066</v>
      </c>
      <c r="D317" s="87" t="s">
        <v>27</v>
      </c>
      <c r="E317" s="87" t="s">
        <v>888</v>
      </c>
      <c r="F317" s="74"/>
      <c r="G317" s="87" t="s">
        <v>942</v>
      </c>
      <c r="H317" s="74" t="s">
        <v>1064</v>
      </c>
      <c r="I317" s="74" t="s">
        <v>895</v>
      </c>
      <c r="J317" s="74"/>
      <c r="K317" s="84">
        <v>6.3200000000905261</v>
      </c>
      <c r="L317" s="87" t="s">
        <v>156</v>
      </c>
      <c r="M317" s="88">
        <v>3.125E-2</v>
      </c>
      <c r="N317" s="88">
        <v>2.9599999998943874E-2</v>
      </c>
      <c r="O317" s="84">
        <v>636.75000000000011</v>
      </c>
      <c r="P317" s="86">
        <v>103.42386</v>
      </c>
      <c r="Q317" s="74"/>
      <c r="R317" s="84">
        <v>2.6511962179999999</v>
      </c>
      <c r="S317" s="85">
        <v>8.4900000000000015E-7</v>
      </c>
      <c r="T317" s="85">
        <f t="shared" si="10"/>
        <v>2.1956089026945562E-3</v>
      </c>
      <c r="U317" s="85">
        <f>R317/'סכום נכסי הקרן'!$C$42</f>
        <v>3.8206785785136545E-4</v>
      </c>
    </row>
    <row r="318" spans="2:21">
      <c r="B318" s="77" t="s">
        <v>1067</v>
      </c>
      <c r="C318" s="74" t="s">
        <v>1068</v>
      </c>
      <c r="D318" s="87" t="s">
        <v>27</v>
      </c>
      <c r="E318" s="87" t="s">
        <v>888</v>
      </c>
      <c r="F318" s="74"/>
      <c r="G318" s="87" t="s">
        <v>893</v>
      </c>
      <c r="H318" s="74" t="s">
        <v>1069</v>
      </c>
      <c r="I318" s="74" t="s">
        <v>944</v>
      </c>
      <c r="J318" s="74"/>
      <c r="K318" s="84">
        <v>5.2700000005339493</v>
      </c>
      <c r="L318" s="87" t="s">
        <v>154</v>
      </c>
      <c r="M318" s="88">
        <v>0.06</v>
      </c>
      <c r="N318" s="88">
        <v>5.9200000004478281E-2</v>
      </c>
      <c r="O318" s="84">
        <v>668.79975000000002</v>
      </c>
      <c r="P318" s="86">
        <v>100.91167</v>
      </c>
      <c r="Q318" s="74"/>
      <c r="R318" s="84">
        <v>2.3223204880000003</v>
      </c>
      <c r="S318" s="85">
        <v>8.9173300000000003E-7</v>
      </c>
      <c r="T318" s="85">
        <f t="shared" si="10"/>
        <v>1.9232478923077458E-3</v>
      </c>
      <c r="U318" s="85">
        <f>R318/'סכום נכסי הקרן'!$C$42</f>
        <v>3.3467308382170366E-4</v>
      </c>
    </row>
    <row r="319" spans="2:21">
      <c r="B319" s="77" t="s">
        <v>1070</v>
      </c>
      <c r="C319" s="74" t="s">
        <v>1071</v>
      </c>
      <c r="D319" s="87" t="s">
        <v>27</v>
      </c>
      <c r="E319" s="87" t="s">
        <v>888</v>
      </c>
      <c r="F319" s="74"/>
      <c r="G319" s="87" t="s">
        <v>1450</v>
      </c>
      <c r="H319" s="74" t="s">
        <v>1064</v>
      </c>
      <c r="I319" s="74" t="s">
        <v>324</v>
      </c>
      <c r="J319" s="74"/>
      <c r="K319" s="84">
        <v>8.4200000014059242</v>
      </c>
      <c r="L319" s="87" t="s">
        <v>154</v>
      </c>
      <c r="M319" s="88">
        <v>4.2500000000000003E-2</v>
      </c>
      <c r="N319" s="88">
        <v>3.1700000004809742E-2</v>
      </c>
      <c r="O319" s="84">
        <v>647.36250000000007</v>
      </c>
      <c r="P319" s="86">
        <v>109.20236</v>
      </c>
      <c r="Q319" s="74"/>
      <c r="R319" s="84">
        <v>2.4325637990000004</v>
      </c>
      <c r="S319" s="85">
        <v>4.7952777777777783E-7</v>
      </c>
      <c r="T319" s="85">
        <f t="shared" si="10"/>
        <v>2.0145467533466779E-3</v>
      </c>
      <c r="U319" s="85">
        <f>R319/'סכום נכסי הקרן'!$C$42</f>
        <v>3.5056041248875591E-4</v>
      </c>
    </row>
    <row r="320" spans="2:21">
      <c r="B320" s="77" t="s">
        <v>1072</v>
      </c>
      <c r="C320" s="74" t="s">
        <v>1073</v>
      </c>
      <c r="D320" s="87" t="s">
        <v>27</v>
      </c>
      <c r="E320" s="87" t="s">
        <v>888</v>
      </c>
      <c r="F320" s="74"/>
      <c r="G320" s="87" t="s">
        <v>1063</v>
      </c>
      <c r="H320" s="74" t="s">
        <v>1064</v>
      </c>
      <c r="I320" s="74" t="s">
        <v>895</v>
      </c>
      <c r="J320" s="74"/>
      <c r="K320" s="84">
        <v>3.5900000006337613</v>
      </c>
      <c r="L320" s="87" t="s">
        <v>156</v>
      </c>
      <c r="M320" s="88">
        <v>0.03</v>
      </c>
      <c r="N320" s="88">
        <v>2.390000000356202E-2</v>
      </c>
      <c r="O320" s="84">
        <v>524.25750000000016</v>
      </c>
      <c r="P320" s="86">
        <v>102.42307</v>
      </c>
      <c r="Q320" s="74"/>
      <c r="R320" s="84">
        <v>2.1616960570000008</v>
      </c>
      <c r="S320" s="85">
        <v>1.0485150000000004E-6</v>
      </c>
      <c r="T320" s="85">
        <f t="shared" si="10"/>
        <v>1.7902255123347192E-3</v>
      </c>
      <c r="U320" s="85">
        <f>R320/'סכום נכסי הקרן'!$C$42</f>
        <v>3.1152525649225012E-4</v>
      </c>
    </row>
    <row r="321" spans="2:25">
      <c r="B321" s="77" t="s">
        <v>1074</v>
      </c>
      <c r="C321" s="74" t="s">
        <v>1075</v>
      </c>
      <c r="D321" s="87" t="s">
        <v>27</v>
      </c>
      <c r="E321" s="87" t="s">
        <v>888</v>
      </c>
      <c r="F321" s="74"/>
      <c r="G321" s="87" t="s">
        <v>993</v>
      </c>
      <c r="H321" s="74" t="s">
        <v>1064</v>
      </c>
      <c r="I321" s="74" t="s">
        <v>895</v>
      </c>
      <c r="J321" s="74"/>
      <c r="K321" s="84">
        <v>7.470000000703986</v>
      </c>
      <c r="L321" s="87" t="s">
        <v>154</v>
      </c>
      <c r="M321" s="88">
        <v>3.3750000000000002E-2</v>
      </c>
      <c r="N321" s="88">
        <v>3.1200000004084193E-2</v>
      </c>
      <c r="O321" s="84">
        <v>530.62500000000011</v>
      </c>
      <c r="P321" s="86">
        <v>101.91437999999999</v>
      </c>
      <c r="Q321" s="74"/>
      <c r="R321" s="84">
        <v>1.8608348270000001</v>
      </c>
      <c r="S321" s="85">
        <v>7.5803571428571442E-7</v>
      </c>
      <c r="T321" s="85">
        <f t="shared" si="10"/>
        <v>1.5410649294330294E-3</v>
      </c>
      <c r="U321" s="85">
        <f>R321/'סכום נכסי הקרן'!$C$42</f>
        <v>2.6816769401679432E-4</v>
      </c>
    </row>
    <row r="322" spans="2:25">
      <c r="B322" s="77" t="s">
        <v>1076</v>
      </c>
      <c r="C322" s="74" t="s">
        <v>1077</v>
      </c>
      <c r="D322" s="87" t="s">
        <v>27</v>
      </c>
      <c r="E322" s="87" t="s">
        <v>888</v>
      </c>
      <c r="F322" s="74"/>
      <c r="G322" s="87" t="s">
        <v>926</v>
      </c>
      <c r="H322" s="74" t="s">
        <v>1064</v>
      </c>
      <c r="I322" s="74" t="s">
        <v>895</v>
      </c>
      <c r="J322" s="74"/>
      <c r="K322" s="84">
        <v>3.7699999996377076</v>
      </c>
      <c r="L322" s="87" t="s">
        <v>154</v>
      </c>
      <c r="M322" s="88">
        <v>3.7539999999999997E-2</v>
      </c>
      <c r="N322" s="88">
        <v>2.8499999997139796E-2</v>
      </c>
      <c r="O322" s="84">
        <v>728.01750000000015</v>
      </c>
      <c r="P322" s="86">
        <v>104.67374</v>
      </c>
      <c r="Q322" s="74"/>
      <c r="R322" s="84">
        <v>2.6221904350000003</v>
      </c>
      <c r="S322" s="85">
        <v>9.7069000000000023E-7</v>
      </c>
      <c r="T322" s="85">
        <f t="shared" si="10"/>
        <v>2.1715875364327754E-3</v>
      </c>
      <c r="U322" s="85">
        <f>R322/'סכום נכסי הקרן'!$C$42</f>
        <v>3.7788779101931801E-4</v>
      </c>
    </row>
    <row r="323" spans="2:25">
      <c r="B323" s="77" t="s">
        <v>1078</v>
      </c>
      <c r="C323" s="74" t="s">
        <v>1079</v>
      </c>
      <c r="D323" s="87" t="s">
        <v>27</v>
      </c>
      <c r="E323" s="87" t="s">
        <v>888</v>
      </c>
      <c r="F323" s="74"/>
      <c r="G323" s="87" t="s">
        <v>970</v>
      </c>
      <c r="H323" s="74" t="s">
        <v>1064</v>
      </c>
      <c r="I323" s="74" t="s">
        <v>895</v>
      </c>
      <c r="J323" s="74"/>
      <c r="K323" s="84">
        <v>7.1800000025299644</v>
      </c>
      <c r="L323" s="87" t="s">
        <v>154</v>
      </c>
      <c r="M323" s="88">
        <v>4.0910000000000002E-2</v>
      </c>
      <c r="N323" s="88">
        <v>3.0100000010473513E-2</v>
      </c>
      <c r="O323" s="84">
        <v>394.57275000000004</v>
      </c>
      <c r="P323" s="86">
        <v>108.29712000000001</v>
      </c>
      <c r="Q323" s="74"/>
      <c r="R323" s="84">
        <v>1.4703768460000002</v>
      </c>
      <c r="S323" s="85">
        <v>7.8914550000000008E-7</v>
      </c>
      <c r="T323" s="85">
        <f t="shared" si="10"/>
        <v>1.2177040957869769E-3</v>
      </c>
      <c r="U323" s="85">
        <f>R323/'סכום נכסי הקרן'!$C$42</f>
        <v>2.1189820955963174E-4</v>
      </c>
    </row>
    <row r="324" spans="2:25">
      <c r="B324" s="77" t="s">
        <v>1080</v>
      </c>
      <c r="C324" s="74" t="s">
        <v>1081</v>
      </c>
      <c r="D324" s="87" t="s">
        <v>27</v>
      </c>
      <c r="E324" s="87" t="s">
        <v>888</v>
      </c>
      <c r="F324" s="74"/>
      <c r="G324" s="87" t="s">
        <v>970</v>
      </c>
      <c r="H324" s="74" t="s">
        <v>1064</v>
      </c>
      <c r="I324" s="74" t="s">
        <v>895</v>
      </c>
      <c r="J324" s="74"/>
      <c r="K324" s="84">
        <v>8.3000000032449357</v>
      </c>
      <c r="L324" s="87" t="s">
        <v>154</v>
      </c>
      <c r="M324" s="88">
        <v>4.1250000000000002E-2</v>
      </c>
      <c r="N324" s="88">
        <v>3.1700000018014991E-2</v>
      </c>
      <c r="O324" s="84">
        <v>238.78125000000003</v>
      </c>
      <c r="P324" s="86">
        <v>108.76942</v>
      </c>
      <c r="Q324" s="74"/>
      <c r="R324" s="84">
        <v>0.89369986700000026</v>
      </c>
      <c r="S324" s="85">
        <v>4.7756250000000001E-7</v>
      </c>
      <c r="T324" s="85">
        <f t="shared" si="10"/>
        <v>7.4012454114105156E-4</v>
      </c>
      <c r="U324" s="85">
        <f>R324/'סכום נכסי הקרן'!$C$42</f>
        <v>1.2879242638793638E-4</v>
      </c>
    </row>
    <row r="325" spans="2:25">
      <c r="B325" s="77" t="s">
        <v>1082</v>
      </c>
      <c r="C325" s="74" t="s">
        <v>1083</v>
      </c>
      <c r="D325" s="87" t="s">
        <v>27</v>
      </c>
      <c r="E325" s="87" t="s">
        <v>888</v>
      </c>
      <c r="F325" s="74"/>
      <c r="G325" s="87" t="s">
        <v>970</v>
      </c>
      <c r="H325" s="74" t="s">
        <v>1064</v>
      </c>
      <c r="I325" s="74" t="s">
        <v>895</v>
      </c>
      <c r="J325" s="74"/>
      <c r="K325" s="84">
        <v>5.5599999998924581</v>
      </c>
      <c r="L325" s="87" t="s">
        <v>154</v>
      </c>
      <c r="M325" s="88">
        <v>4.8750000000000002E-2</v>
      </c>
      <c r="N325" s="88">
        <v>2.8999999997311489E-2</v>
      </c>
      <c r="O325" s="84">
        <v>192.17115000000004</v>
      </c>
      <c r="P325" s="86">
        <v>112.498</v>
      </c>
      <c r="Q325" s="74"/>
      <c r="R325" s="84">
        <v>0.74390531800000004</v>
      </c>
      <c r="S325" s="85">
        <v>3.805082983854681E-7</v>
      </c>
      <c r="T325" s="85">
        <f t="shared" si="10"/>
        <v>6.1607101272751776E-4</v>
      </c>
      <c r="U325" s="85">
        <f>R325/'סכום נכסי הקרן'!$C$42</f>
        <v>1.0720530957414742E-4</v>
      </c>
    </row>
    <row r="326" spans="2:25">
      <c r="B326" s="77" t="s">
        <v>1084</v>
      </c>
      <c r="C326" s="74" t="s">
        <v>1085</v>
      </c>
      <c r="D326" s="87" t="s">
        <v>27</v>
      </c>
      <c r="E326" s="87" t="s">
        <v>888</v>
      </c>
      <c r="F326" s="74"/>
      <c r="G326" s="87" t="s">
        <v>1063</v>
      </c>
      <c r="H326" s="74" t="s">
        <v>1064</v>
      </c>
      <c r="I326" s="74" t="s">
        <v>895</v>
      </c>
      <c r="J326" s="74"/>
      <c r="K326" s="84">
        <v>3.1899999990093599</v>
      </c>
      <c r="L326" s="87" t="s">
        <v>156</v>
      </c>
      <c r="M326" s="88">
        <v>4.2500000000000003E-2</v>
      </c>
      <c r="N326" s="88">
        <v>2.5499999989658149E-2</v>
      </c>
      <c r="O326" s="84">
        <v>212.25000000000003</v>
      </c>
      <c r="P326" s="86">
        <v>107.50421</v>
      </c>
      <c r="Q326" s="74"/>
      <c r="R326" s="84">
        <v>0.91859768900000005</v>
      </c>
      <c r="S326" s="85">
        <v>7.0750000000000011E-7</v>
      </c>
      <c r="T326" s="85">
        <f t="shared" si="10"/>
        <v>7.6074386734171378E-4</v>
      </c>
      <c r="U326" s="85">
        <f>R326/'סכום נכסי הקרן'!$C$42</f>
        <v>1.3238048880750359E-4</v>
      </c>
    </row>
    <row r="327" spans="2:25">
      <c r="B327" s="77" t="s">
        <v>1086</v>
      </c>
      <c r="C327" s="74" t="s">
        <v>1087</v>
      </c>
      <c r="D327" s="87" t="s">
        <v>27</v>
      </c>
      <c r="E327" s="87" t="s">
        <v>888</v>
      </c>
      <c r="F327" s="74"/>
      <c r="G327" s="87" t="s">
        <v>1088</v>
      </c>
      <c r="H327" s="74" t="s">
        <v>1064</v>
      </c>
      <c r="I327" s="74" t="s">
        <v>324</v>
      </c>
      <c r="J327" s="74"/>
      <c r="K327" s="84">
        <v>1.8899999997525823</v>
      </c>
      <c r="L327" s="87" t="s">
        <v>154</v>
      </c>
      <c r="M327" s="88">
        <v>4.7500000000000001E-2</v>
      </c>
      <c r="N327" s="88">
        <v>2.9899999995876378E-2</v>
      </c>
      <c r="O327" s="84">
        <v>855.28260000000012</v>
      </c>
      <c r="P327" s="86">
        <v>102.99972</v>
      </c>
      <c r="Q327" s="74"/>
      <c r="R327" s="84">
        <v>3.0313100749999999</v>
      </c>
      <c r="S327" s="85">
        <v>9.503140000000001E-7</v>
      </c>
      <c r="T327" s="85">
        <f t="shared" si="10"/>
        <v>2.510403169071548E-3</v>
      </c>
      <c r="U327" s="85">
        <f>R327/'סכום נכסי הקרן'!$C$42</f>
        <v>4.3684663510579582E-4</v>
      </c>
    </row>
    <row r="328" spans="2:25">
      <c r="B328" s="77" t="s">
        <v>1089</v>
      </c>
      <c r="C328" s="74" t="s">
        <v>1090</v>
      </c>
      <c r="D328" s="87" t="s">
        <v>27</v>
      </c>
      <c r="E328" s="87" t="s">
        <v>888</v>
      </c>
      <c r="F328" s="74"/>
      <c r="G328" s="87" t="s">
        <v>908</v>
      </c>
      <c r="H328" s="74" t="s">
        <v>1069</v>
      </c>
      <c r="I328" s="74" t="s">
        <v>944</v>
      </c>
      <c r="J328" s="74"/>
      <c r="K328" s="84">
        <v>8.0000000126887807E-2</v>
      </c>
      <c r="L328" s="87" t="s">
        <v>154</v>
      </c>
      <c r="M328" s="88">
        <v>4.6249999999999999E-2</v>
      </c>
      <c r="N328" s="88">
        <v>-2.3400000001993951E-2</v>
      </c>
      <c r="O328" s="84">
        <v>623.71785000000011</v>
      </c>
      <c r="P328" s="86">
        <v>102.81708</v>
      </c>
      <c r="Q328" s="74"/>
      <c r="R328" s="84">
        <v>2.2066737340000002</v>
      </c>
      <c r="S328" s="85">
        <v>8.3162380000000016E-7</v>
      </c>
      <c r="T328" s="85">
        <f t="shared" si="10"/>
        <v>1.8274741276477784E-3</v>
      </c>
      <c r="U328" s="85">
        <f>R328/'סכום נכסי הקרן'!$C$42</f>
        <v>3.1800705689082043E-4</v>
      </c>
    </row>
    <row r="329" spans="2:25">
      <c r="B329" s="77" t="s">
        <v>1091</v>
      </c>
      <c r="C329" s="74" t="s">
        <v>1092</v>
      </c>
      <c r="D329" s="87" t="s">
        <v>27</v>
      </c>
      <c r="E329" s="87" t="s">
        <v>888</v>
      </c>
      <c r="F329" s="74"/>
      <c r="G329" s="87" t="s">
        <v>954</v>
      </c>
      <c r="H329" s="74" t="s">
        <v>1064</v>
      </c>
      <c r="I329" s="74" t="s">
        <v>324</v>
      </c>
      <c r="J329" s="74"/>
      <c r="K329" s="84">
        <v>3.2800000005110763</v>
      </c>
      <c r="L329" s="87" t="s">
        <v>154</v>
      </c>
      <c r="M329" s="88">
        <v>6.2539999999999998E-2</v>
      </c>
      <c r="N329" s="88">
        <v>3.8500000008213728E-2</v>
      </c>
      <c r="O329" s="84">
        <v>700.42499999999995</v>
      </c>
      <c r="P329" s="86">
        <v>113.65688</v>
      </c>
      <c r="Q329" s="74"/>
      <c r="R329" s="84">
        <v>2.7393154950000005</v>
      </c>
      <c r="S329" s="85">
        <v>5.3878846153846149E-7</v>
      </c>
      <c r="T329" s="85">
        <f t="shared" si="10"/>
        <v>2.268585571779488E-3</v>
      </c>
      <c r="U329" s="85">
        <f>R329/'סכום נכסי הקרן'!$C$42</f>
        <v>3.9476685884201986E-4</v>
      </c>
    </row>
    <row r="330" spans="2:25">
      <c r="B330" s="77" t="s">
        <v>1093</v>
      </c>
      <c r="C330" s="74" t="s">
        <v>1094</v>
      </c>
      <c r="D330" s="87" t="s">
        <v>27</v>
      </c>
      <c r="E330" s="87" t="s">
        <v>888</v>
      </c>
      <c r="F330" s="74"/>
      <c r="G330" s="87" t="s">
        <v>893</v>
      </c>
      <c r="H330" s="74" t="s">
        <v>1095</v>
      </c>
      <c r="I330" s="74" t="s">
        <v>324</v>
      </c>
      <c r="J330" s="74"/>
      <c r="K330" s="84">
        <v>7.4899999989926282</v>
      </c>
      <c r="L330" s="87" t="s">
        <v>154</v>
      </c>
      <c r="M330" s="88">
        <v>4.4999999999999998E-2</v>
      </c>
      <c r="N330" s="88">
        <v>4.5299999996781429E-2</v>
      </c>
      <c r="O330" s="84">
        <v>681.3225000000001</v>
      </c>
      <c r="P330" s="86">
        <v>102.0445</v>
      </c>
      <c r="Q330" s="74"/>
      <c r="R330" s="84">
        <v>2.3923626090000001</v>
      </c>
      <c r="S330" s="85">
        <v>6.8132250000000009E-3</v>
      </c>
      <c r="T330" s="85">
        <v>4.5421500000000007E-7</v>
      </c>
      <c r="U330" s="85">
        <f>R330/'סכום נכסי הקרן'!$C$42</f>
        <v>3.4476695878582226E-4</v>
      </c>
      <c r="Y330" s="121"/>
    </row>
    <row r="331" spans="2:25">
      <c r="B331" s="77" t="s">
        <v>1096</v>
      </c>
      <c r="C331" s="74" t="s">
        <v>1097</v>
      </c>
      <c r="D331" s="87" t="s">
        <v>27</v>
      </c>
      <c r="E331" s="87" t="s">
        <v>888</v>
      </c>
      <c r="F331" s="74"/>
      <c r="G331" s="87" t="s">
        <v>1023</v>
      </c>
      <c r="H331" s="74" t="s">
        <v>1098</v>
      </c>
      <c r="I331" s="74" t="s">
        <v>944</v>
      </c>
      <c r="J331" s="74"/>
      <c r="K331" s="84">
        <v>6.5199999991157682</v>
      </c>
      <c r="L331" s="87" t="s">
        <v>154</v>
      </c>
      <c r="M331" s="88">
        <v>9.6250000000000002E-2</v>
      </c>
      <c r="N331" s="88">
        <v>5.5699999991701256E-2</v>
      </c>
      <c r="O331" s="84">
        <v>604.91250000000002</v>
      </c>
      <c r="P331" s="86">
        <v>132.57031000000001</v>
      </c>
      <c r="Q331" s="74"/>
      <c r="R331" s="84">
        <v>2.7594560970000006</v>
      </c>
      <c r="S331" s="85">
        <v>6.0491250000000005E-7</v>
      </c>
      <c r="T331" s="85">
        <f t="shared" ref="T331:T350" si="11">R331/$R$11</f>
        <v>2.2852651689954898E-3</v>
      </c>
      <c r="U331" s="85">
        <f>R331/'סכום נכסי הקרן'!$C$42</f>
        <v>3.9766935116217791E-4</v>
      </c>
    </row>
    <row r="332" spans="2:25">
      <c r="B332" s="77" t="s">
        <v>1099</v>
      </c>
      <c r="C332" s="74" t="s">
        <v>1100</v>
      </c>
      <c r="D332" s="87" t="s">
        <v>27</v>
      </c>
      <c r="E332" s="87" t="s">
        <v>888</v>
      </c>
      <c r="F332" s="74"/>
      <c r="G332" s="87" t="s">
        <v>961</v>
      </c>
      <c r="H332" s="74" t="s">
        <v>1098</v>
      </c>
      <c r="I332" s="74" t="s">
        <v>944</v>
      </c>
      <c r="J332" s="74"/>
      <c r="K332" s="84">
        <v>6.56</v>
      </c>
      <c r="L332" s="87" t="s">
        <v>154</v>
      </c>
      <c r="M332" s="88">
        <v>3.6249999999999998E-2</v>
      </c>
      <c r="N332" s="88">
        <v>3.1600000000000003E-2</v>
      </c>
      <c r="O332" s="84">
        <v>742.87500000000011</v>
      </c>
      <c r="P332" s="86">
        <v>103.31301000000001</v>
      </c>
      <c r="Q332" s="74"/>
      <c r="R332" s="84">
        <v>2.6409212250000005</v>
      </c>
      <c r="S332" s="85">
        <v>1.8571875000000004E-6</v>
      </c>
      <c r="T332" s="85">
        <f t="shared" si="11"/>
        <v>2.1870995868043344E-3</v>
      </c>
      <c r="U332" s="85">
        <f>R332/'סכום נכסי הקרן'!$C$42</f>
        <v>3.8058711322058552E-4</v>
      </c>
    </row>
    <row r="333" spans="2:25">
      <c r="B333" s="77" t="s">
        <v>1101</v>
      </c>
      <c r="C333" s="74" t="s">
        <v>1102</v>
      </c>
      <c r="D333" s="87" t="s">
        <v>27</v>
      </c>
      <c r="E333" s="87" t="s">
        <v>888</v>
      </c>
      <c r="F333" s="74"/>
      <c r="G333" s="87" t="s">
        <v>979</v>
      </c>
      <c r="H333" s="74" t="s">
        <v>1103</v>
      </c>
      <c r="I333" s="74" t="s">
        <v>944</v>
      </c>
      <c r="J333" s="74"/>
      <c r="K333" s="84">
        <v>0.98999999999381738</v>
      </c>
      <c r="L333" s="87" t="s">
        <v>154</v>
      </c>
      <c r="M333" s="88">
        <v>0.05</v>
      </c>
      <c r="N333" s="88">
        <v>3.9599999999752694E-2</v>
      </c>
      <c r="O333" s="84">
        <v>454.21500000000009</v>
      </c>
      <c r="P333" s="86">
        <v>103.49211</v>
      </c>
      <c r="Q333" s="74"/>
      <c r="R333" s="84">
        <v>1.6175338990000006</v>
      </c>
      <c r="S333" s="85">
        <v>4.5421500000000007E-7</v>
      </c>
      <c r="T333" s="85">
        <f t="shared" si="11"/>
        <v>1.3395733612406044E-3</v>
      </c>
      <c r="U333" s="85">
        <f>R333/'סכום נכסי הקרן'!$C$42</f>
        <v>2.3310523287450508E-4</v>
      </c>
    </row>
    <row r="334" spans="2:25">
      <c r="B334" s="77" t="s">
        <v>1104</v>
      </c>
      <c r="C334" s="74" t="s">
        <v>1105</v>
      </c>
      <c r="D334" s="87" t="s">
        <v>27</v>
      </c>
      <c r="E334" s="87" t="s">
        <v>888</v>
      </c>
      <c r="F334" s="74"/>
      <c r="G334" s="87" t="s">
        <v>979</v>
      </c>
      <c r="H334" s="74" t="s">
        <v>1103</v>
      </c>
      <c r="I334" s="74" t="s">
        <v>944</v>
      </c>
      <c r="J334" s="74"/>
      <c r="K334" s="84">
        <v>3.310000000868428</v>
      </c>
      <c r="L334" s="87" t="s">
        <v>154</v>
      </c>
      <c r="M334" s="88">
        <v>5.8749999999999997E-2</v>
      </c>
      <c r="N334" s="88">
        <v>4.1199999996691695E-2</v>
      </c>
      <c r="O334" s="84">
        <v>63.675000000000011</v>
      </c>
      <c r="P334" s="86">
        <v>110.36501</v>
      </c>
      <c r="Q334" s="74"/>
      <c r="R334" s="84">
        <v>0.24181600900000003</v>
      </c>
      <c r="S334" s="85">
        <v>1.2735000000000001E-7</v>
      </c>
      <c r="T334" s="85">
        <f t="shared" si="11"/>
        <v>2.0026182089796077E-4</v>
      </c>
      <c r="U334" s="85">
        <f>R334/'סכום נכסי הקרן'!$C$42</f>
        <v>3.4848467241135948E-5</v>
      </c>
    </row>
    <row r="335" spans="2:25">
      <c r="B335" s="77" t="s">
        <v>1106</v>
      </c>
      <c r="C335" s="74" t="s">
        <v>1107</v>
      </c>
      <c r="D335" s="87" t="s">
        <v>27</v>
      </c>
      <c r="E335" s="87" t="s">
        <v>888</v>
      </c>
      <c r="F335" s="74"/>
      <c r="G335" s="87" t="s">
        <v>954</v>
      </c>
      <c r="H335" s="74" t="s">
        <v>1103</v>
      </c>
      <c r="I335" s="74" t="s">
        <v>944</v>
      </c>
      <c r="J335" s="74"/>
      <c r="K335" s="84">
        <v>4.0400000001566259</v>
      </c>
      <c r="L335" s="87" t="s">
        <v>154</v>
      </c>
      <c r="M335" s="88">
        <v>0.04</v>
      </c>
      <c r="N335" s="88">
        <v>3.580000000095715E-2</v>
      </c>
      <c r="O335" s="84">
        <v>657.97500000000014</v>
      </c>
      <c r="P335" s="86">
        <v>101.518</v>
      </c>
      <c r="Q335" s="74"/>
      <c r="R335" s="84">
        <v>2.2984608910000008</v>
      </c>
      <c r="S335" s="85">
        <v>5.2638000000000014E-7</v>
      </c>
      <c r="T335" s="85">
        <f t="shared" si="11"/>
        <v>1.9034883802685266E-3</v>
      </c>
      <c r="U335" s="85">
        <f>R335/'סכום נכסי הקרן'!$C$42</f>
        <v>3.3123464156190611E-4</v>
      </c>
    </row>
    <row r="336" spans="2:25">
      <c r="B336" s="77" t="s">
        <v>1108</v>
      </c>
      <c r="C336" s="74" t="s">
        <v>1109</v>
      </c>
      <c r="D336" s="87" t="s">
        <v>27</v>
      </c>
      <c r="E336" s="87" t="s">
        <v>888</v>
      </c>
      <c r="F336" s="74"/>
      <c r="G336" s="87" t="s">
        <v>1088</v>
      </c>
      <c r="H336" s="74" t="s">
        <v>904</v>
      </c>
      <c r="I336" s="74" t="s">
        <v>895</v>
      </c>
      <c r="J336" s="74"/>
      <c r="K336" s="84">
        <v>4.6200000000331505</v>
      </c>
      <c r="L336" s="87" t="s">
        <v>157</v>
      </c>
      <c r="M336" s="88">
        <v>0.06</v>
      </c>
      <c r="N336" s="88">
        <v>4.2700000000745898E-2</v>
      </c>
      <c r="O336" s="84">
        <v>503.03250000000008</v>
      </c>
      <c r="P336" s="86">
        <v>108.76333</v>
      </c>
      <c r="Q336" s="74"/>
      <c r="R336" s="84">
        <v>2.4132144660000003</v>
      </c>
      <c r="S336" s="85">
        <v>4.0242600000000009E-7</v>
      </c>
      <c r="T336" s="85">
        <f t="shared" si="11"/>
        <v>1.9985224517474359E-3</v>
      </c>
      <c r="U336" s="85">
        <f>R336/'סכום נכסי הקרן'!$C$42</f>
        <v>3.4777195112932485E-4</v>
      </c>
    </row>
    <row r="337" spans="2:21">
      <c r="B337" s="77" t="s">
        <v>1110</v>
      </c>
      <c r="C337" s="74" t="s">
        <v>1111</v>
      </c>
      <c r="D337" s="87" t="s">
        <v>27</v>
      </c>
      <c r="E337" s="87" t="s">
        <v>888</v>
      </c>
      <c r="F337" s="74"/>
      <c r="G337" s="87" t="s">
        <v>1088</v>
      </c>
      <c r="H337" s="74" t="s">
        <v>904</v>
      </c>
      <c r="I337" s="74" t="s">
        <v>895</v>
      </c>
      <c r="J337" s="74"/>
      <c r="K337" s="84">
        <v>4.6700000005627551</v>
      </c>
      <c r="L337" s="87" t="s">
        <v>156</v>
      </c>
      <c r="M337" s="88">
        <v>0.05</v>
      </c>
      <c r="N337" s="88">
        <v>3.0700000003543271E-2</v>
      </c>
      <c r="O337" s="84">
        <v>212.25000000000003</v>
      </c>
      <c r="P337" s="86">
        <v>112.29862</v>
      </c>
      <c r="Q337" s="74"/>
      <c r="R337" s="84">
        <v>0.95956483800000014</v>
      </c>
      <c r="S337" s="85">
        <v>2.1225000000000004E-7</v>
      </c>
      <c r="T337" s="85">
        <f t="shared" si="11"/>
        <v>7.9467113249535415E-4</v>
      </c>
      <c r="U337" s="85">
        <f>R337/'סכום נכסי הקרן'!$C$42</f>
        <v>1.3828432600915567E-4</v>
      </c>
    </row>
    <row r="338" spans="2:21">
      <c r="B338" s="77" t="s">
        <v>1112</v>
      </c>
      <c r="C338" s="74" t="s">
        <v>1113</v>
      </c>
      <c r="D338" s="87" t="s">
        <v>27</v>
      </c>
      <c r="E338" s="87" t="s">
        <v>888</v>
      </c>
      <c r="F338" s="74"/>
      <c r="G338" s="87" t="s">
        <v>1088</v>
      </c>
      <c r="H338" s="74" t="s">
        <v>904</v>
      </c>
      <c r="I338" s="74" t="s">
        <v>895</v>
      </c>
      <c r="J338" s="74"/>
      <c r="K338" s="84">
        <v>8.4000000038293958</v>
      </c>
      <c r="L338" s="87" t="s">
        <v>156</v>
      </c>
      <c r="M338" s="88">
        <v>3.3750000000000002E-2</v>
      </c>
      <c r="N338" s="88">
        <v>3.6300000013642225E-2</v>
      </c>
      <c r="O338" s="84">
        <v>212.25000000000003</v>
      </c>
      <c r="P338" s="86">
        <v>97.795699999999997</v>
      </c>
      <c r="Q338" s="74"/>
      <c r="R338" s="84">
        <v>0.83564082200000012</v>
      </c>
      <c r="S338" s="85">
        <v>1.6980000000000002E-7</v>
      </c>
      <c r="T338" s="85">
        <f t="shared" si="11"/>
        <v>6.920424885119526E-4</v>
      </c>
      <c r="U338" s="85">
        <f>R338/'סכום נכסי הקרן'!$C$42</f>
        <v>1.2042545045403887E-4</v>
      </c>
    </row>
    <row r="339" spans="2:21">
      <c r="B339" s="77" t="s">
        <v>1114</v>
      </c>
      <c r="C339" s="74" t="s">
        <v>1115</v>
      </c>
      <c r="D339" s="87" t="s">
        <v>27</v>
      </c>
      <c r="E339" s="87" t="s">
        <v>888</v>
      </c>
      <c r="F339" s="74"/>
      <c r="G339" s="87" t="s">
        <v>964</v>
      </c>
      <c r="H339" s="74" t="s">
        <v>904</v>
      </c>
      <c r="I339" s="74" t="s">
        <v>895</v>
      </c>
      <c r="J339" s="74"/>
      <c r="K339" s="84">
        <v>6.4599999992007602</v>
      </c>
      <c r="L339" s="87" t="s">
        <v>154</v>
      </c>
      <c r="M339" s="88">
        <v>5.8749999999999997E-2</v>
      </c>
      <c r="N339" s="88">
        <v>3.3499999994762247E-2</v>
      </c>
      <c r="O339" s="84">
        <v>636.75000000000011</v>
      </c>
      <c r="P339" s="86">
        <v>117.63485</v>
      </c>
      <c r="Q339" s="74"/>
      <c r="R339" s="84">
        <v>2.5774462610000004</v>
      </c>
      <c r="S339" s="85">
        <v>6.3675000000000009E-7</v>
      </c>
      <c r="T339" s="85">
        <f t="shared" si="11"/>
        <v>2.1345322984571325E-3</v>
      </c>
      <c r="U339" s="85">
        <f>R339/'סכום נכסי הקרן'!$C$42</f>
        <v>3.7143964108781087E-4</v>
      </c>
    </row>
    <row r="340" spans="2:21">
      <c r="B340" s="77" t="s">
        <v>1116</v>
      </c>
      <c r="C340" s="74" t="s">
        <v>1117</v>
      </c>
      <c r="D340" s="87" t="s">
        <v>27</v>
      </c>
      <c r="E340" s="87" t="s">
        <v>888</v>
      </c>
      <c r="F340" s="74"/>
      <c r="G340" s="87" t="s">
        <v>893</v>
      </c>
      <c r="H340" s="74" t="s">
        <v>1103</v>
      </c>
      <c r="I340" s="74" t="s">
        <v>944</v>
      </c>
      <c r="J340" s="74"/>
      <c r="K340" s="84">
        <v>6.3599999987316354</v>
      </c>
      <c r="L340" s="87" t="s">
        <v>154</v>
      </c>
      <c r="M340" s="88">
        <v>5.1249999999999997E-2</v>
      </c>
      <c r="N340" s="88">
        <v>5.1899999989944871E-2</v>
      </c>
      <c r="O340" s="84">
        <v>693.35707500000001</v>
      </c>
      <c r="P340" s="86">
        <v>100.45878999999999</v>
      </c>
      <c r="Q340" s="74"/>
      <c r="R340" s="84">
        <v>2.3967877390000005</v>
      </c>
      <c r="S340" s="85">
        <v>1.2606492272727272E-6</v>
      </c>
      <c r="T340" s="85">
        <f t="shared" si="11"/>
        <v>1.98491852918657E-3</v>
      </c>
      <c r="U340" s="85">
        <f>R340/'סכום נכסי הקרן'!$C$42</f>
        <v>3.4540467089793795E-4</v>
      </c>
    </row>
    <row r="341" spans="2:21">
      <c r="B341" s="77" t="s">
        <v>1118</v>
      </c>
      <c r="C341" s="74" t="s">
        <v>1119</v>
      </c>
      <c r="D341" s="87" t="s">
        <v>27</v>
      </c>
      <c r="E341" s="87" t="s">
        <v>888</v>
      </c>
      <c r="F341" s="74"/>
      <c r="G341" s="87" t="s">
        <v>893</v>
      </c>
      <c r="H341" s="74" t="s">
        <v>1103</v>
      </c>
      <c r="I341" s="74" t="s">
        <v>944</v>
      </c>
      <c r="J341" s="74"/>
      <c r="K341" s="84">
        <v>4.1499999974095161</v>
      </c>
      <c r="L341" s="87" t="s">
        <v>154</v>
      </c>
      <c r="M341" s="88">
        <v>6.5000000000000002E-2</v>
      </c>
      <c r="N341" s="88">
        <v>5.2799999968914192E-2</v>
      </c>
      <c r="O341" s="84">
        <v>42.45000000000001</v>
      </c>
      <c r="P341" s="86">
        <v>105.71017000000001</v>
      </c>
      <c r="Q341" s="74"/>
      <c r="R341" s="84">
        <v>0.15441131600000002</v>
      </c>
      <c r="S341" s="85">
        <v>6.0199445229140804E-8</v>
      </c>
      <c r="T341" s="85">
        <f t="shared" si="11"/>
        <v>1.278769401467147E-4</v>
      </c>
      <c r="U341" s="85">
        <f>R341/'סכום נכסי הקרן'!$C$42</f>
        <v>2.2252446021002236E-5</v>
      </c>
    </row>
    <row r="342" spans="2:21">
      <c r="B342" s="77" t="s">
        <v>1120</v>
      </c>
      <c r="C342" s="74" t="s">
        <v>1121</v>
      </c>
      <c r="D342" s="87" t="s">
        <v>27</v>
      </c>
      <c r="E342" s="87" t="s">
        <v>888</v>
      </c>
      <c r="F342" s="74"/>
      <c r="G342" s="87" t="s">
        <v>893</v>
      </c>
      <c r="H342" s="74" t="s">
        <v>1103</v>
      </c>
      <c r="I342" s="74" t="s">
        <v>944</v>
      </c>
      <c r="J342" s="74"/>
      <c r="K342" s="84">
        <v>2.9699999997416096</v>
      </c>
      <c r="L342" s="87" t="s">
        <v>154</v>
      </c>
      <c r="M342" s="88">
        <v>6.8750000000000006E-2</v>
      </c>
      <c r="N342" s="88">
        <v>5.2999999998350686E-2</v>
      </c>
      <c r="O342" s="84">
        <v>488.17500000000007</v>
      </c>
      <c r="P342" s="86">
        <v>108.28328999999999</v>
      </c>
      <c r="Q342" s="74"/>
      <c r="R342" s="84">
        <v>1.8189537510000002</v>
      </c>
      <c r="S342" s="85">
        <v>7.186082251145976E-7</v>
      </c>
      <c r="T342" s="85">
        <f t="shared" si="11"/>
        <v>1.506380788479707E-3</v>
      </c>
      <c r="U342" s="85">
        <f>R342/'סכום נכסי הקרן'!$C$42</f>
        <v>2.6213214942632211E-4</v>
      </c>
    </row>
    <row r="343" spans="2:21">
      <c r="B343" s="77" t="s">
        <v>1122</v>
      </c>
      <c r="C343" s="74" t="s">
        <v>1123</v>
      </c>
      <c r="D343" s="87" t="s">
        <v>27</v>
      </c>
      <c r="E343" s="87" t="s">
        <v>888</v>
      </c>
      <c r="F343" s="74"/>
      <c r="G343" s="87" t="s">
        <v>933</v>
      </c>
      <c r="H343" s="74" t="s">
        <v>1103</v>
      </c>
      <c r="I343" s="74" t="s">
        <v>944</v>
      </c>
      <c r="J343" s="74"/>
      <c r="K343" s="84">
        <v>6.9500000007961384</v>
      </c>
      <c r="L343" s="87" t="s">
        <v>154</v>
      </c>
      <c r="M343" s="88">
        <v>3.3750000000000002E-2</v>
      </c>
      <c r="N343" s="88">
        <v>3.3300000001137336E-2</v>
      </c>
      <c r="O343" s="84">
        <v>636.75000000000011</v>
      </c>
      <c r="P343" s="86">
        <v>100.32174999999999</v>
      </c>
      <c r="Q343" s="74"/>
      <c r="R343" s="84">
        <v>2.1981064750000003</v>
      </c>
      <c r="S343" s="85">
        <v>7.491176470588237E-7</v>
      </c>
      <c r="T343" s="85">
        <f t="shared" si="11"/>
        <v>1.8203790850385671E-3</v>
      </c>
      <c r="U343" s="85">
        <f>R343/'סכום נכסי הקרן'!$C$42</f>
        <v>3.1677241636456879E-4</v>
      </c>
    </row>
    <row r="344" spans="2:21">
      <c r="B344" s="77" t="s">
        <v>1124</v>
      </c>
      <c r="C344" s="74" t="s">
        <v>1125</v>
      </c>
      <c r="D344" s="87" t="s">
        <v>27</v>
      </c>
      <c r="E344" s="87" t="s">
        <v>888</v>
      </c>
      <c r="F344" s="74"/>
      <c r="G344" s="87" t="s">
        <v>920</v>
      </c>
      <c r="H344" s="74" t="s">
        <v>1103</v>
      </c>
      <c r="I344" s="74" t="s">
        <v>944</v>
      </c>
      <c r="J344" s="74"/>
      <c r="K344" s="84">
        <v>0.77999999983507262</v>
      </c>
      <c r="L344" s="87" t="s">
        <v>154</v>
      </c>
      <c r="M344" s="88">
        <v>4.6249999999999999E-2</v>
      </c>
      <c r="N344" s="88">
        <v>3.3900000005518731E-2</v>
      </c>
      <c r="O344" s="84">
        <v>442.01062500000006</v>
      </c>
      <c r="P344" s="86">
        <v>103.64854</v>
      </c>
      <c r="Q344" s="74"/>
      <c r="R344" s="84">
        <v>1.5764513670000002</v>
      </c>
      <c r="S344" s="85">
        <v>2.9467375000000003E-7</v>
      </c>
      <c r="T344" s="85">
        <f t="shared" si="11"/>
        <v>1.3055505407522437E-3</v>
      </c>
      <c r="U344" s="85">
        <f>R344/'סכום נכסי הקרן'!$C$42</f>
        <v>2.2718476765590606E-4</v>
      </c>
    </row>
    <row r="345" spans="2:21">
      <c r="B345" s="77" t="s">
        <v>1126</v>
      </c>
      <c r="C345" s="74" t="s">
        <v>1127</v>
      </c>
      <c r="D345" s="87" t="s">
        <v>27</v>
      </c>
      <c r="E345" s="87" t="s">
        <v>888</v>
      </c>
      <c r="F345" s="74"/>
      <c r="G345" s="87" t="s">
        <v>979</v>
      </c>
      <c r="H345" s="74" t="s">
        <v>904</v>
      </c>
      <c r="I345" s="74" t="s">
        <v>895</v>
      </c>
      <c r="J345" s="74"/>
      <c r="K345" s="84">
        <v>6.8300000038041562</v>
      </c>
      <c r="L345" s="87" t="s">
        <v>154</v>
      </c>
      <c r="M345" s="88">
        <v>3.875E-2</v>
      </c>
      <c r="N345" s="88">
        <v>3.6800000023202654E-2</v>
      </c>
      <c r="O345" s="84">
        <v>212.25000000000003</v>
      </c>
      <c r="P345" s="86">
        <v>101.49818999999999</v>
      </c>
      <c r="Q345" s="74"/>
      <c r="R345" s="84">
        <v>0.7412943460000001</v>
      </c>
      <c r="S345" s="85">
        <v>1.9295454545454547E-7</v>
      </c>
      <c r="T345" s="85">
        <f t="shared" si="11"/>
        <v>6.1390871582585327E-4</v>
      </c>
      <c r="U345" s="85">
        <f>R345/'סכום נכסי הקרן'!$C$42</f>
        <v>1.0682903848859857E-4</v>
      </c>
    </row>
    <row r="346" spans="2:21">
      <c r="B346" s="77" t="s">
        <v>1128</v>
      </c>
      <c r="C346" s="74" t="s">
        <v>1129</v>
      </c>
      <c r="D346" s="87" t="s">
        <v>27</v>
      </c>
      <c r="E346" s="87" t="s">
        <v>888</v>
      </c>
      <c r="F346" s="74"/>
      <c r="G346" s="87" t="s">
        <v>979</v>
      </c>
      <c r="H346" s="74" t="s">
        <v>904</v>
      </c>
      <c r="I346" s="74" t="s">
        <v>895</v>
      </c>
      <c r="J346" s="74"/>
      <c r="K346" s="84">
        <v>6.7299999997765942</v>
      </c>
      <c r="L346" s="87" t="s">
        <v>154</v>
      </c>
      <c r="M346" s="88">
        <v>0.04</v>
      </c>
      <c r="N346" s="88">
        <v>3.5500000001595755E-2</v>
      </c>
      <c r="O346" s="84">
        <v>530.62500000000011</v>
      </c>
      <c r="P346" s="86">
        <v>102.96333</v>
      </c>
      <c r="Q346" s="74"/>
      <c r="R346" s="84">
        <v>1.8799875540000002</v>
      </c>
      <c r="S346" s="85">
        <v>7.0750000000000011E-7</v>
      </c>
      <c r="T346" s="85">
        <f t="shared" si="11"/>
        <v>1.556926410234251E-3</v>
      </c>
      <c r="U346" s="85">
        <f>R346/'סכום נכסי הקרן'!$C$42</f>
        <v>2.7092782219109528E-4</v>
      </c>
    </row>
    <row r="347" spans="2:21">
      <c r="B347" s="77" t="s">
        <v>1130</v>
      </c>
      <c r="C347" s="74" t="s">
        <v>1131</v>
      </c>
      <c r="D347" s="87" t="s">
        <v>27</v>
      </c>
      <c r="E347" s="87" t="s">
        <v>888</v>
      </c>
      <c r="F347" s="74"/>
      <c r="G347" s="87" t="s">
        <v>920</v>
      </c>
      <c r="H347" s="74" t="s">
        <v>1132</v>
      </c>
      <c r="I347" s="74" t="s">
        <v>944</v>
      </c>
      <c r="J347" s="74"/>
      <c r="K347" s="84">
        <v>6.3499999944947323</v>
      </c>
      <c r="L347" s="87" t="s">
        <v>154</v>
      </c>
      <c r="M347" s="88">
        <v>4.4999999999999998E-2</v>
      </c>
      <c r="N347" s="88">
        <v>3.7399999970514158E-2</v>
      </c>
      <c r="O347" s="84">
        <v>148.57500000000002</v>
      </c>
      <c r="P347" s="86">
        <v>104.8125</v>
      </c>
      <c r="Q347" s="74"/>
      <c r="R347" s="84">
        <v>0.53585031699999996</v>
      </c>
      <c r="S347" s="85">
        <v>5.4027272727272731E-8</v>
      </c>
      <c r="T347" s="85">
        <f t="shared" si="11"/>
        <v>4.4376863490113051E-4</v>
      </c>
      <c r="U347" s="85">
        <f>R347/'סכום נכסי הקרן'!$C$42</f>
        <v>7.7222191762030151E-5</v>
      </c>
    </row>
    <row r="348" spans="2:21">
      <c r="B348" s="77" t="s">
        <v>1133</v>
      </c>
      <c r="C348" s="74" t="s">
        <v>1134</v>
      </c>
      <c r="D348" s="87" t="s">
        <v>27</v>
      </c>
      <c r="E348" s="87" t="s">
        <v>888</v>
      </c>
      <c r="F348" s="74"/>
      <c r="G348" s="87" t="s">
        <v>920</v>
      </c>
      <c r="H348" s="74" t="s">
        <v>1132</v>
      </c>
      <c r="I348" s="74" t="s">
        <v>944</v>
      </c>
      <c r="J348" s="74"/>
      <c r="K348" s="84">
        <v>3.6199999997804695</v>
      </c>
      <c r="L348" s="87" t="s">
        <v>154</v>
      </c>
      <c r="M348" s="88">
        <v>4.7500000000000001E-2</v>
      </c>
      <c r="N348" s="88">
        <v>3.8499999996137887E-2</v>
      </c>
      <c r="O348" s="84">
        <v>679.20000000000016</v>
      </c>
      <c r="P348" s="86">
        <v>105.24863999999999</v>
      </c>
      <c r="Q348" s="74"/>
      <c r="R348" s="84">
        <v>2.4597945670000003</v>
      </c>
      <c r="S348" s="85">
        <v>2.22688524590164E-7</v>
      </c>
      <c r="T348" s="85">
        <f t="shared" si="11"/>
        <v>2.0370981270405922E-3</v>
      </c>
      <c r="U348" s="85">
        <f>R348/'סכום נכסי הקרן'!$C$42</f>
        <v>3.5448467925059372E-4</v>
      </c>
    </row>
    <row r="349" spans="2:21">
      <c r="B349" s="77" t="s">
        <v>1135</v>
      </c>
      <c r="C349" s="74" t="s">
        <v>1136</v>
      </c>
      <c r="D349" s="87" t="s">
        <v>27</v>
      </c>
      <c r="E349" s="87" t="s">
        <v>888</v>
      </c>
      <c r="F349" s="74"/>
      <c r="G349" s="87" t="s">
        <v>893</v>
      </c>
      <c r="H349" s="74" t="s">
        <v>1137</v>
      </c>
      <c r="I349" s="74" t="s">
        <v>895</v>
      </c>
      <c r="J349" s="74"/>
      <c r="K349" s="84">
        <v>2.229999999751985</v>
      </c>
      <c r="L349" s="87" t="s">
        <v>154</v>
      </c>
      <c r="M349" s="88">
        <v>7.7499999999999999E-2</v>
      </c>
      <c r="N349" s="88">
        <v>0.11350000000286173</v>
      </c>
      <c r="O349" s="84">
        <v>317.93458100000004</v>
      </c>
      <c r="P349" s="86">
        <v>95.823611</v>
      </c>
      <c r="Q349" s="74"/>
      <c r="R349" s="84">
        <v>1.0483226620000001</v>
      </c>
      <c r="S349" s="85">
        <v>8.1521687435897442E-7</v>
      </c>
      <c r="T349" s="85">
        <f t="shared" si="11"/>
        <v>8.6817661927716895E-4</v>
      </c>
      <c r="U349" s="85">
        <f>R349/'סכום נכסי הקרן'!$C$42</f>
        <v>1.5107534896437495E-4</v>
      </c>
    </row>
    <row r="350" spans="2:21">
      <c r="B350" s="77" t="s">
        <v>1138</v>
      </c>
      <c r="C350" s="74" t="s">
        <v>1139</v>
      </c>
      <c r="D350" s="87" t="s">
        <v>27</v>
      </c>
      <c r="E350" s="87" t="s">
        <v>888</v>
      </c>
      <c r="F350" s="74"/>
      <c r="G350" s="87" t="s">
        <v>961</v>
      </c>
      <c r="H350" s="74" t="s">
        <v>665</v>
      </c>
      <c r="I350" s="74"/>
      <c r="J350" s="74"/>
      <c r="K350" s="84">
        <v>3.9999999996106452</v>
      </c>
      <c r="L350" s="87" t="s">
        <v>154</v>
      </c>
      <c r="M350" s="88">
        <v>4.2500000000000003E-2</v>
      </c>
      <c r="N350" s="88">
        <v>5.6899999995366685E-2</v>
      </c>
      <c r="O350" s="84">
        <v>785.32500000000016</v>
      </c>
      <c r="P350" s="86">
        <v>95.043059999999997</v>
      </c>
      <c r="Q350" s="74"/>
      <c r="R350" s="84">
        <v>2.5683516510000004</v>
      </c>
      <c r="S350" s="85">
        <v>1.6533157894736844E-6</v>
      </c>
      <c r="T350" s="85">
        <f t="shared" si="11"/>
        <v>2.1270005259889303E-3</v>
      </c>
      <c r="U350" s="85">
        <f>R350/'סכום נכסי הקרן'!$C$42</f>
        <v>3.7012900321910008E-4</v>
      </c>
    </row>
    <row r="351" spans="2:21">
      <c r="C351" s="1"/>
      <c r="D351" s="1"/>
      <c r="E351" s="1"/>
      <c r="F351" s="1"/>
    </row>
    <row r="352" spans="2:21">
      <c r="C352" s="1"/>
      <c r="D352" s="1"/>
      <c r="E352" s="1"/>
      <c r="F352" s="1"/>
    </row>
    <row r="353" spans="2:11">
      <c r="C353" s="1"/>
      <c r="D353" s="1"/>
      <c r="E353" s="1"/>
      <c r="F353" s="1"/>
    </row>
    <row r="354" spans="2:11">
      <c r="B354" s="89" t="s">
        <v>240</v>
      </c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 t="s">
        <v>103</v>
      </c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 t="s">
        <v>223</v>
      </c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 t="s">
        <v>231</v>
      </c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134" t="s">
        <v>236</v>
      </c>
      <c r="C358" s="134"/>
      <c r="D358" s="134"/>
      <c r="E358" s="134"/>
      <c r="F358" s="134"/>
      <c r="G358" s="134"/>
      <c r="H358" s="134"/>
      <c r="I358" s="134"/>
      <c r="J358" s="134"/>
      <c r="K358" s="134"/>
    </row>
    <row r="359" spans="2:11">
      <c r="C359" s="1"/>
      <c r="D359" s="1"/>
      <c r="E359" s="1"/>
      <c r="F359" s="1"/>
    </row>
    <row r="360" spans="2:11">
      <c r="C360" s="1"/>
      <c r="D360" s="1"/>
      <c r="E360" s="1"/>
      <c r="F360" s="1"/>
    </row>
    <row r="361" spans="2:11">
      <c r="C361" s="1"/>
      <c r="D361" s="1"/>
      <c r="E361" s="1"/>
      <c r="F361" s="1"/>
    </row>
    <row r="362" spans="2:11">
      <c r="C362" s="1"/>
      <c r="D362" s="1"/>
      <c r="E362" s="1"/>
      <c r="F362" s="1"/>
    </row>
    <row r="363" spans="2:11">
      <c r="C363" s="1"/>
      <c r="D363" s="1"/>
      <c r="E363" s="1"/>
      <c r="F363" s="1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2"/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sheetProtection sheet="1" objects="1" scenarios="1"/>
  <mergeCells count="3">
    <mergeCell ref="B6:U6"/>
    <mergeCell ref="B7:U7"/>
    <mergeCell ref="B358:K358"/>
  </mergeCells>
  <phoneticPr fontId="3" type="noConversion"/>
  <conditionalFormatting sqref="B12:B350">
    <cfRule type="cellIs" dxfId="13" priority="2" operator="equal">
      <formula>"NR3"</formula>
    </cfRule>
  </conditionalFormatting>
  <conditionalFormatting sqref="B12:B350">
    <cfRule type="containsText" dxfId="12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6 B358"/>
    <dataValidation type="list" allowBlank="1" showInputMessage="1" showErrorMessage="1" sqref="I12:I35 I359:I826 I37:I357">
      <formula1>$BM$7:$BM$10</formula1>
    </dataValidation>
    <dataValidation type="list" allowBlank="1" showInputMessage="1" showErrorMessage="1" sqref="G554:G826">
      <formula1>$BK$7:$BK$24</formula1>
    </dataValidation>
    <dataValidation type="list" allowBlank="1" showInputMessage="1" showErrorMessage="1" sqref="E12:E35 E37:E357 E359:E820">
      <formula1>$BI$7:$BI$24</formula1>
    </dataValidation>
    <dataValidation type="list" allowBlank="1" showInputMessage="1" showErrorMessage="1" sqref="G12:G35 G37:G357 G359:G553">
      <formula1>$BK$7:$BK$29</formula1>
    </dataValidation>
    <dataValidation type="list" allowBlank="1" showInputMessage="1" showErrorMessage="1" sqref="L12:L826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170</v>
      </c>
      <c r="C1" s="68" t="s" vm="1">
        <v>247</v>
      </c>
    </row>
    <row r="2" spans="2:62">
      <c r="B2" s="47" t="s">
        <v>169</v>
      </c>
      <c r="C2" s="68" t="s">
        <v>248</v>
      </c>
    </row>
    <row r="3" spans="2:62">
      <c r="B3" s="47" t="s">
        <v>171</v>
      </c>
      <c r="C3" s="68" t="s">
        <v>249</v>
      </c>
    </row>
    <row r="4" spans="2:62">
      <c r="B4" s="47" t="s">
        <v>172</v>
      </c>
      <c r="C4" s="68">
        <v>12148</v>
      </c>
    </row>
    <row r="6" spans="2:62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BJ6" s="3"/>
    </row>
    <row r="7" spans="2:62" ht="26.25" customHeight="1">
      <c r="B7" s="125" t="s">
        <v>83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F7" s="3"/>
      <c r="BJ7" s="3"/>
    </row>
    <row r="8" spans="2:62" s="3" customFormat="1" ht="78.75">
      <c r="B8" s="22" t="s">
        <v>106</v>
      </c>
      <c r="C8" s="30" t="s">
        <v>41</v>
      </c>
      <c r="D8" s="30" t="s">
        <v>110</v>
      </c>
      <c r="E8" s="30" t="s">
        <v>216</v>
      </c>
      <c r="F8" s="30" t="s">
        <v>108</v>
      </c>
      <c r="G8" s="30" t="s">
        <v>60</v>
      </c>
      <c r="H8" s="30" t="s">
        <v>94</v>
      </c>
      <c r="I8" s="13" t="s">
        <v>225</v>
      </c>
      <c r="J8" s="13" t="s">
        <v>224</v>
      </c>
      <c r="K8" s="30" t="s">
        <v>239</v>
      </c>
      <c r="L8" s="13" t="s">
        <v>56</v>
      </c>
      <c r="M8" s="13" t="s">
        <v>53</v>
      </c>
      <c r="N8" s="13" t="s">
        <v>173</v>
      </c>
      <c r="O8" s="14" t="s">
        <v>175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232</v>
      </c>
      <c r="J9" s="16"/>
      <c r="K9" s="16" t="s">
        <v>228</v>
      </c>
      <c r="L9" s="16" t="s">
        <v>228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118" t="s">
        <v>1406</v>
      </c>
      <c r="C11" s="91"/>
      <c r="D11" s="91"/>
      <c r="E11" s="91"/>
      <c r="F11" s="91"/>
      <c r="G11" s="91"/>
      <c r="H11" s="91"/>
      <c r="I11" s="91"/>
      <c r="J11" s="91"/>
      <c r="K11" s="91"/>
      <c r="L11" s="119">
        <v>0</v>
      </c>
      <c r="M11" s="91"/>
      <c r="N11" s="91"/>
      <c r="O11" s="91"/>
      <c r="BF11" s="1"/>
      <c r="BG11" s="3"/>
      <c r="BH11" s="1"/>
      <c r="BJ11" s="1"/>
    </row>
    <row r="12" spans="2:62" ht="20.25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BG12" s="4"/>
    </row>
    <row r="13" spans="2:62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2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2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2" ht="20.25">
      <c r="B16" s="89" t="s">
        <v>237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BF16" s="4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42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42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42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4" workbookViewId="0">
      <selection activeCell="I28" sqref="I28"/>
    </sheetView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62.8554687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170</v>
      </c>
      <c r="C1" s="68" t="s" vm="1">
        <v>247</v>
      </c>
    </row>
    <row r="2" spans="2:63">
      <c r="B2" s="47" t="s">
        <v>169</v>
      </c>
      <c r="C2" s="68" t="s">
        <v>248</v>
      </c>
    </row>
    <row r="3" spans="2:63">
      <c r="B3" s="47" t="s">
        <v>171</v>
      </c>
      <c r="C3" s="68" t="s">
        <v>249</v>
      </c>
    </row>
    <row r="4" spans="2:63">
      <c r="B4" s="47" t="s">
        <v>172</v>
      </c>
      <c r="C4" s="68">
        <v>12148</v>
      </c>
    </row>
    <row r="6" spans="2:63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BK6" s="3"/>
    </row>
    <row r="7" spans="2:63" ht="26.25" customHeight="1">
      <c r="B7" s="125" t="s">
        <v>245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BH7" s="3"/>
      <c r="BK7" s="3"/>
    </row>
    <row r="8" spans="2:63" s="3" customFormat="1" ht="74.25" customHeight="1">
      <c r="B8" s="22" t="s">
        <v>106</v>
      </c>
      <c r="C8" s="30" t="s">
        <v>41</v>
      </c>
      <c r="D8" s="30" t="s">
        <v>110</v>
      </c>
      <c r="E8" s="30" t="s">
        <v>108</v>
      </c>
      <c r="F8" s="30" t="s">
        <v>60</v>
      </c>
      <c r="G8" s="30" t="s">
        <v>94</v>
      </c>
      <c r="H8" s="30" t="s">
        <v>225</v>
      </c>
      <c r="I8" s="30" t="s">
        <v>224</v>
      </c>
      <c r="J8" s="30" t="s">
        <v>239</v>
      </c>
      <c r="K8" s="30" t="s">
        <v>56</v>
      </c>
      <c r="L8" s="30" t="s">
        <v>53</v>
      </c>
      <c r="M8" s="30" t="s">
        <v>173</v>
      </c>
      <c r="N8" s="14" t="s">
        <v>175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232</v>
      </c>
      <c r="I9" s="32"/>
      <c r="J9" s="16" t="s">
        <v>228</v>
      </c>
      <c r="K9" s="16" t="s">
        <v>228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91" t="s">
        <v>242</v>
      </c>
      <c r="C11" s="74"/>
      <c r="D11" s="74"/>
      <c r="E11" s="74"/>
      <c r="F11" s="74"/>
      <c r="G11" s="74"/>
      <c r="H11" s="84"/>
      <c r="I11" s="86"/>
      <c r="J11" s="74"/>
      <c r="K11" s="84">
        <v>61.720483558000019</v>
      </c>
      <c r="L11" s="74"/>
      <c r="M11" s="85">
        <f>K11/$K$11</f>
        <v>1</v>
      </c>
      <c r="N11" s="85">
        <f>K11/'סכום נכסי הקרן'!$C$42</f>
        <v>8.8946313284743415E-3</v>
      </c>
      <c r="O11" s="5"/>
      <c r="BH11" s="1"/>
      <c r="BI11" s="3"/>
      <c r="BK11" s="1"/>
    </row>
    <row r="12" spans="2:63" ht="20.25">
      <c r="B12" s="95" t="s">
        <v>221</v>
      </c>
      <c r="C12" s="74"/>
      <c r="D12" s="74"/>
      <c r="E12" s="74"/>
      <c r="F12" s="74"/>
      <c r="G12" s="74"/>
      <c r="H12" s="84"/>
      <c r="I12" s="86"/>
      <c r="J12" s="74"/>
      <c r="K12" s="84">
        <v>34.090053486000009</v>
      </c>
      <c r="L12" s="74"/>
      <c r="M12" s="85">
        <f t="shared" ref="M12:M23" si="0">K12/$K$11</f>
        <v>0.55232965655502164</v>
      </c>
      <c r="N12" s="85">
        <f>K12/'סכום נכסי הקרן'!$C$42</f>
        <v>4.9127686668397688E-3</v>
      </c>
      <c r="BI12" s="4"/>
    </row>
    <row r="13" spans="2:63">
      <c r="B13" s="92" t="s">
        <v>243</v>
      </c>
      <c r="C13" s="72"/>
      <c r="D13" s="72"/>
      <c r="E13" s="72"/>
      <c r="F13" s="72"/>
      <c r="G13" s="72"/>
      <c r="H13" s="81"/>
      <c r="I13" s="83"/>
      <c r="J13" s="72"/>
      <c r="K13" s="81">
        <v>34.090053486000009</v>
      </c>
      <c r="L13" s="72"/>
      <c r="M13" s="82">
        <f t="shared" si="0"/>
        <v>0.55232965655502164</v>
      </c>
      <c r="N13" s="82">
        <f>K13/'סכום נכסי הקרן'!$C$42</f>
        <v>4.9127686668397688E-3</v>
      </c>
    </row>
    <row r="14" spans="2:63">
      <c r="B14" s="77" t="s">
        <v>1140</v>
      </c>
      <c r="C14" s="74" t="s">
        <v>1141</v>
      </c>
      <c r="D14" s="87" t="s">
        <v>111</v>
      </c>
      <c r="E14" s="74" t="s">
        <v>1142</v>
      </c>
      <c r="F14" s="87" t="s">
        <v>1143</v>
      </c>
      <c r="G14" s="87" t="s">
        <v>155</v>
      </c>
      <c r="H14" s="84">
        <v>292.52459400000004</v>
      </c>
      <c r="I14" s="86">
        <v>321.64</v>
      </c>
      <c r="J14" s="74"/>
      <c r="K14" s="84">
        <v>0.94087610300000013</v>
      </c>
      <c r="L14" s="85">
        <v>1.0871883892244273E-5</v>
      </c>
      <c r="M14" s="85">
        <f t="shared" si="0"/>
        <v>1.5244146655394223E-2</v>
      </c>
      <c r="N14" s="85">
        <f>K14/'סכום נכסי הקרן'!$C$42</f>
        <v>1.355910644169268E-4</v>
      </c>
    </row>
    <row r="15" spans="2:63">
      <c r="B15" s="77" t="s">
        <v>1144</v>
      </c>
      <c r="C15" s="74" t="s">
        <v>1145</v>
      </c>
      <c r="D15" s="87" t="s">
        <v>111</v>
      </c>
      <c r="E15" s="74" t="s">
        <v>1142</v>
      </c>
      <c r="F15" s="87" t="s">
        <v>1143</v>
      </c>
      <c r="G15" s="87" t="s">
        <v>155</v>
      </c>
      <c r="H15" s="84">
        <v>2176.1371440000003</v>
      </c>
      <c r="I15" s="86">
        <v>333.41</v>
      </c>
      <c r="J15" s="74"/>
      <c r="K15" s="84">
        <v>7.2554588530000013</v>
      </c>
      <c r="L15" s="85">
        <v>8.1647948572057812E-6</v>
      </c>
      <c r="M15" s="85">
        <f t="shared" si="0"/>
        <v>0.11755349982282455</v>
      </c>
      <c r="N15" s="85">
        <f>K15/'סכום נכסי הקרן'!$C$42</f>
        <v>1.0455950422958982E-3</v>
      </c>
    </row>
    <row r="16" spans="2:63" ht="20.25">
      <c r="B16" s="77" t="s">
        <v>1146</v>
      </c>
      <c r="C16" s="74" t="s">
        <v>1147</v>
      </c>
      <c r="D16" s="87" t="s">
        <v>111</v>
      </c>
      <c r="E16" s="74" t="s">
        <v>1148</v>
      </c>
      <c r="F16" s="87" t="s">
        <v>1143</v>
      </c>
      <c r="G16" s="87" t="s">
        <v>155</v>
      </c>
      <c r="H16" s="84">
        <v>1417.5581240000001</v>
      </c>
      <c r="I16" s="86">
        <v>333.72</v>
      </c>
      <c r="J16" s="74"/>
      <c r="K16" s="84">
        <v>4.7306749700000008</v>
      </c>
      <c r="L16" s="85">
        <v>3.5579063898370084E-6</v>
      </c>
      <c r="M16" s="85">
        <f t="shared" si="0"/>
        <v>7.6646758050015723E-2</v>
      </c>
      <c r="N16" s="85">
        <f>K16/'סכום נכסי הקרן'!$C$42</f>
        <v>6.817446553776627E-4</v>
      </c>
      <c r="BH16" s="4"/>
    </row>
    <row r="17" spans="2:14">
      <c r="B17" s="77" t="s">
        <v>1149</v>
      </c>
      <c r="C17" s="74" t="s">
        <v>1150</v>
      </c>
      <c r="D17" s="87" t="s">
        <v>111</v>
      </c>
      <c r="E17" s="74" t="s">
        <v>1148</v>
      </c>
      <c r="F17" s="87" t="s">
        <v>1143</v>
      </c>
      <c r="G17" s="87" t="s">
        <v>155</v>
      </c>
      <c r="H17" s="84">
        <v>701.12859100000014</v>
      </c>
      <c r="I17" s="86">
        <v>371.19</v>
      </c>
      <c r="J17" s="74"/>
      <c r="K17" s="84">
        <v>2.6025192160000006</v>
      </c>
      <c r="L17" s="85">
        <v>3.1753405536150564E-6</v>
      </c>
      <c r="M17" s="85">
        <f t="shared" si="0"/>
        <v>4.2166215589583958E-2</v>
      </c>
      <c r="N17" s="85">
        <f>K17/'סכום נכסי הקרן'!$C$42</f>
        <v>3.7505294218631661E-4</v>
      </c>
    </row>
    <row r="18" spans="2:14">
      <c r="B18" s="77" t="s">
        <v>1151</v>
      </c>
      <c r="C18" s="74" t="s">
        <v>1152</v>
      </c>
      <c r="D18" s="87" t="s">
        <v>111</v>
      </c>
      <c r="E18" s="74" t="s">
        <v>1153</v>
      </c>
      <c r="F18" s="87" t="s">
        <v>1143</v>
      </c>
      <c r="G18" s="87" t="s">
        <v>155</v>
      </c>
      <c r="H18" s="84">
        <v>1.4724890000000002</v>
      </c>
      <c r="I18" s="86">
        <v>3416.02</v>
      </c>
      <c r="J18" s="74"/>
      <c r="K18" s="84">
        <v>5.0300534000000008E-2</v>
      </c>
      <c r="L18" s="85">
        <v>6.057748609494615E-8</v>
      </c>
      <c r="M18" s="85">
        <f t="shared" si="0"/>
        <v>8.1497310293642716E-4</v>
      </c>
      <c r="N18" s="85">
        <f>K18/'סכום נכסי הקרן'!$C$42</f>
        <v>7.2488852932422888E-6</v>
      </c>
    </row>
    <row r="19" spans="2:14">
      <c r="B19" s="77" t="s">
        <v>1154</v>
      </c>
      <c r="C19" s="74" t="s">
        <v>1155</v>
      </c>
      <c r="D19" s="87" t="s">
        <v>111</v>
      </c>
      <c r="E19" s="74" t="s">
        <v>1153</v>
      </c>
      <c r="F19" s="87" t="s">
        <v>1143</v>
      </c>
      <c r="G19" s="87" t="s">
        <v>155</v>
      </c>
      <c r="H19" s="84">
        <v>6.5242260000000014</v>
      </c>
      <c r="I19" s="86">
        <v>3204.56</v>
      </c>
      <c r="J19" s="74"/>
      <c r="K19" s="84">
        <v>0.20907273700000001</v>
      </c>
      <c r="L19" s="85">
        <v>1.2712981835329333E-6</v>
      </c>
      <c r="M19" s="85">
        <f t="shared" si="0"/>
        <v>3.3874124917302375E-3</v>
      </c>
      <c r="N19" s="85">
        <f>K19/'סכום נכסי הקרן'!$C$42</f>
        <v>3.0129785271409102E-5</v>
      </c>
    </row>
    <row r="20" spans="2:14">
      <c r="B20" s="77" t="s">
        <v>1156</v>
      </c>
      <c r="C20" s="74" t="s">
        <v>1157</v>
      </c>
      <c r="D20" s="87" t="s">
        <v>111</v>
      </c>
      <c r="E20" s="74" t="s">
        <v>1153</v>
      </c>
      <c r="F20" s="87" t="s">
        <v>1143</v>
      </c>
      <c r="G20" s="87" t="s">
        <v>155</v>
      </c>
      <c r="H20" s="84">
        <v>132.18370300000004</v>
      </c>
      <c r="I20" s="86">
        <v>3322.82</v>
      </c>
      <c r="J20" s="74"/>
      <c r="K20" s="84">
        <v>4.3922265090000012</v>
      </c>
      <c r="L20" s="85">
        <v>3.4552001723735349E-6</v>
      </c>
      <c r="M20" s="85">
        <f t="shared" si="0"/>
        <v>7.1163190172878907E-2</v>
      </c>
      <c r="N20" s="85">
        <f>K20/'סכום נכסי הקרן'!$C$42</f>
        <v>6.3297034074586615E-4</v>
      </c>
    </row>
    <row r="21" spans="2:14">
      <c r="B21" s="77" t="s">
        <v>1158</v>
      </c>
      <c r="C21" s="74" t="s">
        <v>1159</v>
      </c>
      <c r="D21" s="87" t="s">
        <v>111</v>
      </c>
      <c r="E21" s="74" t="s">
        <v>1153</v>
      </c>
      <c r="F21" s="87" t="s">
        <v>1143</v>
      </c>
      <c r="G21" s="87" t="s">
        <v>155</v>
      </c>
      <c r="H21" s="84">
        <v>80.818471000000017</v>
      </c>
      <c r="I21" s="86">
        <v>3725.54</v>
      </c>
      <c r="J21" s="74"/>
      <c r="K21" s="84">
        <v>3.0109244780000002</v>
      </c>
      <c r="L21" s="85">
        <v>4.5220661925065795E-6</v>
      </c>
      <c r="M21" s="85">
        <f t="shared" si="0"/>
        <v>4.8783228912498262E-2</v>
      </c>
      <c r="N21" s="85">
        <f>K21/'סכום נכסי הקרן'!$C$42</f>
        <v>4.3390883618924235E-4</v>
      </c>
    </row>
    <row r="22" spans="2:14">
      <c r="B22" s="77" t="s">
        <v>1160</v>
      </c>
      <c r="C22" s="74" t="s">
        <v>1161</v>
      </c>
      <c r="D22" s="87" t="s">
        <v>111</v>
      </c>
      <c r="E22" s="74" t="s">
        <v>1162</v>
      </c>
      <c r="F22" s="87" t="s">
        <v>1143</v>
      </c>
      <c r="G22" s="87" t="s">
        <v>155</v>
      </c>
      <c r="H22" s="84">
        <v>1794.3569530000002</v>
      </c>
      <c r="I22" s="86">
        <v>333.5</v>
      </c>
      <c r="J22" s="74"/>
      <c r="K22" s="84">
        <v>5.984180438000001</v>
      </c>
      <c r="L22" s="85">
        <v>4.1919246633260474E-6</v>
      </c>
      <c r="M22" s="85">
        <f t="shared" si="0"/>
        <v>9.6956149612414208E-2</v>
      </c>
      <c r="N22" s="85">
        <f>K22/'סכום נכסי הקרן'!$C$42</f>
        <v>8.623892058308248E-4</v>
      </c>
    </row>
    <row r="23" spans="2:14">
      <c r="B23" s="77" t="s">
        <v>1163</v>
      </c>
      <c r="C23" s="74" t="s">
        <v>1164</v>
      </c>
      <c r="D23" s="87" t="s">
        <v>111</v>
      </c>
      <c r="E23" s="74" t="s">
        <v>1162</v>
      </c>
      <c r="F23" s="87" t="s">
        <v>1143</v>
      </c>
      <c r="G23" s="87" t="s">
        <v>155</v>
      </c>
      <c r="H23" s="84">
        <v>1312.1714510000002</v>
      </c>
      <c r="I23" s="86">
        <v>374.48</v>
      </c>
      <c r="J23" s="74"/>
      <c r="K23" s="84">
        <v>4.9138196480000005</v>
      </c>
      <c r="L23" s="85">
        <v>5.342954999926728E-6</v>
      </c>
      <c r="M23" s="85">
        <f t="shared" si="0"/>
        <v>7.9614082144745066E-2</v>
      </c>
      <c r="N23" s="85">
        <f>K23/'סכום נכסי הקרן'!$C$42</f>
        <v>7.0813790923237912E-4</v>
      </c>
    </row>
    <row r="24" spans="2:14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>
      <c r="B25" s="95" t="s">
        <v>220</v>
      </c>
      <c r="C25" s="74"/>
      <c r="D25" s="74"/>
      <c r="E25" s="74"/>
      <c r="F25" s="74"/>
      <c r="G25" s="74"/>
      <c r="H25" s="84"/>
      <c r="I25" s="86"/>
      <c r="J25" s="74"/>
      <c r="K25" s="84">
        <v>27.630430072000006</v>
      </c>
      <c r="L25" s="74"/>
      <c r="M25" s="85">
        <f t="shared" ref="M25:M30" si="1">K25/$K$11</f>
        <v>0.4476703434449783</v>
      </c>
      <c r="N25" s="85">
        <f>K25/'סכום נכסי הקרן'!$C$42</f>
        <v>3.9818626616345727E-3</v>
      </c>
    </row>
    <row r="26" spans="2:14">
      <c r="B26" s="92" t="s">
        <v>244</v>
      </c>
      <c r="C26" s="72"/>
      <c r="D26" s="72"/>
      <c r="E26" s="72"/>
      <c r="F26" s="72"/>
      <c r="G26" s="72"/>
      <c r="H26" s="81"/>
      <c r="I26" s="83"/>
      <c r="J26" s="72"/>
      <c r="K26" s="81">
        <v>27.630430072000006</v>
      </c>
      <c r="L26" s="72"/>
      <c r="M26" s="82">
        <f t="shared" si="1"/>
        <v>0.4476703434449783</v>
      </c>
      <c r="N26" s="82">
        <f>K26/'סכום נכסי הקרן'!$C$42</f>
        <v>3.9818626616345727E-3</v>
      </c>
    </row>
    <row r="27" spans="2:14">
      <c r="B27" s="77" t="s">
        <v>1165</v>
      </c>
      <c r="C27" s="74" t="s">
        <v>1166</v>
      </c>
      <c r="D27" s="87" t="s">
        <v>114</v>
      </c>
      <c r="E27" s="74"/>
      <c r="F27" s="87" t="s">
        <v>1143</v>
      </c>
      <c r="G27" s="87" t="s">
        <v>154</v>
      </c>
      <c r="H27" s="84">
        <v>2.5541950000000004</v>
      </c>
      <c r="I27" s="86">
        <v>10298</v>
      </c>
      <c r="J27" s="74"/>
      <c r="K27" s="84">
        <v>0.90508977200000029</v>
      </c>
      <c r="L27" s="85">
        <v>3.3252958623406581E-7</v>
      </c>
      <c r="M27" s="85">
        <f t="shared" si="1"/>
        <v>1.4664333780688361E-2</v>
      </c>
      <c r="N27" s="85">
        <f>K27/'סכום נכסי הקרן'!$C$42</f>
        <v>1.3043384265691528E-4</v>
      </c>
    </row>
    <row r="28" spans="2:14">
      <c r="B28" s="77" t="s">
        <v>1167</v>
      </c>
      <c r="C28" s="74" t="s">
        <v>1168</v>
      </c>
      <c r="D28" s="87" t="s">
        <v>114</v>
      </c>
      <c r="E28" s="74"/>
      <c r="F28" s="87" t="s">
        <v>1143</v>
      </c>
      <c r="G28" s="87" t="s">
        <v>154</v>
      </c>
      <c r="H28" s="84">
        <v>54.517792000000007</v>
      </c>
      <c r="I28" s="86">
        <v>9977</v>
      </c>
      <c r="J28" s="74"/>
      <c r="K28" s="84">
        <v>18.716425254000004</v>
      </c>
      <c r="L28" s="85">
        <v>1.1429386528618462E-6</v>
      </c>
      <c r="M28" s="85">
        <f t="shared" si="1"/>
        <v>0.30324495491698134</v>
      </c>
      <c r="N28" s="85">
        <f>K28/'סכום נכסי הקרן'!$C$42</f>
        <v>2.6972520762063718E-3</v>
      </c>
    </row>
    <row r="29" spans="2:14">
      <c r="B29" s="77" t="s">
        <v>1169</v>
      </c>
      <c r="C29" s="74" t="s">
        <v>1170</v>
      </c>
      <c r="D29" s="87" t="s">
        <v>114</v>
      </c>
      <c r="E29" s="74"/>
      <c r="F29" s="87" t="s">
        <v>1143</v>
      </c>
      <c r="G29" s="87" t="s">
        <v>157</v>
      </c>
      <c r="H29" s="84">
        <v>386.31132200000008</v>
      </c>
      <c r="I29" s="86">
        <v>123</v>
      </c>
      <c r="J29" s="74"/>
      <c r="K29" s="84">
        <v>2.0958486340000002</v>
      </c>
      <c r="L29" s="85">
        <v>1.6845033262144409E-6</v>
      </c>
      <c r="M29" s="85">
        <f t="shared" si="1"/>
        <v>3.3957100028720412E-2</v>
      </c>
      <c r="N29" s="85">
        <f>K29/'סכום נכסי הקרן'!$C$42</f>
        <v>3.0203588573959357E-4</v>
      </c>
    </row>
    <row r="30" spans="2:14">
      <c r="B30" s="77" t="s">
        <v>1171</v>
      </c>
      <c r="C30" s="74" t="s">
        <v>1172</v>
      </c>
      <c r="D30" s="87" t="s">
        <v>114</v>
      </c>
      <c r="E30" s="74"/>
      <c r="F30" s="87" t="s">
        <v>1143</v>
      </c>
      <c r="G30" s="87" t="s">
        <v>154</v>
      </c>
      <c r="H30" s="84">
        <v>25.386543000000014</v>
      </c>
      <c r="I30" s="86">
        <v>6769</v>
      </c>
      <c r="J30" s="74"/>
      <c r="K30" s="84">
        <v>5.9130664120000009</v>
      </c>
      <c r="L30" s="85">
        <v>5.9272655598424968E-7</v>
      </c>
      <c r="M30" s="85">
        <f t="shared" si="1"/>
        <v>9.58039547185882E-2</v>
      </c>
      <c r="N30" s="85">
        <f>K30/'סכום נכסי הקרן'!$C$42</f>
        <v>8.5214085703169175E-4</v>
      </c>
    </row>
    <row r="31" spans="2:14">
      <c r="B31" s="73"/>
      <c r="C31" s="74"/>
      <c r="D31" s="74"/>
      <c r="E31" s="74"/>
      <c r="F31" s="74"/>
      <c r="G31" s="74"/>
      <c r="H31" s="84"/>
      <c r="I31" s="86"/>
      <c r="J31" s="74"/>
      <c r="K31" s="74"/>
      <c r="L31" s="74"/>
      <c r="M31" s="85"/>
      <c r="N31" s="74"/>
    </row>
    <row r="32" spans="2:1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2:14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2:14">
      <c r="B34" s="89" t="s">
        <v>240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2:14">
      <c r="B35" s="89" t="s">
        <v>103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2:14">
      <c r="B36" s="89" t="s">
        <v>223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2:14">
      <c r="B37" s="89" t="s">
        <v>231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2:14">
      <c r="B38" s="89" t="s">
        <v>238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2:14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2:14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2:14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2:1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D131" s="1"/>
      <c r="E131" s="1"/>
      <c r="F131" s="1"/>
      <c r="G131" s="1"/>
    </row>
    <row r="132" spans="2:14">
      <c r="D132" s="1"/>
      <c r="E132" s="1"/>
      <c r="F132" s="1"/>
      <c r="G132" s="1"/>
    </row>
    <row r="133" spans="2:14">
      <c r="D133" s="1"/>
      <c r="E133" s="1"/>
      <c r="F133" s="1"/>
      <c r="G133" s="1"/>
    </row>
    <row r="134" spans="2:14">
      <c r="D134" s="1"/>
      <c r="E134" s="1"/>
      <c r="F134" s="1"/>
      <c r="G134" s="1"/>
    </row>
    <row r="135" spans="2:14">
      <c r="D135" s="1"/>
      <c r="E135" s="1"/>
      <c r="F135" s="1"/>
      <c r="G135" s="1"/>
    </row>
    <row r="136" spans="2:14">
      <c r="D136" s="1"/>
      <c r="E136" s="1"/>
      <c r="F136" s="1"/>
      <c r="G136" s="1"/>
    </row>
    <row r="137" spans="2:14">
      <c r="D137" s="1"/>
      <c r="E137" s="1"/>
      <c r="F137" s="1"/>
      <c r="G137" s="1"/>
    </row>
    <row r="138" spans="2:14">
      <c r="D138" s="1"/>
      <c r="E138" s="1"/>
      <c r="F138" s="1"/>
      <c r="G138" s="1"/>
    </row>
    <row r="139" spans="2:14">
      <c r="D139" s="1"/>
      <c r="E139" s="1"/>
      <c r="F139" s="1"/>
      <c r="G139" s="1"/>
    </row>
    <row r="140" spans="2:14">
      <c r="D140" s="1"/>
      <c r="E140" s="1"/>
      <c r="F140" s="1"/>
      <c r="G140" s="1"/>
    </row>
    <row r="141" spans="2:14">
      <c r="D141" s="1"/>
      <c r="E141" s="1"/>
      <c r="F141" s="1"/>
      <c r="G141" s="1"/>
    </row>
    <row r="142" spans="2:14">
      <c r="D142" s="1"/>
      <c r="E142" s="1"/>
      <c r="F142" s="1"/>
      <c r="G142" s="1"/>
    </row>
    <row r="143" spans="2:14">
      <c r="D143" s="1"/>
      <c r="E143" s="1"/>
      <c r="F143" s="1"/>
      <c r="G143" s="1"/>
    </row>
    <row r="144" spans="2:14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33 B35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N27" sqref="N27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42.42578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170</v>
      </c>
      <c r="C1" s="68" t="s" vm="1">
        <v>247</v>
      </c>
    </row>
    <row r="2" spans="2:65">
      <c r="B2" s="47" t="s">
        <v>169</v>
      </c>
      <c r="C2" s="68" t="s">
        <v>248</v>
      </c>
    </row>
    <row r="3" spans="2:65">
      <c r="B3" s="47" t="s">
        <v>171</v>
      </c>
      <c r="C3" s="68" t="s">
        <v>249</v>
      </c>
    </row>
    <row r="4" spans="2:65">
      <c r="B4" s="47" t="s">
        <v>172</v>
      </c>
      <c r="C4" s="68">
        <v>12148</v>
      </c>
    </row>
    <row r="6" spans="2:65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5" ht="26.25" customHeight="1">
      <c r="B7" s="125" t="s">
        <v>84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M7" s="3"/>
    </row>
    <row r="8" spans="2:65" s="3" customFormat="1" ht="78.75">
      <c r="B8" s="22" t="s">
        <v>106</v>
      </c>
      <c r="C8" s="30" t="s">
        <v>41</v>
      </c>
      <c r="D8" s="30" t="s">
        <v>110</v>
      </c>
      <c r="E8" s="30" t="s">
        <v>108</v>
      </c>
      <c r="F8" s="30" t="s">
        <v>60</v>
      </c>
      <c r="G8" s="30" t="s">
        <v>14</v>
      </c>
      <c r="H8" s="30" t="s">
        <v>61</v>
      </c>
      <c r="I8" s="30" t="s">
        <v>94</v>
      </c>
      <c r="J8" s="30" t="s">
        <v>225</v>
      </c>
      <c r="K8" s="30" t="s">
        <v>224</v>
      </c>
      <c r="L8" s="30" t="s">
        <v>56</v>
      </c>
      <c r="M8" s="30" t="s">
        <v>53</v>
      </c>
      <c r="N8" s="30" t="s">
        <v>173</v>
      </c>
      <c r="O8" s="20" t="s">
        <v>175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232</v>
      </c>
      <c r="K9" s="32"/>
      <c r="L9" s="32" t="s">
        <v>228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1" t="s">
        <v>28</v>
      </c>
      <c r="C11" s="74"/>
      <c r="D11" s="74"/>
      <c r="E11" s="74"/>
      <c r="F11" s="74"/>
      <c r="G11" s="74"/>
      <c r="H11" s="74"/>
      <c r="I11" s="74"/>
      <c r="J11" s="84"/>
      <c r="K11" s="86"/>
      <c r="L11" s="84">
        <v>139.56031934200004</v>
      </c>
      <c r="M11" s="74"/>
      <c r="N11" s="85">
        <f>L11/$L$11</f>
        <v>1</v>
      </c>
      <c r="O11" s="85">
        <f>L11/'סכום נכסי הקרן'!$C$42</f>
        <v>2.0112246649278541E-2</v>
      </c>
      <c r="P11" s="5"/>
      <c r="BG11" s="1"/>
      <c r="BH11" s="3"/>
      <c r="BI11" s="1"/>
      <c r="BM11" s="1"/>
    </row>
    <row r="12" spans="2:65" s="4" customFormat="1" ht="18" customHeight="1">
      <c r="B12" s="95" t="s">
        <v>220</v>
      </c>
      <c r="C12" s="74"/>
      <c r="D12" s="74"/>
      <c r="E12" s="74"/>
      <c r="F12" s="74"/>
      <c r="G12" s="74"/>
      <c r="H12" s="74"/>
      <c r="I12" s="74"/>
      <c r="J12" s="84"/>
      <c r="K12" s="86"/>
      <c r="L12" s="84">
        <v>139.56031934200004</v>
      </c>
      <c r="M12" s="74"/>
      <c r="N12" s="85">
        <f t="shared" ref="N12:N31" si="0">L12/$L$11</f>
        <v>1</v>
      </c>
      <c r="O12" s="85">
        <f>L12/'סכום נכסי הקרן'!$C$42</f>
        <v>2.0112246649278541E-2</v>
      </c>
      <c r="P12" s="5"/>
      <c r="BG12" s="1"/>
      <c r="BH12" s="3"/>
      <c r="BI12" s="1"/>
      <c r="BM12" s="1"/>
    </row>
    <row r="13" spans="2:65">
      <c r="B13" s="92" t="s">
        <v>46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139.56031934200004</v>
      </c>
      <c r="M13" s="72"/>
      <c r="N13" s="82">
        <f t="shared" si="0"/>
        <v>1</v>
      </c>
      <c r="O13" s="82">
        <f>L13/'סכום נכסי הקרן'!$C$42</f>
        <v>2.0112246649278541E-2</v>
      </c>
      <c r="BH13" s="3"/>
    </row>
    <row r="14" spans="2:65" ht="20.25">
      <c r="B14" s="77" t="s">
        <v>1173</v>
      </c>
      <c r="C14" s="74" t="s">
        <v>1174</v>
      </c>
      <c r="D14" s="87" t="s">
        <v>27</v>
      </c>
      <c r="E14" s="74"/>
      <c r="F14" s="87" t="s">
        <v>1143</v>
      </c>
      <c r="G14" s="74" t="s">
        <v>1175</v>
      </c>
      <c r="H14" s="74" t="s">
        <v>895</v>
      </c>
      <c r="I14" s="87" t="s">
        <v>157</v>
      </c>
      <c r="J14" s="84">
        <v>1.9804770000000003</v>
      </c>
      <c r="K14" s="86">
        <v>113834</v>
      </c>
      <c r="L14" s="84">
        <v>9.943955079000002</v>
      </c>
      <c r="M14" s="85">
        <v>3.4407675329551996E-6</v>
      </c>
      <c r="N14" s="85">
        <f t="shared" si="0"/>
        <v>7.1252022966727432E-2</v>
      </c>
      <c r="O14" s="85">
        <f>L14/'סכום נכסי הקרן'!$C$42</f>
        <v>1.4330382601668815E-3</v>
      </c>
      <c r="BH14" s="4"/>
    </row>
    <row r="15" spans="2:65">
      <c r="B15" s="77" t="s">
        <v>1176</v>
      </c>
      <c r="C15" s="74" t="s">
        <v>1177</v>
      </c>
      <c r="D15" s="87" t="s">
        <v>27</v>
      </c>
      <c r="E15" s="74"/>
      <c r="F15" s="87" t="s">
        <v>1143</v>
      </c>
      <c r="G15" s="74" t="s">
        <v>1064</v>
      </c>
      <c r="H15" s="74" t="s">
        <v>895</v>
      </c>
      <c r="I15" s="87" t="s">
        <v>154</v>
      </c>
      <c r="J15" s="84">
        <v>0.11351000000000001</v>
      </c>
      <c r="K15" s="86">
        <v>1055286</v>
      </c>
      <c r="L15" s="84">
        <v>4.1218262740000009</v>
      </c>
      <c r="M15" s="85">
        <v>7.9341893605369837E-7</v>
      </c>
      <c r="N15" s="85">
        <f t="shared" si="0"/>
        <v>2.9534371183969885E-2</v>
      </c>
      <c r="O15" s="85">
        <f>L15/'סכום נכסי הקרן'!$C$42</f>
        <v>5.9400255788334699E-4</v>
      </c>
    </row>
    <row r="16" spans="2:65">
      <c r="B16" s="77" t="s">
        <v>1178</v>
      </c>
      <c r="C16" s="74" t="s">
        <v>1179</v>
      </c>
      <c r="D16" s="87" t="s">
        <v>27</v>
      </c>
      <c r="E16" s="74"/>
      <c r="F16" s="87" t="s">
        <v>1143</v>
      </c>
      <c r="G16" s="74" t="s">
        <v>1064</v>
      </c>
      <c r="H16" s="74" t="s">
        <v>895</v>
      </c>
      <c r="I16" s="87" t="s">
        <v>156</v>
      </c>
      <c r="J16" s="84">
        <v>1.4356380000000002</v>
      </c>
      <c r="K16" s="86">
        <v>94450</v>
      </c>
      <c r="L16" s="84">
        <v>5.458824893000001</v>
      </c>
      <c r="M16" s="85">
        <v>4.5584466181836568E-6</v>
      </c>
      <c r="N16" s="85">
        <f t="shared" si="0"/>
        <v>3.9114448281125369E-2</v>
      </c>
      <c r="O16" s="85">
        <f>L16/'סכום נכסי הקרן'!$C$42</f>
        <v>7.8667943138044252E-4</v>
      </c>
    </row>
    <row r="17" spans="2:15">
      <c r="B17" s="77" t="s">
        <v>1180</v>
      </c>
      <c r="C17" s="74" t="s">
        <v>1181</v>
      </c>
      <c r="D17" s="87" t="s">
        <v>27</v>
      </c>
      <c r="E17" s="74"/>
      <c r="F17" s="87" t="s">
        <v>1143</v>
      </c>
      <c r="G17" s="74" t="s">
        <v>1095</v>
      </c>
      <c r="H17" s="74" t="s">
        <v>895</v>
      </c>
      <c r="I17" s="87" t="s">
        <v>156</v>
      </c>
      <c r="J17" s="84">
        <v>1.2471180000000002</v>
      </c>
      <c r="K17" s="86">
        <v>193336</v>
      </c>
      <c r="L17" s="84">
        <v>9.7067206840000022</v>
      </c>
      <c r="M17" s="85">
        <v>3.9451924734996267E-6</v>
      </c>
      <c r="N17" s="85">
        <f t="shared" si="0"/>
        <v>6.9552153002840039E-2</v>
      </c>
      <c r="O17" s="85">
        <f>L17/'סכום נכסי הקרן'!$C$42</f>
        <v>1.398850056181478E-3</v>
      </c>
    </row>
    <row r="18" spans="2:15">
      <c r="B18" s="77" t="s">
        <v>1182</v>
      </c>
      <c r="C18" s="74" t="s">
        <v>1183</v>
      </c>
      <c r="D18" s="87" t="s">
        <v>27</v>
      </c>
      <c r="E18" s="74"/>
      <c r="F18" s="87" t="s">
        <v>1143</v>
      </c>
      <c r="G18" s="74" t="s">
        <v>1095</v>
      </c>
      <c r="H18" s="74" t="s">
        <v>895</v>
      </c>
      <c r="I18" s="87" t="s">
        <v>156</v>
      </c>
      <c r="J18" s="84">
        <v>0.22084100000000004</v>
      </c>
      <c r="K18" s="86">
        <v>193181</v>
      </c>
      <c r="L18" s="84">
        <v>1.7175018210000004</v>
      </c>
      <c r="M18" s="85">
        <v>6.9806018716496775E-7</v>
      </c>
      <c r="N18" s="85">
        <f t="shared" si="0"/>
        <v>1.2306519712033405E-2</v>
      </c>
      <c r="O18" s="85">
        <f>L18/'סכום נכסי הקרן'!$C$42</f>
        <v>2.4751175984262416E-4</v>
      </c>
    </row>
    <row r="19" spans="2:15">
      <c r="B19" s="77" t="s">
        <v>1184</v>
      </c>
      <c r="C19" s="74" t="s">
        <v>1185</v>
      </c>
      <c r="D19" s="87" t="s">
        <v>27</v>
      </c>
      <c r="E19" s="74"/>
      <c r="F19" s="87" t="s">
        <v>1143</v>
      </c>
      <c r="G19" s="74" t="s">
        <v>1095</v>
      </c>
      <c r="H19" s="74" t="s">
        <v>895</v>
      </c>
      <c r="I19" s="87" t="s">
        <v>156</v>
      </c>
      <c r="J19" s="84">
        <v>0.16317500000000001</v>
      </c>
      <c r="K19" s="86">
        <v>193181</v>
      </c>
      <c r="L19" s="84">
        <v>1.2690271099999999</v>
      </c>
      <c r="M19" s="85">
        <v>5.1578245280009978E-7</v>
      </c>
      <c r="N19" s="85">
        <f t="shared" si="0"/>
        <v>9.0930367312371998E-3</v>
      </c>
      <c r="O19" s="85">
        <f>L19/'סכום נכסי הקרן'!$C$42</f>
        <v>1.8288139752959209E-4</v>
      </c>
    </row>
    <row r="20" spans="2:15">
      <c r="B20" s="77" t="s">
        <v>1186</v>
      </c>
      <c r="C20" s="74" t="s">
        <v>1187</v>
      </c>
      <c r="D20" s="87" t="s">
        <v>27</v>
      </c>
      <c r="E20" s="74"/>
      <c r="F20" s="87" t="s">
        <v>1143</v>
      </c>
      <c r="G20" s="74" t="s">
        <v>904</v>
      </c>
      <c r="H20" s="74" t="s">
        <v>895</v>
      </c>
      <c r="I20" s="87" t="s">
        <v>154</v>
      </c>
      <c r="J20" s="84">
        <v>122.86728000000001</v>
      </c>
      <c r="K20" s="86">
        <v>1422</v>
      </c>
      <c r="L20" s="84">
        <v>6.0120213350000009</v>
      </c>
      <c r="M20" s="85">
        <v>4.6373871864500839E-7</v>
      </c>
      <c r="N20" s="85">
        <f t="shared" si="0"/>
        <v>4.3078300217035334E-2</v>
      </c>
      <c r="O20" s="85">
        <f>L20/'סכום נכסי הקרן'!$C$42</f>
        <v>8.66401399196684E-4</v>
      </c>
    </row>
    <row r="21" spans="2:15">
      <c r="B21" s="77" t="s">
        <v>1188</v>
      </c>
      <c r="C21" s="74" t="s">
        <v>1189</v>
      </c>
      <c r="D21" s="87" t="s">
        <v>27</v>
      </c>
      <c r="E21" s="74"/>
      <c r="F21" s="87" t="s">
        <v>1143</v>
      </c>
      <c r="G21" s="74" t="s">
        <v>904</v>
      </c>
      <c r="H21" s="74" t="s">
        <v>895</v>
      </c>
      <c r="I21" s="87" t="s">
        <v>154</v>
      </c>
      <c r="J21" s="84">
        <v>1.07196</v>
      </c>
      <c r="K21" s="86">
        <v>196702.1</v>
      </c>
      <c r="L21" s="84">
        <v>7.2555828210000008</v>
      </c>
      <c r="M21" s="85">
        <v>3.9823360661535477E-6</v>
      </c>
      <c r="N21" s="85">
        <f t="shared" si="0"/>
        <v>5.1988866571878546E-2</v>
      </c>
      <c r="O21" s="85">
        <f>L21/'סכום נכסי הקרן'!$C$42</f>
        <v>1.0456129075100535E-3</v>
      </c>
    </row>
    <row r="22" spans="2:15">
      <c r="B22" s="77" t="s">
        <v>1190</v>
      </c>
      <c r="C22" s="74" t="s">
        <v>1191</v>
      </c>
      <c r="D22" s="87" t="s">
        <v>27</v>
      </c>
      <c r="E22" s="74"/>
      <c r="F22" s="87" t="s">
        <v>1143</v>
      </c>
      <c r="G22" s="74" t="s">
        <v>1192</v>
      </c>
      <c r="H22" s="74" t="s">
        <v>895</v>
      </c>
      <c r="I22" s="87" t="s">
        <v>154</v>
      </c>
      <c r="J22" s="84">
        <v>55.060080999999997</v>
      </c>
      <c r="K22" s="86">
        <v>1722</v>
      </c>
      <c r="L22" s="84">
        <v>3.2625311390000005</v>
      </c>
      <c r="M22" s="85">
        <v>9.7396028686700371E-7</v>
      </c>
      <c r="N22" s="85">
        <f t="shared" si="0"/>
        <v>2.337721176321611E-2</v>
      </c>
      <c r="O22" s="85">
        <f>L22/'סכום נכסי הקרן'!$C$42</f>
        <v>4.7016824895421816E-4</v>
      </c>
    </row>
    <row r="23" spans="2:15">
      <c r="B23" s="77" t="s">
        <v>1193</v>
      </c>
      <c r="C23" s="74" t="s">
        <v>1194</v>
      </c>
      <c r="D23" s="87" t="s">
        <v>27</v>
      </c>
      <c r="E23" s="74"/>
      <c r="F23" s="87" t="s">
        <v>1143</v>
      </c>
      <c r="G23" s="74" t="s">
        <v>1192</v>
      </c>
      <c r="H23" s="74" t="s">
        <v>895</v>
      </c>
      <c r="I23" s="87" t="s">
        <v>154</v>
      </c>
      <c r="J23" s="84">
        <v>3.8725740000000006</v>
      </c>
      <c r="K23" s="86">
        <v>134636</v>
      </c>
      <c r="L23" s="84">
        <v>17.940956460000006</v>
      </c>
      <c r="M23" s="85">
        <v>9.778192018917409E-7</v>
      </c>
      <c r="N23" s="85">
        <f t="shared" si="0"/>
        <v>0.1285534208046252</v>
      </c>
      <c r="O23" s="85">
        <f>L23/'סכום נכסי הקרן'!$C$42</f>
        <v>2.5854981068311176E-3</v>
      </c>
    </row>
    <row r="24" spans="2:15">
      <c r="B24" s="77" t="s">
        <v>1195</v>
      </c>
      <c r="C24" s="74" t="s">
        <v>1196</v>
      </c>
      <c r="D24" s="87" t="s">
        <v>27</v>
      </c>
      <c r="E24" s="74"/>
      <c r="F24" s="87" t="s">
        <v>1143</v>
      </c>
      <c r="G24" s="74" t="s">
        <v>1192</v>
      </c>
      <c r="H24" s="74" t="s">
        <v>895</v>
      </c>
      <c r="I24" s="87" t="s">
        <v>154</v>
      </c>
      <c r="J24" s="84">
        <v>16.403691999999999</v>
      </c>
      <c r="K24" s="86">
        <v>13013.85</v>
      </c>
      <c r="L24" s="84">
        <v>7.3456814120000011</v>
      </c>
      <c r="M24" s="85">
        <v>2.3280463666207009E-6</v>
      </c>
      <c r="N24" s="85">
        <f t="shared" si="0"/>
        <v>5.2634455457206394E-2</v>
      </c>
      <c r="O24" s="85">
        <f>L24/'סכום נכסי הקרן'!$C$42</f>
        <v>1.0585971504057999E-3</v>
      </c>
    </row>
    <row r="25" spans="2:15">
      <c r="B25" s="77" t="s">
        <v>1197</v>
      </c>
      <c r="C25" s="74" t="s">
        <v>1198</v>
      </c>
      <c r="D25" s="87" t="s">
        <v>27</v>
      </c>
      <c r="E25" s="74"/>
      <c r="F25" s="87" t="s">
        <v>1143</v>
      </c>
      <c r="G25" s="74" t="s">
        <v>1192</v>
      </c>
      <c r="H25" s="74" t="s">
        <v>895</v>
      </c>
      <c r="I25" s="87" t="s">
        <v>154</v>
      </c>
      <c r="J25" s="84">
        <v>0.12659300000000004</v>
      </c>
      <c r="K25" s="86">
        <v>1160484</v>
      </c>
      <c r="L25" s="84">
        <v>5.0551570140000006</v>
      </c>
      <c r="M25" s="85">
        <v>8.4757961868425388E-7</v>
      </c>
      <c r="N25" s="85">
        <f t="shared" si="0"/>
        <v>3.6222022404606764E-2</v>
      </c>
      <c r="O25" s="85">
        <f>L25/'סכום נכסי הקרן'!$C$42</f>
        <v>7.2850624873714467E-4</v>
      </c>
    </row>
    <row r="26" spans="2:15">
      <c r="B26" s="77" t="s">
        <v>1199</v>
      </c>
      <c r="C26" s="74" t="s">
        <v>1200</v>
      </c>
      <c r="D26" s="87" t="s">
        <v>27</v>
      </c>
      <c r="E26" s="74"/>
      <c r="F26" s="87" t="s">
        <v>1143</v>
      </c>
      <c r="G26" s="74" t="s">
        <v>1192</v>
      </c>
      <c r="H26" s="74" t="s">
        <v>895</v>
      </c>
      <c r="I26" s="87" t="s">
        <v>154</v>
      </c>
      <c r="J26" s="84">
        <v>2.4684540000000004</v>
      </c>
      <c r="K26" s="86">
        <v>95161.72</v>
      </c>
      <c r="L26" s="84">
        <v>8.0829899570000006</v>
      </c>
      <c r="M26" s="85">
        <v>2.8694586832899791E-6</v>
      </c>
      <c r="N26" s="85">
        <f t="shared" si="0"/>
        <v>5.7917536984077832E-2</v>
      </c>
      <c r="O26" s="85">
        <f>L26/'סכום נכסי הקרן'!$C$42</f>
        <v>1.1648517891424855E-3</v>
      </c>
    </row>
    <row r="27" spans="2:15">
      <c r="B27" s="77" t="s">
        <v>1201</v>
      </c>
      <c r="C27" s="74" t="s">
        <v>1202</v>
      </c>
      <c r="D27" s="87" t="s">
        <v>27</v>
      </c>
      <c r="E27" s="74"/>
      <c r="F27" s="87" t="s">
        <v>1143</v>
      </c>
      <c r="G27" s="74" t="s">
        <v>1192</v>
      </c>
      <c r="H27" s="74" t="s">
        <v>895</v>
      </c>
      <c r="I27" s="87" t="s">
        <v>154</v>
      </c>
      <c r="J27" s="84">
        <v>6.9157840000000013</v>
      </c>
      <c r="K27" s="86">
        <v>31457.99</v>
      </c>
      <c r="L27" s="84">
        <v>7.4861250220000013</v>
      </c>
      <c r="M27" s="85">
        <v>7.5590746840833682E-7</v>
      </c>
      <c r="N27" s="85">
        <f t="shared" si="0"/>
        <v>5.3640784553199899E-2</v>
      </c>
      <c r="O27" s="85">
        <f>L27/'סכום נכסי הקרן'!$C$42</f>
        <v>1.0788366893947669E-3</v>
      </c>
    </row>
    <row r="28" spans="2:15">
      <c r="B28" s="77" t="s">
        <v>1203</v>
      </c>
      <c r="C28" s="74" t="s">
        <v>1204</v>
      </c>
      <c r="D28" s="87" t="s">
        <v>27</v>
      </c>
      <c r="E28" s="74"/>
      <c r="F28" s="87" t="s">
        <v>1143</v>
      </c>
      <c r="G28" s="74" t="s">
        <v>1192</v>
      </c>
      <c r="H28" s="74" t="s">
        <v>895</v>
      </c>
      <c r="I28" s="87" t="s">
        <v>156</v>
      </c>
      <c r="J28" s="84">
        <v>12.980841000000003</v>
      </c>
      <c r="K28" s="86">
        <v>9276</v>
      </c>
      <c r="L28" s="84">
        <v>4.8474770900000008</v>
      </c>
      <c r="M28" s="85">
        <v>3.7736492942546473E-7</v>
      </c>
      <c r="N28" s="85">
        <f t="shared" si="0"/>
        <v>3.4733920879909987E-2</v>
      </c>
      <c r="O28" s="85">
        <f>L28/'סכום נכסי הקרן'!$C$42</f>
        <v>6.9857718383327556E-4</v>
      </c>
    </row>
    <row r="29" spans="2:15">
      <c r="B29" s="77" t="s">
        <v>1205</v>
      </c>
      <c r="C29" s="74" t="s">
        <v>1206</v>
      </c>
      <c r="D29" s="87" t="s">
        <v>27</v>
      </c>
      <c r="E29" s="74"/>
      <c r="F29" s="87" t="s">
        <v>1143</v>
      </c>
      <c r="G29" s="74" t="s">
        <v>1207</v>
      </c>
      <c r="H29" s="74" t="s">
        <v>895</v>
      </c>
      <c r="I29" s="87" t="s">
        <v>156</v>
      </c>
      <c r="J29" s="84">
        <v>8.3764610000000008</v>
      </c>
      <c r="K29" s="86">
        <v>14978</v>
      </c>
      <c r="L29" s="84">
        <v>5.0508746229999995</v>
      </c>
      <c r="M29" s="85">
        <v>3.296828756940116E-7</v>
      </c>
      <c r="N29" s="85">
        <f t="shared" si="0"/>
        <v>3.6191337529276932E-2</v>
      </c>
      <c r="O29" s="85">
        <f>L29/'סכום נכסי הקרן'!$C$42</f>
        <v>7.2788910695610869E-4</v>
      </c>
    </row>
    <row r="30" spans="2:15">
      <c r="B30" s="77" t="s">
        <v>1208</v>
      </c>
      <c r="C30" s="74" t="s">
        <v>1209</v>
      </c>
      <c r="D30" s="87" t="s">
        <v>27</v>
      </c>
      <c r="E30" s="74"/>
      <c r="F30" s="87" t="s">
        <v>1143</v>
      </c>
      <c r="G30" s="74" t="s">
        <v>665</v>
      </c>
      <c r="H30" s="74"/>
      <c r="I30" s="87" t="s">
        <v>157</v>
      </c>
      <c r="J30" s="84">
        <v>28.558125000000004</v>
      </c>
      <c r="K30" s="86">
        <v>14133.52</v>
      </c>
      <c r="L30" s="84">
        <v>17.803172384000003</v>
      </c>
      <c r="M30" s="85">
        <v>1.4328251110104775E-5</v>
      </c>
      <c r="N30" s="85">
        <f t="shared" si="0"/>
        <v>0.12756614822851167</v>
      </c>
      <c r="O30" s="85">
        <f>L30/'סכום נכסי הקרן'!$C$42</f>
        <v>2.565641837270254E-3</v>
      </c>
    </row>
    <row r="31" spans="2:15">
      <c r="B31" s="77" t="s">
        <v>1210</v>
      </c>
      <c r="C31" s="74" t="s">
        <v>1211</v>
      </c>
      <c r="D31" s="87" t="s">
        <v>27</v>
      </c>
      <c r="E31" s="74"/>
      <c r="F31" s="87" t="s">
        <v>1143</v>
      </c>
      <c r="G31" s="74" t="s">
        <v>665</v>
      </c>
      <c r="H31" s="74"/>
      <c r="I31" s="87" t="s">
        <v>154</v>
      </c>
      <c r="J31" s="84">
        <v>35.493262999999999</v>
      </c>
      <c r="K31" s="86">
        <v>14083</v>
      </c>
      <c r="L31" s="84">
        <v>17.199894224000005</v>
      </c>
      <c r="M31" s="85">
        <v>1.5137587594303713E-6</v>
      </c>
      <c r="N31" s="85">
        <f t="shared" si="0"/>
        <v>0.12324344272852186</v>
      </c>
      <c r="O31" s="85">
        <f>L31/'סכום נכסי הקרן'!$C$42</f>
        <v>2.4787025180622656E-3</v>
      </c>
    </row>
    <row r="32" spans="2:15">
      <c r="B32" s="73"/>
      <c r="C32" s="74"/>
      <c r="D32" s="74"/>
      <c r="E32" s="74"/>
      <c r="F32" s="74"/>
      <c r="G32" s="74"/>
      <c r="H32" s="74"/>
      <c r="I32" s="74"/>
      <c r="J32" s="84"/>
      <c r="K32" s="86"/>
      <c r="L32" s="74"/>
      <c r="M32" s="74"/>
      <c r="N32" s="85"/>
      <c r="O32" s="74"/>
    </row>
    <row r="33" spans="2:5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5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59">
      <c r="B35" s="89" t="s">
        <v>240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59">
      <c r="B36" s="89" t="s">
        <v>103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59" ht="20.25">
      <c r="B37" s="89" t="s">
        <v>223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BG37" s="4"/>
    </row>
    <row r="38" spans="2:59">
      <c r="B38" s="89" t="s">
        <v>231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BG38" s="3"/>
    </row>
    <row r="39" spans="2:5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5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5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5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5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5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5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5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5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5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C5:C1048576 D1:AF1048576 AH1:XFD1048576 AG1:AG37 B1:B34 B3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170</v>
      </c>
      <c r="C1" s="68" t="s" vm="1">
        <v>247</v>
      </c>
    </row>
    <row r="2" spans="2:60">
      <c r="B2" s="47" t="s">
        <v>169</v>
      </c>
      <c r="C2" s="68" t="s">
        <v>248</v>
      </c>
    </row>
    <row r="3" spans="2:60">
      <c r="B3" s="47" t="s">
        <v>171</v>
      </c>
      <c r="C3" s="68" t="s">
        <v>249</v>
      </c>
    </row>
    <row r="4" spans="2:60">
      <c r="B4" s="47" t="s">
        <v>172</v>
      </c>
      <c r="C4" s="68">
        <v>12148</v>
      </c>
    </row>
    <row r="6" spans="2:60" ht="26.25" customHeight="1">
      <c r="B6" s="125" t="s">
        <v>200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0" ht="26.25" customHeight="1">
      <c r="B7" s="125" t="s">
        <v>85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H7" s="3"/>
    </row>
    <row r="8" spans="2:60" s="3" customFormat="1" ht="78.75">
      <c r="B8" s="22" t="s">
        <v>107</v>
      </c>
      <c r="C8" s="30" t="s">
        <v>41</v>
      </c>
      <c r="D8" s="30" t="s">
        <v>110</v>
      </c>
      <c r="E8" s="30" t="s">
        <v>60</v>
      </c>
      <c r="F8" s="30" t="s">
        <v>94</v>
      </c>
      <c r="G8" s="30" t="s">
        <v>225</v>
      </c>
      <c r="H8" s="30" t="s">
        <v>224</v>
      </c>
      <c r="I8" s="30" t="s">
        <v>56</v>
      </c>
      <c r="J8" s="30" t="s">
        <v>53</v>
      </c>
      <c r="K8" s="30" t="s">
        <v>173</v>
      </c>
      <c r="L8" s="66" t="s">
        <v>175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232</v>
      </c>
      <c r="H9" s="16"/>
      <c r="I9" s="16" t="s">
        <v>228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118" t="s">
        <v>1407</v>
      </c>
      <c r="C11" s="91"/>
      <c r="D11" s="91"/>
      <c r="E11" s="91"/>
      <c r="F11" s="91"/>
      <c r="G11" s="91"/>
      <c r="H11" s="91"/>
      <c r="I11" s="119">
        <v>0</v>
      </c>
      <c r="J11" s="91"/>
      <c r="K11" s="91"/>
      <c r="L11" s="91"/>
      <c r="BC11" s="1"/>
      <c r="BD11" s="3"/>
      <c r="BE11" s="1"/>
      <c r="BG11" s="1"/>
    </row>
    <row r="12" spans="2:60" s="4" customFormat="1" ht="18" customHeight="1">
      <c r="B12" s="89" t="s">
        <v>240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BC12" s="1"/>
      <c r="BD12" s="3"/>
      <c r="BE12" s="1"/>
      <c r="BG12" s="1"/>
    </row>
    <row r="13" spans="2:60">
      <c r="B13" s="89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BD13" s="3"/>
    </row>
    <row r="14" spans="2:60" ht="20.25">
      <c r="B14" s="89" t="s">
        <v>223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BD14" s="4"/>
    </row>
    <row r="15" spans="2:60">
      <c r="B15" s="89" t="s">
        <v>231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