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885" windowWidth="19320" windowHeight="11130" tabRatio="1000" activeTab="8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4" hidden="1">'אג"ח קונצרני'!$B$8:$U$561</definedName>
    <definedName name="_xlnm._FilterDatabase" localSheetId="21" hidden="1">הלוואות!$A$37:$R$249</definedName>
    <definedName name="_xlnm._FilterDatabase" localSheetId="19" hidden="1">'לא סחיר - חוזים עתידיים'!$B$8:$K$852</definedName>
    <definedName name="_xlnm._FilterDatabase" localSheetId="15" hidden="1">'לא סחיר - מניות'!$B$8:$M$399</definedName>
    <definedName name="_xlnm._FilterDatabase" localSheetId="16" hidden="1">'לא סחיר - קרנות השקעה'!$B$8:$K$474</definedName>
    <definedName name="_xlnm._FilterDatabase" localSheetId="5" hidden="1">מניות!$A$8:$O$361</definedName>
    <definedName name="_xlnm._FilterDatabase" localSheetId="0" hidden="1">'סכום נכסי הקרן'!$A$9:$D$65</definedName>
    <definedName name="_xlnm._FilterDatabase" localSheetId="7" hidden="1">'קרנות נאמנות'!$B$8:$O$49</definedName>
    <definedName name="_xlnm._FilterDatabase" localSheetId="6" hidden="1">'קרנות סל'!$B$8:$N$249</definedName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קונצרני'!$B$6:$U$32</definedName>
    <definedName name="Print_Area" localSheetId="9">אופציות!$B$6:$L$41</definedName>
    <definedName name="Print_Area" localSheetId="21">הלוואות!$B$6:$Q$43</definedName>
    <definedName name="Print_Area" localSheetId="24">'השקעה בחברות מוחזקות'!$B$6:$K$17</definedName>
    <definedName name="Print_Area" localSheetId="25">'השקעות אחרות '!$B$6:$K$17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מניות'!$B$6:$M$20</definedName>
    <definedName name="Print_Area" localSheetId="16">'לא סחיר - קרנות השקעה'!$B$6:$K$38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מזומנים!$B$6:$K$39</definedName>
    <definedName name="Print_Area" localSheetId="5">מניות!$B$6:$O$32</definedName>
    <definedName name="Print_Area" localSheetId="0">'סכום נכסי הקרן'!$B$6:$D$50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  <definedName name="_xlnm.Print_Area" localSheetId="0">'סכום נכסי הקרן'!#REF!</definedName>
  </definedNames>
  <calcPr calcId="145621"/>
</workbook>
</file>

<file path=xl/calcChain.xml><?xml version="1.0" encoding="utf-8"?>
<calcChain xmlns="http://schemas.openxmlformats.org/spreadsheetml/2006/main">
  <c r="C23" i="88" l="1"/>
  <c r="J66" i="58"/>
  <c r="J69" i="58"/>
  <c r="J70" i="58"/>
  <c r="J23" i="58"/>
  <c r="J11" i="58" s="1"/>
  <c r="J10" i="58" s="1"/>
  <c r="J12" i="58"/>
  <c r="C38" i="88" l="1"/>
  <c r="J209" i="73" l="1"/>
  <c r="J208" i="73"/>
  <c r="J207" i="73"/>
  <c r="J206" i="73"/>
  <c r="J205" i="73"/>
  <c r="J204" i="73"/>
  <c r="J203" i="73"/>
  <c r="J202" i="73"/>
  <c r="J201" i="73"/>
  <c r="J200" i="73"/>
  <c r="J199" i="73"/>
  <c r="J198" i="73"/>
  <c r="J197" i="73"/>
  <c r="J196" i="73"/>
  <c r="J195" i="73"/>
  <c r="J194" i="73"/>
  <c r="J193" i="73"/>
  <c r="J192" i="73"/>
  <c r="J191" i="73"/>
  <c r="J190" i="73"/>
  <c r="J189" i="73"/>
  <c r="J188" i="73"/>
  <c r="J187" i="73"/>
  <c r="J186" i="73"/>
  <c r="J185" i="73"/>
  <c r="J184" i="73"/>
  <c r="J183" i="73"/>
  <c r="J182" i="73"/>
  <c r="J181" i="73"/>
  <c r="J180" i="73"/>
  <c r="J179" i="73"/>
  <c r="J178" i="73"/>
  <c r="J177" i="73"/>
  <c r="J176" i="73"/>
  <c r="J175" i="73"/>
  <c r="J174" i="73"/>
  <c r="J173" i="73"/>
  <c r="J172" i="73"/>
  <c r="J171" i="73"/>
  <c r="J170" i="73"/>
  <c r="J169" i="73"/>
  <c r="J168" i="73"/>
  <c r="J167" i="73"/>
  <c r="J166" i="73"/>
  <c r="J165" i="73"/>
  <c r="J164" i="73"/>
  <c r="J163" i="73"/>
  <c r="J162" i="73"/>
  <c r="J161" i="73"/>
  <c r="J160" i="73"/>
  <c r="J159" i="73"/>
  <c r="J158" i="73"/>
  <c r="J157" i="73"/>
  <c r="J156" i="73"/>
  <c r="J155" i="73"/>
  <c r="J154" i="73"/>
  <c r="J153" i="73"/>
  <c r="J152" i="73"/>
  <c r="J151" i="73"/>
  <c r="J150" i="73"/>
  <c r="J149" i="73"/>
  <c r="J148" i="73"/>
  <c r="J147" i="73"/>
  <c r="J146" i="73"/>
  <c r="J145" i="73"/>
  <c r="J144" i="73"/>
  <c r="J143" i="73"/>
  <c r="J142" i="73"/>
  <c r="J141" i="73"/>
  <c r="J140" i="73"/>
  <c r="J139" i="73"/>
  <c r="J138" i="73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J121" i="73"/>
  <c r="J120" i="73"/>
  <c r="J119" i="73"/>
  <c r="J118" i="73"/>
  <c r="J117" i="73"/>
  <c r="J116" i="73"/>
  <c r="J115" i="73"/>
  <c r="J114" i="73"/>
  <c r="J113" i="73"/>
  <c r="J112" i="73"/>
  <c r="J111" i="73"/>
  <c r="J110" i="73"/>
  <c r="J109" i="73"/>
  <c r="J108" i="73"/>
  <c r="J107" i="73"/>
  <c r="J106" i="73"/>
  <c r="J105" i="73"/>
  <c r="J104" i="73"/>
  <c r="J103" i="73"/>
  <c r="J102" i="73"/>
  <c r="J101" i="73"/>
  <c r="J100" i="73"/>
  <c r="J99" i="73"/>
  <c r="J98" i="73"/>
  <c r="J97" i="73"/>
  <c r="J96" i="73"/>
  <c r="J95" i="73"/>
  <c r="J94" i="73"/>
  <c r="J93" i="73"/>
  <c r="J92" i="73"/>
  <c r="J90" i="73"/>
  <c r="J89" i="73"/>
  <c r="J88" i="73"/>
  <c r="J87" i="73"/>
  <c r="J86" i="73"/>
  <c r="J85" i="73"/>
  <c r="J84" i="73"/>
  <c r="J83" i="73"/>
  <c r="J82" i="73"/>
  <c r="J81" i="73"/>
  <c r="J79" i="73"/>
  <c r="J78" i="73"/>
  <c r="J77" i="73"/>
  <c r="J75" i="73"/>
  <c r="J74" i="73"/>
  <c r="J73" i="73"/>
  <c r="J72" i="73"/>
  <c r="J71" i="73"/>
  <c r="J70" i="73"/>
  <c r="J69" i="73"/>
  <c r="J68" i="73"/>
  <c r="J67" i="73"/>
  <c r="J66" i="73"/>
  <c r="J65" i="73"/>
  <c r="J64" i="73"/>
  <c r="J62" i="73"/>
  <c r="J61" i="73"/>
  <c r="J60" i="73"/>
  <c r="J59" i="73"/>
  <c r="J58" i="73"/>
  <c r="J57" i="73"/>
  <c r="J56" i="73"/>
  <c r="J55" i="73"/>
  <c r="J54" i="73"/>
  <c r="J53" i="73"/>
  <c r="J52" i="73"/>
  <c r="J51" i="73"/>
  <c r="J50" i="73"/>
  <c r="J49" i="73"/>
  <c r="J48" i="73"/>
  <c r="J47" i="73"/>
  <c r="J46" i="73"/>
  <c r="J45" i="73"/>
  <c r="J44" i="73"/>
  <c r="J43" i="73"/>
  <c r="J42" i="73"/>
  <c r="J41" i="73"/>
  <c r="J40" i="73"/>
  <c r="J39" i="73"/>
  <c r="J38" i="73"/>
  <c r="J37" i="73"/>
  <c r="J36" i="73"/>
  <c r="J35" i="73"/>
  <c r="J34" i="73"/>
  <c r="J33" i="73"/>
  <c r="J32" i="73"/>
  <c r="J31" i="73"/>
  <c r="J30" i="73"/>
  <c r="J29" i="73"/>
  <c r="J27" i="73"/>
  <c r="J26" i="73"/>
  <c r="J25" i="73"/>
  <c r="J23" i="73"/>
  <c r="J22" i="73"/>
  <c r="J21" i="73"/>
  <c r="J20" i="73"/>
  <c r="J19" i="73"/>
  <c r="J18" i="73"/>
  <c r="J17" i="73"/>
  <c r="J16" i="73"/>
  <c r="J15" i="73"/>
  <c r="J14" i="73"/>
  <c r="J13" i="73"/>
  <c r="J12" i="73"/>
  <c r="J11" i="73"/>
  <c r="K159" i="62"/>
  <c r="K131" i="62" s="1"/>
  <c r="K11" i="62" s="1"/>
  <c r="L132" i="62"/>
  <c r="P12" i="78" l="1"/>
  <c r="R245" i="61" l="1"/>
  <c r="O13" i="93" l="1"/>
  <c r="O12" i="93"/>
  <c r="O11" i="93"/>
  <c r="O10" i="93"/>
  <c r="O14" i="92"/>
  <c r="O13" i="92"/>
  <c r="O12" i="92"/>
  <c r="O11" i="92"/>
  <c r="O10" i="92"/>
  <c r="C43" i="88"/>
  <c r="H47" i="80" l="1"/>
  <c r="H46" i="80"/>
  <c r="H44" i="80"/>
  <c r="H49" i="80"/>
  <c r="H48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E11" i="80" s="1"/>
  <c r="E10" i="80" s="1"/>
  <c r="H11" i="80"/>
  <c r="H10" i="80"/>
  <c r="N27" i="79"/>
  <c r="N26" i="79"/>
  <c r="N25" i="79"/>
  <c r="N24" i="79"/>
  <c r="N23" i="79"/>
  <c r="N22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P16" i="78"/>
  <c r="P37" i="78"/>
  <c r="P11" i="78" l="1"/>
  <c r="P10" i="78" s="1"/>
  <c r="Q11" i="78" l="1"/>
  <c r="Q437" i="78"/>
  <c r="Q433" i="78"/>
  <c r="Q429" i="78"/>
  <c r="Q425" i="78"/>
  <c r="Q421" i="78"/>
  <c r="Q417" i="78"/>
  <c r="Q413" i="78"/>
  <c r="Q409" i="78"/>
  <c r="Q405" i="78"/>
  <c r="Q401" i="78"/>
  <c r="Q397" i="78"/>
  <c r="Q393" i="78"/>
  <c r="Q389" i="78"/>
  <c r="Q385" i="78"/>
  <c r="Q381" i="78"/>
  <c r="Q377" i="78"/>
  <c r="Q373" i="78"/>
  <c r="Q369" i="78"/>
  <c r="Q365" i="78"/>
  <c r="Q361" i="78"/>
  <c r="Q357" i="78"/>
  <c r="Q353" i="78"/>
  <c r="Q349" i="78"/>
  <c r="Q345" i="78"/>
  <c r="Q341" i="78"/>
  <c r="Q337" i="78"/>
  <c r="Q333" i="78"/>
  <c r="Q329" i="78"/>
  <c r="Q325" i="78"/>
  <c r="Q321" i="78"/>
  <c r="Q317" i="78"/>
  <c r="Q313" i="78"/>
  <c r="Q309" i="78"/>
  <c r="Q305" i="78"/>
  <c r="Q301" i="78"/>
  <c r="Q297" i="78"/>
  <c r="Q293" i="78"/>
  <c r="Q289" i="78"/>
  <c r="Q285" i="78"/>
  <c r="Q281" i="78"/>
  <c r="Q277" i="78"/>
  <c r="Q273" i="78"/>
  <c r="Q269" i="78"/>
  <c r="Q265" i="78"/>
  <c r="Q261" i="78"/>
  <c r="Q257" i="78"/>
  <c r="Q253" i="78"/>
  <c r="Q246" i="78"/>
  <c r="Q245" i="78"/>
  <c r="Q241" i="78"/>
  <c r="Q237" i="78"/>
  <c r="Q233" i="78"/>
  <c r="Q229" i="78"/>
  <c r="Q225" i="78"/>
  <c r="Q221" i="78"/>
  <c r="Q217" i="78"/>
  <c r="Q213" i="78"/>
  <c r="Q209" i="78"/>
  <c r="Q205" i="78"/>
  <c r="Q201" i="78"/>
  <c r="Q197" i="78"/>
  <c r="Q193" i="78"/>
  <c r="Q189" i="78"/>
  <c r="Q186" i="78"/>
  <c r="Q182" i="78"/>
  <c r="Q178" i="78"/>
  <c r="Q174" i="78"/>
  <c r="Q170" i="78"/>
  <c r="Q166" i="78"/>
  <c r="Q161" i="78"/>
  <c r="Q157" i="78"/>
  <c r="Q153" i="78"/>
  <c r="Q149" i="78"/>
  <c r="Q145" i="78"/>
  <c r="Q140" i="78"/>
  <c r="Q136" i="78"/>
  <c r="Q132" i="78"/>
  <c r="Q128" i="78"/>
  <c r="Q124" i="78"/>
  <c r="Q120" i="78"/>
  <c r="Q116" i="78"/>
  <c r="Q112" i="78"/>
  <c r="C33" i="88"/>
  <c r="Q436" i="78"/>
  <c r="Q432" i="78"/>
  <c r="Q428" i="78"/>
  <c r="Q424" i="78"/>
  <c r="Q420" i="78"/>
  <c r="Q416" i="78"/>
  <c r="Q412" i="78"/>
  <c r="Q408" i="78"/>
  <c r="Q404" i="78"/>
  <c r="Q400" i="78"/>
  <c r="Q396" i="78"/>
  <c r="Q392" i="78"/>
  <c r="Q388" i="78"/>
  <c r="Q384" i="78"/>
  <c r="Q380" i="78"/>
  <c r="Q376" i="78"/>
  <c r="Q372" i="78"/>
  <c r="Q368" i="78"/>
  <c r="Q364" i="78"/>
  <c r="Q360" i="78"/>
  <c r="Q356" i="78"/>
  <c r="Q352" i="78"/>
  <c r="Q348" i="78"/>
  <c r="Q344" i="78"/>
  <c r="Q340" i="78"/>
  <c r="Q439" i="78"/>
  <c r="Q435" i="78"/>
  <c r="Q431" i="78"/>
  <c r="Q427" i="78"/>
  <c r="Q423" i="78"/>
  <c r="Q419" i="78"/>
  <c r="Q415" i="78"/>
  <c r="Q411" i="78"/>
  <c r="Q407" i="78"/>
  <c r="Q403" i="78"/>
  <c r="Q399" i="78"/>
  <c r="Q395" i="78"/>
  <c r="Q391" i="78"/>
  <c r="Q387" i="78"/>
  <c r="Q383" i="78"/>
  <c r="Q379" i="78"/>
  <c r="Q375" i="78"/>
  <c r="Q371" i="78"/>
  <c r="Q367" i="78"/>
  <c r="Q363" i="78"/>
  <c r="Q359" i="78"/>
  <c r="Q355" i="78"/>
  <c r="Q351" i="78"/>
  <c r="Q347" i="78"/>
  <c r="Q343" i="78"/>
  <c r="Q339" i="78"/>
  <c r="Q335" i="78"/>
  <c r="Q331" i="78"/>
  <c r="Q438" i="78"/>
  <c r="Q434" i="78"/>
  <c r="Q430" i="78"/>
  <c r="Q426" i="78"/>
  <c r="Q422" i="78"/>
  <c r="Q418" i="78"/>
  <c r="Q414" i="78"/>
  <c r="Q410" i="78"/>
  <c r="Q406" i="78"/>
  <c r="Q402" i="78"/>
  <c r="Q398" i="78"/>
  <c r="Q394" i="78"/>
  <c r="Q390" i="78"/>
  <c r="Q386" i="78"/>
  <c r="Q382" i="78"/>
  <c r="Q378" i="78"/>
  <c r="Q374" i="78"/>
  <c r="Q370" i="78"/>
  <c r="Q366" i="78"/>
  <c r="Q362" i="78"/>
  <c r="Q358" i="78"/>
  <c r="Q354" i="78"/>
  <c r="Q350" i="78"/>
  <c r="Q346" i="78"/>
  <c r="Q342" i="78"/>
  <c r="Q338" i="78"/>
  <c r="Q334" i="78"/>
  <c r="Q330" i="78"/>
  <c r="Q326" i="78"/>
  <c r="Q322" i="78"/>
  <c r="Q318" i="78"/>
  <c r="Q314" i="78"/>
  <c r="Q310" i="78"/>
  <c r="Q306" i="78"/>
  <c r="Q302" i="78"/>
  <c r="Q298" i="78"/>
  <c r="Q294" i="78"/>
  <c r="Q290" i="78"/>
  <c r="Q286" i="78"/>
  <c r="Q282" i="78"/>
  <c r="Q278" i="78"/>
  <c r="Q274" i="78"/>
  <c r="Q270" i="78"/>
  <c r="Q266" i="78"/>
  <c r="Q262" i="78"/>
  <c r="Q258" i="78"/>
  <c r="Q254" i="78"/>
  <c r="Q249" i="78"/>
  <c r="Q247" i="78"/>
  <c r="Q242" i="78"/>
  <c r="Q238" i="78"/>
  <c r="Q234" i="78"/>
  <c r="Q230" i="78"/>
  <c r="Q226" i="78"/>
  <c r="Q222" i="78"/>
  <c r="Q218" i="78"/>
  <c r="Q214" i="78"/>
  <c r="Q210" i="78"/>
  <c r="Q206" i="78"/>
  <c r="Q202" i="78"/>
  <c r="Q198" i="78"/>
  <c r="Q194" i="78"/>
  <c r="Q190" i="78"/>
  <c r="Q187" i="78"/>
  <c r="Q183" i="78"/>
  <c r="Q179" i="78"/>
  <c r="Q175" i="78"/>
  <c r="Q171" i="78"/>
  <c r="Q167" i="78"/>
  <c r="Q162" i="78"/>
  <c r="Q158" i="78"/>
  <c r="Q154" i="78"/>
  <c r="Q150" i="78"/>
  <c r="Q146" i="78"/>
  <c r="Q141" i="78"/>
  <c r="Q137" i="78"/>
  <c r="Q133" i="78"/>
  <c r="Q129" i="78"/>
  <c r="Q125" i="78"/>
  <c r="Q121" i="78"/>
  <c r="Q117" i="78"/>
  <c r="Q113" i="78"/>
  <c r="Q332" i="78"/>
  <c r="Q323" i="78"/>
  <c r="Q315" i="78"/>
  <c r="Q307" i="78"/>
  <c r="Q299" i="78"/>
  <c r="Q291" i="78"/>
  <c r="Q283" i="78"/>
  <c r="Q275" i="78"/>
  <c r="Q267" i="78"/>
  <c r="Q259" i="78"/>
  <c r="Q143" i="78"/>
  <c r="Q248" i="78"/>
  <c r="Q244" i="78"/>
  <c r="Q235" i="78"/>
  <c r="Q227" i="78"/>
  <c r="Q219" i="78"/>
  <c r="Q211" i="78"/>
  <c r="Q203" i="78"/>
  <c r="Q195" i="78"/>
  <c r="Q164" i="78"/>
  <c r="Q180" i="78"/>
  <c r="Q172" i="78"/>
  <c r="Q163" i="78"/>
  <c r="Q155" i="78"/>
  <c r="Q147" i="78"/>
  <c r="Q138" i="78"/>
  <c r="Q130" i="78"/>
  <c r="Q122" i="78"/>
  <c r="Q114" i="78"/>
  <c r="Q108" i="78"/>
  <c r="Q104" i="78"/>
  <c r="Q100" i="78"/>
  <c r="Q96" i="78"/>
  <c r="Q92" i="78"/>
  <c r="Q88" i="78"/>
  <c r="Q84" i="78"/>
  <c r="Q80" i="78"/>
  <c r="Q76" i="78"/>
  <c r="Q72" i="78"/>
  <c r="Q68" i="78"/>
  <c r="Q62" i="78"/>
  <c r="Q58" i="78"/>
  <c r="Q54" i="78"/>
  <c r="Q50" i="78"/>
  <c r="Q46" i="78"/>
  <c r="Q42" i="78"/>
  <c r="Q38" i="78"/>
  <c r="Q32" i="78"/>
  <c r="Q28" i="78"/>
  <c r="Q24" i="78"/>
  <c r="Q20" i="78"/>
  <c r="Q16" i="78"/>
  <c r="Q31" i="78"/>
  <c r="Q18" i="78"/>
  <c r="Q328" i="78"/>
  <c r="Q320" i="78"/>
  <c r="Q312" i="78"/>
  <c r="Q304" i="78"/>
  <c r="Q296" i="78"/>
  <c r="Q288" i="78"/>
  <c r="Q280" i="78"/>
  <c r="Q272" i="78"/>
  <c r="Q264" i="78"/>
  <c r="Q256" i="78"/>
  <c r="Q65" i="78"/>
  <c r="Q240" i="78"/>
  <c r="Q232" i="78"/>
  <c r="Q224" i="78"/>
  <c r="Q216" i="78"/>
  <c r="Q208" i="78"/>
  <c r="Q200" i="78"/>
  <c r="Q192" i="78"/>
  <c r="Q185" i="78"/>
  <c r="Q177" i="78"/>
  <c r="Q169" i="78"/>
  <c r="Q160" i="78"/>
  <c r="Q152" i="78"/>
  <c r="Q144" i="78"/>
  <c r="Q135" i="78"/>
  <c r="Q127" i="78"/>
  <c r="Q119" i="78"/>
  <c r="Q111" i="78"/>
  <c r="Q107" i="78"/>
  <c r="Q103" i="78"/>
  <c r="Q99" i="78"/>
  <c r="Q95" i="78"/>
  <c r="Q91" i="78"/>
  <c r="Q87" i="78"/>
  <c r="Q83" i="78"/>
  <c r="Q79" i="78"/>
  <c r="Q75" i="78"/>
  <c r="Q71" i="78"/>
  <c r="Q67" i="78"/>
  <c r="Q61" i="78"/>
  <c r="Q57" i="78"/>
  <c r="Q53" i="78"/>
  <c r="Q49" i="78"/>
  <c r="Q45" i="78"/>
  <c r="Q41" i="78"/>
  <c r="Q35" i="78"/>
  <c r="Q27" i="78"/>
  <c r="Q23" i="78"/>
  <c r="Q19" i="78"/>
  <c r="Q14" i="78"/>
  <c r="Q12" i="78"/>
  <c r="Q327" i="78"/>
  <c r="Q319" i="78"/>
  <c r="Q311" i="78"/>
  <c r="Q303" i="78"/>
  <c r="Q295" i="78"/>
  <c r="Q287" i="78"/>
  <c r="Q279" i="78"/>
  <c r="Q271" i="78"/>
  <c r="Q263" i="78"/>
  <c r="Q255" i="78"/>
  <c r="Q64" i="78"/>
  <c r="Q239" i="78"/>
  <c r="Q231" i="78"/>
  <c r="Q223" i="78"/>
  <c r="Q215" i="78"/>
  <c r="Q207" i="78"/>
  <c r="Q199" i="78"/>
  <c r="Q191" i="78"/>
  <c r="Q184" i="78"/>
  <c r="Q176" i="78"/>
  <c r="Q168" i="78"/>
  <c r="Q159" i="78"/>
  <c r="Q151" i="78"/>
  <c r="Q142" i="78"/>
  <c r="Q134" i="78"/>
  <c r="Q126" i="78"/>
  <c r="Q118" i="78"/>
  <c r="Q110" i="78"/>
  <c r="Q106" i="78"/>
  <c r="Q102" i="78"/>
  <c r="Q98" i="78"/>
  <c r="Q94" i="78"/>
  <c r="Q90" i="78"/>
  <c r="Q86" i="78"/>
  <c r="Q82" i="78"/>
  <c r="Q78" i="78"/>
  <c r="Q74" i="78"/>
  <c r="Q70" i="78"/>
  <c r="Q66" i="78"/>
  <c r="Q60" i="78"/>
  <c r="Q56" i="78"/>
  <c r="Q52" i="78"/>
  <c r="Q48" i="78"/>
  <c r="Q44" i="78"/>
  <c r="Q40" i="78"/>
  <c r="Q34" i="78"/>
  <c r="Q30" i="78"/>
  <c r="Q26" i="78"/>
  <c r="Q13" i="78"/>
  <c r="Q336" i="78"/>
  <c r="Q324" i="78"/>
  <c r="Q316" i="78"/>
  <c r="Q308" i="78"/>
  <c r="Q300" i="78"/>
  <c r="Q292" i="78"/>
  <c r="Q284" i="78"/>
  <c r="Q276" i="78"/>
  <c r="Q268" i="78"/>
  <c r="Q260" i="78"/>
  <c r="Q252" i="78"/>
  <c r="Q243" i="78"/>
  <c r="Q236" i="78"/>
  <c r="Q228" i="78"/>
  <c r="Q220" i="78"/>
  <c r="Q212" i="78"/>
  <c r="Q204" i="78"/>
  <c r="Q196" i="78"/>
  <c r="Q188" i="78"/>
  <c r="Q181" i="78"/>
  <c r="Q173" i="78"/>
  <c r="Q165" i="78"/>
  <c r="Q156" i="78"/>
  <c r="Q148" i="78"/>
  <c r="Q139" i="78"/>
  <c r="Q131" i="78"/>
  <c r="Q123" i="78"/>
  <c r="Q115" i="78"/>
  <c r="Q109" i="78"/>
  <c r="Q105" i="78"/>
  <c r="Q101" i="78"/>
  <c r="Q97" i="78"/>
  <c r="Q93" i="78"/>
  <c r="Q89" i="78"/>
  <c r="Q85" i="78"/>
  <c r="Q81" i="78"/>
  <c r="Q77" i="78"/>
  <c r="Q73" i="78"/>
  <c r="Q69" i="78"/>
  <c r="Q63" i="78"/>
  <c r="Q59" i="78"/>
  <c r="Q55" i="78"/>
  <c r="Q51" i="78"/>
  <c r="Q47" i="78"/>
  <c r="Q43" i="78"/>
  <c r="Q39" i="78"/>
  <c r="Q33" i="78"/>
  <c r="Q29" i="78"/>
  <c r="Q25" i="78"/>
  <c r="Q21" i="78"/>
  <c r="Q17" i="78"/>
  <c r="Q10" i="78"/>
  <c r="Q22" i="78"/>
  <c r="Q37" i="78"/>
  <c r="I831" i="76" l="1"/>
  <c r="I536" i="76"/>
  <c r="G159" i="73"/>
  <c r="L50" i="72"/>
  <c r="L49" i="72"/>
  <c r="L48" i="72"/>
  <c r="L47" i="72"/>
  <c r="L46" i="72"/>
  <c r="L45" i="72"/>
  <c r="L44" i="72"/>
  <c r="L43" i="72"/>
  <c r="L42" i="72"/>
  <c r="L41" i="72"/>
  <c r="L40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6" i="72"/>
  <c r="L15" i="72"/>
  <c r="L14" i="72"/>
  <c r="L13" i="72"/>
  <c r="L12" i="72"/>
  <c r="L11" i="72"/>
  <c r="R44" i="71"/>
  <c r="R43" i="71"/>
  <c r="R42" i="71"/>
  <c r="R41" i="71"/>
  <c r="R40" i="71"/>
  <c r="R38" i="71"/>
  <c r="R37" i="71"/>
  <c r="R36" i="71"/>
  <c r="R35" i="71"/>
  <c r="R33" i="71"/>
  <c r="R32" i="71"/>
  <c r="R31" i="71"/>
  <c r="R30" i="71"/>
  <c r="R29" i="71"/>
  <c r="R28" i="71"/>
  <c r="R27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J16" i="67"/>
  <c r="J15" i="67"/>
  <c r="J14" i="67"/>
  <c r="J13" i="67"/>
  <c r="J12" i="67"/>
  <c r="J11" i="67"/>
  <c r="K21" i="66"/>
  <c r="K20" i="66"/>
  <c r="K19" i="66"/>
  <c r="K18" i="66"/>
  <c r="K17" i="66"/>
  <c r="K15" i="66"/>
  <c r="K14" i="66"/>
  <c r="K13" i="66"/>
  <c r="K12" i="66"/>
  <c r="K11" i="66"/>
  <c r="K14" i="65"/>
  <c r="K13" i="65"/>
  <c r="K12" i="65"/>
  <c r="K11" i="65"/>
  <c r="K41" i="64"/>
  <c r="K39" i="64"/>
  <c r="N42" i="64"/>
  <c r="N41" i="64"/>
  <c r="N40" i="64"/>
  <c r="N39" i="64"/>
  <c r="N38" i="64"/>
  <c r="N37" i="64"/>
  <c r="N36" i="64"/>
  <c r="N34" i="64"/>
  <c r="N33" i="64"/>
  <c r="N31" i="64"/>
  <c r="N30" i="64"/>
  <c r="N29" i="64"/>
  <c r="N28" i="64"/>
  <c r="N27" i="64"/>
  <c r="N26" i="64"/>
  <c r="N25" i="64"/>
  <c r="N24" i="64"/>
  <c r="N23" i="64"/>
  <c r="N22" i="64"/>
  <c r="N21" i="64"/>
  <c r="N20" i="64"/>
  <c r="N19" i="64"/>
  <c r="N18" i="64"/>
  <c r="N17" i="64"/>
  <c r="N16" i="64"/>
  <c r="N15" i="64"/>
  <c r="N14" i="64"/>
  <c r="N13" i="64"/>
  <c r="N12" i="64"/>
  <c r="N11" i="64"/>
  <c r="I11" i="76" l="1"/>
  <c r="I13" i="76"/>
  <c r="J13" i="76" s="1"/>
  <c r="C31" i="88" l="1"/>
  <c r="J845" i="76"/>
  <c r="J840" i="76"/>
  <c r="J836" i="76"/>
  <c r="J832" i="76"/>
  <c r="J827" i="76"/>
  <c r="J822" i="76"/>
  <c r="J818" i="76"/>
  <c r="J814" i="76"/>
  <c r="J810" i="76"/>
  <c r="J806" i="76"/>
  <c r="J802" i="76"/>
  <c r="J798" i="76"/>
  <c r="J794" i="76"/>
  <c r="J790" i="76"/>
  <c r="J786" i="76"/>
  <c r="J782" i="76"/>
  <c r="J778" i="76"/>
  <c r="J774" i="76"/>
  <c r="J770" i="76"/>
  <c r="J766" i="76"/>
  <c r="J762" i="76"/>
  <c r="J758" i="76"/>
  <c r="J754" i="76"/>
  <c r="J750" i="76"/>
  <c r="J746" i="76"/>
  <c r="J742" i="76"/>
  <c r="J738" i="76"/>
  <c r="J734" i="76"/>
  <c r="J730" i="76"/>
  <c r="J726" i="76"/>
  <c r="J722" i="76"/>
  <c r="J718" i="76"/>
  <c r="J714" i="76"/>
  <c r="J710" i="76"/>
  <c r="J706" i="76"/>
  <c r="J702" i="76"/>
  <c r="J698" i="76"/>
  <c r="J694" i="76"/>
  <c r="J690" i="76"/>
  <c r="J686" i="76"/>
  <c r="J682" i="76"/>
  <c r="J678" i="76"/>
  <c r="J674" i="76"/>
  <c r="J670" i="76"/>
  <c r="J666" i="76"/>
  <c r="J662" i="76"/>
  <c r="J658" i="76"/>
  <c r="J654" i="76"/>
  <c r="J650" i="76"/>
  <c r="J646" i="76"/>
  <c r="J642" i="76"/>
  <c r="J638" i="76"/>
  <c r="J634" i="76"/>
  <c r="J630" i="76"/>
  <c r="J626" i="76"/>
  <c r="J622" i="76"/>
  <c r="J618" i="76"/>
  <c r="J614" i="76"/>
  <c r="J610" i="76"/>
  <c r="J606" i="76"/>
  <c r="J602" i="76"/>
  <c r="J598" i="76"/>
  <c r="J594" i="76"/>
  <c r="J590" i="76"/>
  <c r="J586" i="76"/>
  <c r="J582" i="76"/>
  <c r="J578" i="76"/>
  <c r="J574" i="76"/>
  <c r="J570" i="76"/>
  <c r="J566" i="76"/>
  <c r="J562" i="76"/>
  <c r="J558" i="76"/>
  <c r="J554" i="76"/>
  <c r="J550" i="76"/>
  <c r="J546" i="76"/>
  <c r="J542" i="76"/>
  <c r="J538" i="76"/>
  <c r="J532" i="76"/>
  <c r="J528" i="76"/>
  <c r="J524" i="76"/>
  <c r="J520" i="76"/>
  <c r="J516" i="76"/>
  <c r="J512" i="76"/>
  <c r="J508" i="76"/>
  <c r="J504" i="76"/>
  <c r="J844" i="76"/>
  <c r="J839" i="76"/>
  <c r="J835" i="76"/>
  <c r="J825" i="76"/>
  <c r="J821" i="76"/>
  <c r="J817" i="76"/>
  <c r="J813" i="76"/>
  <c r="J809" i="76"/>
  <c r="J805" i="76"/>
  <c r="J801" i="76"/>
  <c r="J797" i="76"/>
  <c r="J793" i="76"/>
  <c r="J789" i="76"/>
  <c r="J785" i="76"/>
  <c r="J781" i="76"/>
  <c r="J777" i="76"/>
  <c r="J773" i="76"/>
  <c r="J769" i="76"/>
  <c r="J765" i="76"/>
  <c r="J761" i="76"/>
  <c r="J757" i="76"/>
  <c r="J753" i="76"/>
  <c r="J749" i="76"/>
  <c r="J745" i="76"/>
  <c r="J741" i="76"/>
  <c r="J737" i="76"/>
  <c r="J733" i="76"/>
  <c r="J729" i="76"/>
  <c r="J725" i="76"/>
  <c r="J721" i="76"/>
  <c r="J717" i="76"/>
  <c r="J713" i="76"/>
  <c r="J709" i="76"/>
  <c r="J705" i="76"/>
  <c r="J701" i="76"/>
  <c r="J697" i="76"/>
  <c r="J693" i="76"/>
  <c r="J689" i="76"/>
  <c r="J685" i="76"/>
  <c r="J681" i="76"/>
  <c r="J677" i="76"/>
  <c r="J673" i="76"/>
  <c r="J669" i="76"/>
  <c r="J665" i="76"/>
  <c r="J661" i="76"/>
  <c r="J657" i="76"/>
  <c r="J653" i="76"/>
  <c r="J649" i="76"/>
  <c r="J645" i="76"/>
  <c r="J641" i="76"/>
  <c r="J637" i="76"/>
  <c r="J633" i="76"/>
  <c r="J629" i="76"/>
  <c r="J625" i="76"/>
  <c r="J621" i="76"/>
  <c r="J617" i="76"/>
  <c r="J613" i="76"/>
  <c r="J609" i="76"/>
  <c r="J605" i="76"/>
  <c r="J601" i="76"/>
  <c r="J597" i="76"/>
  <c r="J593" i="76"/>
  <c r="J589" i="76"/>
  <c r="J585" i="76"/>
  <c r="J581" i="76"/>
  <c r="J577" i="76"/>
  <c r="J573" i="76"/>
  <c r="J569" i="76"/>
  <c r="J565" i="76"/>
  <c r="J561" i="76"/>
  <c r="J557" i="76"/>
  <c r="J553" i="76"/>
  <c r="J549" i="76"/>
  <c r="J545" i="76"/>
  <c r="J541" i="76"/>
  <c r="J537" i="76"/>
  <c r="J531" i="76"/>
  <c r="J527" i="76"/>
  <c r="J523" i="76"/>
  <c r="J519" i="76"/>
  <c r="J515" i="76"/>
  <c r="J511" i="76"/>
  <c r="J507" i="76"/>
  <c r="J503" i="76"/>
  <c r="J842" i="76"/>
  <c r="J838" i="76"/>
  <c r="J834" i="76"/>
  <c r="J829" i="76"/>
  <c r="J824" i="76"/>
  <c r="J820" i="76"/>
  <c r="J816" i="76"/>
  <c r="J812" i="76"/>
  <c r="J808" i="76"/>
  <c r="J804" i="76"/>
  <c r="J800" i="76"/>
  <c r="J796" i="76"/>
  <c r="J792" i="76"/>
  <c r="J788" i="76"/>
  <c r="J784" i="76"/>
  <c r="J780" i="76"/>
  <c r="J776" i="76"/>
  <c r="J772" i="76"/>
  <c r="J768" i="76"/>
  <c r="J764" i="76"/>
  <c r="J760" i="76"/>
  <c r="J756" i="76"/>
  <c r="J752" i="76"/>
  <c r="J748" i="76"/>
  <c r="J744" i="76"/>
  <c r="J740" i="76"/>
  <c r="J736" i="76"/>
  <c r="J732" i="76"/>
  <c r="J728" i="76"/>
  <c r="J724" i="76"/>
  <c r="J720" i="76"/>
  <c r="J716" i="76"/>
  <c r="J712" i="76"/>
  <c r="J708" i="76"/>
  <c r="J704" i="76"/>
  <c r="J700" i="76"/>
  <c r="J696" i="76"/>
  <c r="J692" i="76"/>
  <c r="J688" i="76"/>
  <c r="J684" i="76"/>
  <c r="J680" i="76"/>
  <c r="J676" i="76"/>
  <c r="J672" i="76"/>
  <c r="J668" i="76"/>
  <c r="J664" i="76"/>
  <c r="J660" i="76"/>
  <c r="J656" i="76"/>
  <c r="J652" i="76"/>
  <c r="J648" i="76"/>
  <c r="J837" i="76"/>
  <c r="J819" i="76"/>
  <c r="J803" i="76"/>
  <c r="J787" i="76"/>
  <c r="J771" i="76"/>
  <c r="J755" i="76"/>
  <c r="J739" i="76"/>
  <c r="J723" i="76"/>
  <c r="J707" i="76"/>
  <c r="J691" i="76"/>
  <c r="J675" i="76"/>
  <c r="J659" i="76"/>
  <c r="J644" i="76"/>
  <c r="J636" i="76"/>
  <c r="J628" i="76"/>
  <c r="J620" i="76"/>
  <c r="J612" i="76"/>
  <c r="J604" i="76"/>
  <c r="J596" i="76"/>
  <c r="J588" i="76"/>
  <c r="J580" i="76"/>
  <c r="J572" i="76"/>
  <c r="J564" i="76"/>
  <c r="J556" i="76"/>
  <c r="J548" i="76"/>
  <c r="J540" i="76"/>
  <c r="J530" i="76"/>
  <c r="J522" i="76"/>
  <c r="J514" i="76"/>
  <c r="J506" i="76"/>
  <c r="J500" i="76"/>
  <c r="J496" i="76"/>
  <c r="J492" i="76"/>
  <c r="J488" i="76"/>
  <c r="J484" i="76"/>
  <c r="J480" i="76"/>
  <c r="J476" i="76"/>
  <c r="J472" i="76"/>
  <c r="J468" i="76"/>
  <c r="J464" i="76"/>
  <c r="J460" i="76"/>
  <c r="J456" i="76"/>
  <c r="J452" i="76"/>
  <c r="J448" i="76"/>
  <c r="J444" i="76"/>
  <c r="J440" i="76"/>
  <c r="J436" i="76"/>
  <c r="J432" i="76"/>
  <c r="J428" i="76"/>
  <c r="J424" i="76"/>
  <c r="J420" i="76"/>
  <c r="J416" i="76"/>
  <c r="J412" i="76"/>
  <c r="J408" i="76"/>
  <c r="J404" i="76"/>
  <c r="J400" i="76"/>
  <c r="J396" i="76"/>
  <c r="J392" i="76"/>
  <c r="J388" i="76"/>
  <c r="J384" i="76"/>
  <c r="J380" i="76"/>
  <c r="J376" i="76"/>
  <c r="J372" i="76"/>
  <c r="J368" i="76"/>
  <c r="J364" i="76"/>
  <c r="J360" i="76"/>
  <c r="J356" i="76"/>
  <c r="J352" i="76"/>
  <c r="J348" i="76"/>
  <c r="J344" i="76"/>
  <c r="J340" i="76"/>
  <c r="J336" i="76"/>
  <c r="J332" i="76"/>
  <c r="J328" i="76"/>
  <c r="J324" i="76"/>
  <c r="J320" i="76"/>
  <c r="J316" i="76"/>
  <c r="J312" i="76"/>
  <c r="J308" i="76"/>
  <c r="J833" i="76"/>
  <c r="J815" i="76"/>
  <c r="J799" i="76"/>
  <c r="J783" i="76"/>
  <c r="J767" i="76"/>
  <c r="J751" i="76"/>
  <c r="J735" i="76"/>
  <c r="J719" i="76"/>
  <c r="J703" i="76"/>
  <c r="J687" i="76"/>
  <c r="J671" i="76"/>
  <c r="J655" i="76"/>
  <c r="J643" i="76"/>
  <c r="J635" i="76"/>
  <c r="J627" i="76"/>
  <c r="J619" i="76"/>
  <c r="J611" i="76"/>
  <c r="J603" i="76"/>
  <c r="J595" i="76"/>
  <c r="J587" i="76"/>
  <c r="J579" i="76"/>
  <c r="J571" i="76"/>
  <c r="J563" i="76"/>
  <c r="J555" i="76"/>
  <c r="J547" i="76"/>
  <c r="J539" i="76"/>
  <c r="J529" i="76"/>
  <c r="J521" i="76"/>
  <c r="J513" i="76"/>
  <c r="J505" i="76"/>
  <c r="J499" i="76"/>
  <c r="J495" i="76"/>
  <c r="J491" i="76"/>
  <c r="J487" i="76"/>
  <c r="J483" i="76"/>
  <c r="J479" i="76"/>
  <c r="J475" i="76"/>
  <c r="J471" i="76"/>
  <c r="J467" i="76"/>
  <c r="J463" i="76"/>
  <c r="J459" i="76"/>
  <c r="J455" i="76"/>
  <c r="J451" i="76"/>
  <c r="J447" i="76"/>
  <c r="J443" i="76"/>
  <c r="J439" i="76"/>
  <c r="J435" i="76"/>
  <c r="J431" i="76"/>
  <c r="J427" i="76"/>
  <c r="J423" i="76"/>
  <c r="J419" i="76"/>
  <c r="J415" i="76"/>
  <c r="J411" i="76"/>
  <c r="J407" i="76"/>
  <c r="J403" i="76"/>
  <c r="J399" i="76"/>
  <c r="J395" i="76"/>
  <c r="J391" i="76"/>
  <c r="J387" i="76"/>
  <c r="J383" i="76"/>
  <c r="J379" i="76"/>
  <c r="J375" i="76"/>
  <c r="J371" i="76"/>
  <c r="J367" i="76"/>
  <c r="J363" i="76"/>
  <c r="J359" i="76"/>
  <c r="J355" i="76"/>
  <c r="J351" i="76"/>
  <c r="J347" i="76"/>
  <c r="J343" i="76"/>
  <c r="J339" i="76"/>
  <c r="J335" i="76"/>
  <c r="J331" i="76"/>
  <c r="J327" i="76"/>
  <c r="J323" i="76"/>
  <c r="J319" i="76"/>
  <c r="J315" i="76"/>
  <c r="J311" i="76"/>
  <c r="J307" i="76"/>
  <c r="J303" i="76"/>
  <c r="J299" i="76"/>
  <c r="J295" i="76"/>
  <c r="J291" i="76"/>
  <c r="J287" i="76"/>
  <c r="J283" i="76"/>
  <c r="J823" i="76"/>
  <c r="J791" i="76"/>
  <c r="J759" i="76"/>
  <c r="J727" i="76"/>
  <c r="J695" i="76"/>
  <c r="J663" i="76"/>
  <c r="J639" i="76"/>
  <c r="J623" i="76"/>
  <c r="J607" i="76"/>
  <c r="J591" i="76"/>
  <c r="J575" i="76"/>
  <c r="J559" i="76"/>
  <c r="J543" i="76"/>
  <c r="J525" i="76"/>
  <c r="J509" i="76"/>
  <c r="J497" i="76"/>
  <c r="J489" i="76"/>
  <c r="J481" i="76"/>
  <c r="J473" i="76"/>
  <c r="J465" i="76"/>
  <c r="J457" i="76"/>
  <c r="J449" i="76"/>
  <c r="J441" i="76"/>
  <c r="J433" i="76"/>
  <c r="J425" i="76"/>
  <c r="J417" i="76"/>
  <c r="J409" i="76"/>
  <c r="J401" i="76"/>
  <c r="J393" i="76"/>
  <c r="J385" i="76"/>
  <c r="J377" i="76"/>
  <c r="J369" i="76"/>
  <c r="J361" i="76"/>
  <c r="J353" i="76"/>
  <c r="J345" i="76"/>
  <c r="J337" i="76"/>
  <c r="J329" i="76"/>
  <c r="J321" i="76"/>
  <c r="J313" i="76"/>
  <c r="J305" i="76"/>
  <c r="J300" i="76"/>
  <c r="J294" i="76"/>
  <c r="J289" i="76"/>
  <c r="J284" i="76"/>
  <c r="J279" i="76"/>
  <c r="J275" i="76"/>
  <c r="J271" i="76"/>
  <c r="J267" i="76"/>
  <c r="J263" i="76"/>
  <c r="J259" i="76"/>
  <c r="J255" i="76"/>
  <c r="J251" i="76"/>
  <c r="J247" i="76"/>
  <c r="J243" i="76"/>
  <c r="J239" i="76"/>
  <c r="J235" i="76"/>
  <c r="J231" i="76"/>
  <c r="J227" i="76"/>
  <c r="J223" i="76"/>
  <c r="J219" i="76"/>
  <c r="J215" i="76"/>
  <c r="J211" i="76"/>
  <c r="J207" i="76"/>
  <c r="J203" i="76"/>
  <c r="J199" i="76"/>
  <c r="J195" i="76"/>
  <c r="J191" i="76"/>
  <c r="J187" i="76"/>
  <c r="J183" i="76"/>
  <c r="J179" i="76"/>
  <c r="J175" i="76"/>
  <c r="J171" i="76"/>
  <c r="J167" i="76"/>
  <c r="J163" i="76"/>
  <c r="J159" i="76"/>
  <c r="J155" i="76"/>
  <c r="J151" i="76"/>
  <c r="J147" i="76"/>
  <c r="J143" i="76"/>
  <c r="J139" i="76"/>
  <c r="J135" i="76"/>
  <c r="J131" i="76"/>
  <c r="J127" i="76"/>
  <c r="J123" i="76"/>
  <c r="J119" i="76"/>
  <c r="J115" i="76"/>
  <c r="J111" i="76"/>
  <c r="J107" i="76"/>
  <c r="J103" i="76"/>
  <c r="J99" i="76"/>
  <c r="J95" i="76"/>
  <c r="J91" i="76"/>
  <c r="J87" i="76"/>
  <c r="J83" i="76"/>
  <c r="J79" i="76"/>
  <c r="J75" i="76"/>
  <c r="J71" i="76"/>
  <c r="J67" i="76"/>
  <c r="J63" i="76"/>
  <c r="J59" i="76"/>
  <c r="J55" i="76"/>
  <c r="J51" i="76"/>
  <c r="J47" i="76"/>
  <c r="J43" i="76"/>
  <c r="J39" i="76"/>
  <c r="J35" i="76"/>
  <c r="J31" i="76"/>
  <c r="J27" i="76"/>
  <c r="J23" i="76"/>
  <c r="J19" i="76"/>
  <c r="J15" i="76"/>
  <c r="J11" i="76"/>
  <c r="J811" i="76"/>
  <c r="J779" i="76"/>
  <c r="J747" i="76"/>
  <c r="J715" i="76"/>
  <c r="J683" i="76"/>
  <c r="J651" i="76"/>
  <c r="J632" i="76"/>
  <c r="J616" i="76"/>
  <c r="J600" i="76"/>
  <c r="J584" i="76"/>
  <c r="J568" i="76"/>
  <c r="J552" i="76"/>
  <c r="J518" i="76"/>
  <c r="J502" i="76"/>
  <c r="J494" i="76"/>
  <c r="J486" i="76"/>
  <c r="J478" i="76"/>
  <c r="J470" i="76"/>
  <c r="J462" i="76"/>
  <c r="J454" i="76"/>
  <c r="J446" i="76"/>
  <c r="J438" i="76"/>
  <c r="J430" i="76"/>
  <c r="J422" i="76"/>
  <c r="J414" i="76"/>
  <c r="J406" i="76"/>
  <c r="J398" i="76"/>
  <c r="J390" i="76"/>
  <c r="J382" i="76"/>
  <c r="J374" i="76"/>
  <c r="J366" i="76"/>
  <c r="J358" i="76"/>
  <c r="J350" i="76"/>
  <c r="J342" i="76"/>
  <c r="J334" i="76"/>
  <c r="J326" i="76"/>
  <c r="J318" i="76"/>
  <c r="J310" i="76"/>
  <c r="J304" i="76"/>
  <c r="J298" i="76"/>
  <c r="J293" i="76"/>
  <c r="J288" i="76"/>
  <c r="J282" i="76"/>
  <c r="J278" i="76"/>
  <c r="J274" i="76"/>
  <c r="J270" i="76"/>
  <c r="J266" i="76"/>
  <c r="J262" i="76"/>
  <c r="J258" i="76"/>
  <c r="J254" i="76"/>
  <c r="J250" i="76"/>
  <c r="J246" i="76"/>
  <c r="J242" i="76"/>
  <c r="J238" i="76"/>
  <c r="J234" i="76"/>
  <c r="J230" i="76"/>
  <c r="J226" i="76"/>
  <c r="J841" i="76"/>
  <c r="J775" i="76"/>
  <c r="J711" i="76"/>
  <c r="J647" i="76"/>
  <c r="J615" i="76"/>
  <c r="J583" i="76"/>
  <c r="J551" i="76"/>
  <c r="J517" i="76"/>
  <c r="J493" i="76"/>
  <c r="J477" i="76"/>
  <c r="J461" i="76"/>
  <c r="J445" i="76"/>
  <c r="J429" i="76"/>
  <c r="J413" i="76"/>
  <c r="J397" i="76"/>
  <c r="J381" i="76"/>
  <c r="J365" i="76"/>
  <c r="J349" i="76"/>
  <c r="J333" i="76"/>
  <c r="J317" i="76"/>
  <c r="J302" i="76"/>
  <c r="J292" i="76"/>
  <c r="J281" i="76"/>
  <c r="J273" i="76"/>
  <c r="J265" i="76"/>
  <c r="J257" i="76"/>
  <c r="J249" i="76"/>
  <c r="J241" i="76"/>
  <c r="J233" i="76"/>
  <c r="J225" i="76"/>
  <c r="J220" i="76"/>
  <c r="J214" i="76"/>
  <c r="J209" i="76"/>
  <c r="J204" i="76"/>
  <c r="J198" i="76"/>
  <c r="J193" i="76"/>
  <c r="J188" i="76"/>
  <c r="J182" i="76"/>
  <c r="J177" i="76"/>
  <c r="J172" i="76"/>
  <c r="J166" i="76"/>
  <c r="J161" i="76"/>
  <c r="J156" i="76"/>
  <c r="J150" i="76"/>
  <c r="J145" i="76"/>
  <c r="J140" i="76"/>
  <c r="J134" i="76"/>
  <c r="J129" i="76"/>
  <c r="J124" i="76"/>
  <c r="J118" i="76"/>
  <c r="J113" i="76"/>
  <c r="J108" i="76"/>
  <c r="J102" i="76"/>
  <c r="J97" i="76"/>
  <c r="J92" i="76"/>
  <c r="J86" i="76"/>
  <c r="J81" i="76"/>
  <c r="J76" i="76"/>
  <c r="J70" i="76"/>
  <c r="J65" i="76"/>
  <c r="J60" i="76"/>
  <c r="J54" i="76"/>
  <c r="J49" i="76"/>
  <c r="J44" i="76"/>
  <c r="J38" i="76"/>
  <c r="J33" i="76"/>
  <c r="J28" i="76"/>
  <c r="J22" i="76"/>
  <c r="J17" i="76"/>
  <c r="J12" i="76"/>
  <c r="J450" i="76"/>
  <c r="J370" i="76"/>
  <c r="J322" i="76"/>
  <c r="J285" i="76"/>
  <c r="J260" i="76"/>
  <c r="J236" i="76"/>
  <c r="J216" i="76"/>
  <c r="J200" i="76"/>
  <c r="J184" i="76"/>
  <c r="J173" i="76"/>
  <c r="J157" i="76"/>
  <c r="J136" i="76"/>
  <c r="J130" i="76"/>
  <c r="J114" i="76"/>
  <c r="J93" i="76"/>
  <c r="J77" i="76"/>
  <c r="J828" i="76"/>
  <c r="J763" i="76"/>
  <c r="J699" i="76"/>
  <c r="J640" i="76"/>
  <c r="J608" i="76"/>
  <c r="J576" i="76"/>
  <c r="J544" i="76"/>
  <c r="J510" i="76"/>
  <c r="J490" i="76"/>
  <c r="J474" i="76"/>
  <c r="J458" i="76"/>
  <c r="J442" i="76"/>
  <c r="J426" i="76"/>
  <c r="J410" i="76"/>
  <c r="J394" i="76"/>
  <c r="J378" i="76"/>
  <c r="J362" i="76"/>
  <c r="J346" i="76"/>
  <c r="J330" i="76"/>
  <c r="J314" i="76"/>
  <c r="J301" i="76"/>
  <c r="J290" i="76"/>
  <c r="J280" i="76"/>
  <c r="J272" i="76"/>
  <c r="J264" i="76"/>
  <c r="J256" i="76"/>
  <c r="J248" i="76"/>
  <c r="J240" i="76"/>
  <c r="J232" i="76"/>
  <c r="J224" i="76"/>
  <c r="J218" i="76"/>
  <c r="J213" i="76"/>
  <c r="J208" i="76"/>
  <c r="J202" i="76"/>
  <c r="J197" i="76"/>
  <c r="J192" i="76"/>
  <c r="J186" i="76"/>
  <c r="J181" i="76"/>
  <c r="J176" i="76"/>
  <c r="J170" i="76"/>
  <c r="J165" i="76"/>
  <c r="J160" i="76"/>
  <c r="J154" i="76"/>
  <c r="J149" i="76"/>
  <c r="J144" i="76"/>
  <c r="J138" i="76"/>
  <c r="J133" i="76"/>
  <c r="J128" i="76"/>
  <c r="J122" i="76"/>
  <c r="J117" i="76"/>
  <c r="J112" i="76"/>
  <c r="J106" i="76"/>
  <c r="J101" i="76"/>
  <c r="J96" i="76"/>
  <c r="J90" i="76"/>
  <c r="J85" i="76"/>
  <c r="J80" i="76"/>
  <c r="J74" i="76"/>
  <c r="J69" i="76"/>
  <c r="J64" i="76"/>
  <c r="J58" i="76"/>
  <c r="J53" i="76"/>
  <c r="J48" i="76"/>
  <c r="J42" i="76"/>
  <c r="J37" i="76"/>
  <c r="J32" i="76"/>
  <c r="J26" i="76"/>
  <c r="J21" i="76"/>
  <c r="J16" i="76"/>
  <c r="J482" i="76"/>
  <c r="J386" i="76"/>
  <c r="J354" i="76"/>
  <c r="J306" i="76"/>
  <c r="J276" i="76"/>
  <c r="J244" i="76"/>
  <c r="J221" i="76"/>
  <c r="J205" i="76"/>
  <c r="J189" i="76"/>
  <c r="J162" i="76"/>
  <c r="J152" i="76"/>
  <c r="J141" i="76"/>
  <c r="J125" i="76"/>
  <c r="J109" i="76"/>
  <c r="J98" i="76"/>
  <c r="J82" i="76"/>
  <c r="J807" i="76"/>
  <c r="J743" i="76"/>
  <c r="J679" i="76"/>
  <c r="J631" i="76"/>
  <c r="J599" i="76"/>
  <c r="J567" i="76"/>
  <c r="J533" i="76"/>
  <c r="J501" i="76"/>
  <c r="J485" i="76"/>
  <c r="J469" i="76"/>
  <c r="J453" i="76"/>
  <c r="J437" i="76"/>
  <c r="J421" i="76"/>
  <c r="J405" i="76"/>
  <c r="J389" i="76"/>
  <c r="J373" i="76"/>
  <c r="J357" i="76"/>
  <c r="J341" i="76"/>
  <c r="J325" i="76"/>
  <c r="J309" i="76"/>
  <c r="J297" i="76"/>
  <c r="J286" i="76"/>
  <c r="J277" i="76"/>
  <c r="J269" i="76"/>
  <c r="J261" i="76"/>
  <c r="J253" i="76"/>
  <c r="J245" i="76"/>
  <c r="J237" i="76"/>
  <c r="J229" i="76"/>
  <c r="J222" i="76"/>
  <c r="J217" i="76"/>
  <c r="J212" i="76"/>
  <c r="J206" i="76"/>
  <c r="J201" i="76"/>
  <c r="J196" i="76"/>
  <c r="J190" i="76"/>
  <c r="J185" i="76"/>
  <c r="J180" i="76"/>
  <c r="J174" i="76"/>
  <c r="J169" i="76"/>
  <c r="J164" i="76"/>
  <c r="J158" i="76"/>
  <c r="J153" i="76"/>
  <c r="J148" i="76"/>
  <c r="J142" i="76"/>
  <c r="J137" i="76"/>
  <c r="J132" i="76"/>
  <c r="J126" i="76"/>
  <c r="J121" i="76"/>
  <c r="J116" i="76"/>
  <c r="J110" i="76"/>
  <c r="J105" i="76"/>
  <c r="J100" i="76"/>
  <c r="J94" i="76"/>
  <c r="J89" i="76"/>
  <c r="J84" i="76"/>
  <c r="J78" i="76"/>
  <c r="J73" i="76"/>
  <c r="J68" i="76"/>
  <c r="J62" i="76"/>
  <c r="J57" i="76"/>
  <c r="J52" i="76"/>
  <c r="J46" i="76"/>
  <c r="J41" i="76"/>
  <c r="J36" i="76"/>
  <c r="J30" i="76"/>
  <c r="J25" i="76"/>
  <c r="J20" i="76"/>
  <c r="J14" i="76"/>
  <c r="J795" i="76"/>
  <c r="J731" i="76"/>
  <c r="J667" i="76"/>
  <c r="J624" i="76"/>
  <c r="J592" i="76"/>
  <c r="J560" i="76"/>
  <c r="J526" i="76"/>
  <c r="J498" i="76"/>
  <c r="J466" i="76"/>
  <c r="J434" i="76"/>
  <c r="J418" i="76"/>
  <c r="J402" i="76"/>
  <c r="J338" i="76"/>
  <c r="J296" i="76"/>
  <c r="J268" i="76"/>
  <c r="J252" i="76"/>
  <c r="J228" i="76"/>
  <c r="J210" i="76"/>
  <c r="J194" i="76"/>
  <c r="J178" i="76"/>
  <c r="J168" i="76"/>
  <c r="J146" i="76"/>
  <c r="J120" i="76"/>
  <c r="J104" i="76"/>
  <c r="J88" i="76"/>
  <c r="J72" i="76"/>
  <c r="J66" i="76"/>
  <c r="J45" i="76"/>
  <c r="J24" i="76"/>
  <c r="J61" i="76"/>
  <c r="J40" i="76"/>
  <c r="J18" i="76"/>
  <c r="J56" i="76"/>
  <c r="J34" i="76"/>
  <c r="J50" i="76"/>
  <c r="J29" i="76"/>
  <c r="J536" i="76"/>
  <c r="J831" i="76"/>
  <c r="I73" i="63"/>
  <c r="I62" i="63"/>
  <c r="M118" i="63"/>
  <c r="M117" i="63"/>
  <c r="M116" i="63"/>
  <c r="M115" i="63"/>
  <c r="M114" i="63"/>
  <c r="M113" i="63"/>
  <c r="M112" i="63"/>
  <c r="M111" i="63"/>
  <c r="M110" i="63"/>
  <c r="M109" i="63"/>
  <c r="M108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I11" i="81" l="1"/>
  <c r="R13" i="61"/>
  <c r="R12" i="61" s="1"/>
  <c r="R11" i="61" s="1"/>
  <c r="C15" i="88" s="1"/>
  <c r="C12" i="88" s="1"/>
  <c r="L87" i="62"/>
  <c r="L12" i="62" s="1"/>
  <c r="L159" i="62"/>
  <c r="L131" i="62" s="1"/>
  <c r="I10" i="81" l="1"/>
  <c r="J11" i="81"/>
  <c r="L11" i="62"/>
  <c r="N55" i="62" s="1"/>
  <c r="N149" i="62"/>
  <c r="N243" i="62"/>
  <c r="N241" i="62"/>
  <c r="N172" i="62"/>
  <c r="N207" i="62"/>
  <c r="N147" i="62"/>
  <c r="N178" i="62"/>
  <c r="N195" i="62"/>
  <c r="N239" i="62"/>
  <c r="N122" i="62"/>
  <c r="N120" i="62"/>
  <c r="N113" i="62"/>
  <c r="N107" i="62"/>
  <c r="N105" i="62"/>
  <c r="N97" i="62"/>
  <c r="N91" i="62"/>
  <c r="N89" i="62"/>
  <c r="N78" i="62"/>
  <c r="N72" i="62"/>
  <c r="N70" i="62"/>
  <c r="N62" i="62"/>
  <c r="N56" i="62"/>
  <c r="N54" i="62"/>
  <c r="N46" i="62"/>
  <c r="N39" i="62"/>
  <c r="N37" i="62"/>
  <c r="N29" i="62"/>
  <c r="N23" i="62"/>
  <c r="N21" i="62"/>
  <c r="N242" i="62"/>
  <c r="N236" i="62"/>
  <c r="N234" i="62"/>
  <c r="N225" i="62"/>
  <c r="N218" i="62"/>
  <c r="N216" i="62"/>
  <c r="N208" i="62"/>
  <c r="N201" i="62"/>
  <c r="N198" i="62"/>
  <c r="N190" i="62"/>
  <c r="N183" i="62"/>
  <c r="N181" i="62"/>
  <c r="N175" i="62"/>
  <c r="N173" i="62"/>
  <c r="N169" i="62"/>
  <c r="N165" i="62"/>
  <c r="N161" i="62"/>
  <c r="N159" i="62"/>
  <c r="N152" i="62"/>
  <c r="N150" i="62"/>
  <c r="N226" i="62"/>
  <c r="N206" i="62"/>
  <c r="N143" i="62"/>
  <c r="N186" i="62"/>
  <c r="N137" i="62"/>
  <c r="N133" i="62"/>
  <c r="N129" i="62"/>
  <c r="N121" i="62"/>
  <c r="N119" i="62"/>
  <c r="N117" i="62"/>
  <c r="N110" i="62"/>
  <c r="N108" i="62"/>
  <c r="N102" i="62"/>
  <c r="N100" i="62"/>
  <c r="N98" i="62"/>
  <c r="N92" i="62"/>
  <c r="N90" i="62"/>
  <c r="N85" i="62"/>
  <c r="N79" i="62"/>
  <c r="N77" i="62"/>
  <c r="N73" i="62"/>
  <c r="N69" i="62"/>
  <c r="N65" i="62"/>
  <c r="N63" i="62"/>
  <c r="N106" i="62"/>
  <c r="N96" i="62"/>
  <c r="N88" i="62"/>
  <c r="N75" i="62"/>
  <c r="N67" i="62"/>
  <c r="N14" i="62"/>
  <c r="N45" i="62"/>
  <c r="N142" i="62"/>
  <c r="N180" i="62"/>
  <c r="N13" i="62"/>
  <c r="N15" i="62"/>
  <c r="N17" i="62"/>
  <c r="N24" i="62"/>
  <c r="N32" i="62"/>
  <c r="N40" i="62"/>
  <c r="N57" i="62"/>
  <c r="N132" i="62"/>
  <c r="N140" i="62"/>
  <c r="N151" i="62"/>
  <c r="N160" i="62"/>
  <c r="N168" i="62"/>
  <c r="N184" i="62"/>
  <c r="N193" i="62"/>
  <c r="N202" i="62"/>
  <c r="N219" i="62"/>
  <c r="N229" i="62"/>
  <c r="N237" i="62"/>
  <c r="N131" i="62"/>
  <c r="S250" i="61"/>
  <c r="S130" i="61"/>
  <c r="O130" i="61"/>
  <c r="S103" i="61"/>
  <c r="S104" i="61"/>
  <c r="S117" i="61"/>
  <c r="S119" i="61"/>
  <c r="S127" i="61"/>
  <c r="S128" i="61"/>
  <c r="S100" i="61"/>
  <c r="S99" i="61"/>
  <c r="S129" i="61"/>
  <c r="O129" i="61"/>
  <c r="O128" i="61"/>
  <c r="O98" i="61"/>
  <c r="S72" i="61"/>
  <c r="S71" i="61"/>
  <c r="S70" i="61"/>
  <c r="S69" i="61"/>
  <c r="O127" i="61"/>
  <c r="O119" i="61"/>
  <c r="O117" i="61"/>
  <c r="S98" i="61"/>
  <c r="S118" i="61"/>
  <c r="O118" i="61"/>
  <c r="O104" i="61"/>
  <c r="O103" i="61"/>
  <c r="O100" i="61"/>
  <c r="O99" i="61"/>
  <c r="S97" i="61"/>
  <c r="S179" i="61"/>
  <c r="O179" i="61"/>
  <c r="O97" i="61"/>
  <c r="O71" i="61"/>
  <c r="O72" i="61"/>
  <c r="O70" i="61"/>
  <c r="O69" i="61"/>
  <c r="S187" i="61"/>
  <c r="O187" i="61"/>
  <c r="T267" i="61"/>
  <c r="T266" i="61"/>
  <c r="T356" i="61"/>
  <c r="T283" i="61"/>
  <c r="T264" i="61"/>
  <c r="T278" i="61"/>
  <c r="T355" i="61"/>
  <c r="T354" i="61"/>
  <c r="T353" i="61"/>
  <c r="T352" i="61"/>
  <c r="T351" i="61"/>
  <c r="T350" i="61"/>
  <c r="T349" i="61"/>
  <c r="T348" i="61"/>
  <c r="T347" i="61"/>
  <c r="T346" i="61"/>
  <c r="T345" i="61"/>
  <c r="T344" i="61"/>
  <c r="T343" i="61"/>
  <c r="T342" i="61"/>
  <c r="T341" i="61"/>
  <c r="T340" i="61"/>
  <c r="T338" i="61"/>
  <c r="T337" i="61"/>
  <c r="T336" i="61"/>
  <c r="T335" i="61"/>
  <c r="T334" i="61"/>
  <c r="T333" i="61"/>
  <c r="T332" i="61"/>
  <c r="T330" i="61"/>
  <c r="T329" i="61"/>
  <c r="T328" i="61"/>
  <c r="T339" i="61"/>
  <c r="T327" i="61"/>
  <c r="T326" i="61"/>
  <c r="T325" i="61"/>
  <c r="T324" i="61"/>
  <c r="T323" i="61"/>
  <c r="T322" i="61"/>
  <c r="T321" i="61"/>
  <c r="T320" i="61"/>
  <c r="T319" i="61"/>
  <c r="T318" i="61"/>
  <c r="T317" i="61"/>
  <c r="T316" i="61"/>
  <c r="T315" i="61"/>
  <c r="T331" i="61"/>
  <c r="T314" i="61"/>
  <c r="T313" i="61"/>
  <c r="T312" i="61"/>
  <c r="T311" i="61"/>
  <c r="T310" i="61"/>
  <c r="T309" i="61"/>
  <c r="T308" i="61"/>
  <c r="T306" i="61"/>
  <c r="T305" i="61"/>
  <c r="T304" i="61"/>
  <c r="T303" i="61"/>
  <c r="T302" i="61"/>
  <c r="T301" i="61"/>
  <c r="T300" i="61"/>
  <c r="T299" i="61"/>
  <c r="T298" i="61"/>
  <c r="T296" i="61"/>
  <c r="T295" i="61"/>
  <c r="T294" i="61"/>
  <c r="T293" i="61"/>
  <c r="T292" i="61"/>
  <c r="T290" i="61"/>
  <c r="T289" i="61"/>
  <c r="T288" i="61"/>
  <c r="T287" i="61"/>
  <c r="T284" i="61"/>
  <c r="T282" i="61"/>
  <c r="T297" i="61"/>
  <c r="T280" i="61"/>
  <c r="T279" i="61"/>
  <c r="T277" i="61"/>
  <c r="T276" i="61"/>
  <c r="T275" i="61"/>
  <c r="T291" i="61"/>
  <c r="T274" i="61"/>
  <c r="T273" i="61"/>
  <c r="T272" i="61"/>
  <c r="T307" i="61"/>
  <c r="T271" i="61"/>
  <c r="T286" i="61"/>
  <c r="T285" i="61"/>
  <c r="T270" i="61"/>
  <c r="T281" i="61"/>
  <c r="T269" i="61"/>
  <c r="T268" i="61"/>
  <c r="T265" i="61"/>
  <c r="T263" i="61"/>
  <c r="T262" i="61"/>
  <c r="T260" i="61"/>
  <c r="T259" i="61"/>
  <c r="T258" i="61"/>
  <c r="T257" i="61"/>
  <c r="T256" i="61"/>
  <c r="T255" i="61"/>
  <c r="T254" i="61"/>
  <c r="T253" i="61"/>
  <c r="T251" i="61"/>
  <c r="T250" i="61"/>
  <c r="T249" i="61"/>
  <c r="T248" i="61"/>
  <c r="T247" i="61"/>
  <c r="T246" i="61"/>
  <c r="T245" i="61"/>
  <c r="T243" i="61"/>
  <c r="T242" i="61"/>
  <c r="T241" i="61"/>
  <c r="T240" i="61"/>
  <c r="T239" i="61"/>
  <c r="T238" i="61"/>
  <c r="T237" i="61"/>
  <c r="T236" i="61"/>
  <c r="T235" i="61"/>
  <c r="T234" i="61"/>
  <c r="T233" i="61"/>
  <c r="T232" i="61"/>
  <c r="T231" i="61"/>
  <c r="T230" i="61"/>
  <c r="T229" i="61"/>
  <c r="T228" i="61"/>
  <c r="T227" i="61"/>
  <c r="T226" i="61"/>
  <c r="T225" i="61"/>
  <c r="T224" i="61"/>
  <c r="T223" i="61"/>
  <c r="T222" i="61"/>
  <c r="T221" i="61"/>
  <c r="T220" i="61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202" i="61"/>
  <c r="T201" i="61"/>
  <c r="T200" i="61"/>
  <c r="T199" i="61"/>
  <c r="T198" i="61"/>
  <c r="T197" i="61"/>
  <c r="T196" i="61"/>
  <c r="T195" i="61"/>
  <c r="T194" i="61"/>
  <c r="T193" i="61"/>
  <c r="T192" i="61"/>
  <c r="T191" i="61"/>
  <c r="T190" i="61"/>
  <c r="T189" i="61"/>
  <c r="T188" i="61"/>
  <c r="T187" i="61"/>
  <c r="T186" i="61"/>
  <c r="T185" i="61"/>
  <c r="T184" i="61"/>
  <c r="T183" i="61"/>
  <c r="T182" i="61"/>
  <c r="T181" i="61"/>
  <c r="T180" i="61"/>
  <c r="T179" i="61"/>
  <c r="T178" i="61"/>
  <c r="T177" i="61"/>
  <c r="T176" i="61"/>
  <c r="T175" i="61"/>
  <c r="T174" i="61"/>
  <c r="T173" i="61"/>
  <c r="T172" i="61"/>
  <c r="T171" i="61"/>
  <c r="T170" i="61"/>
  <c r="T169" i="61"/>
  <c r="T168" i="61"/>
  <c r="T167" i="61"/>
  <c r="T166" i="61"/>
  <c r="T165" i="61"/>
  <c r="T164" i="61"/>
  <c r="T163" i="61"/>
  <c r="T162" i="61"/>
  <c r="T161" i="61"/>
  <c r="T159" i="61"/>
  <c r="T158" i="61"/>
  <c r="T157" i="61"/>
  <c r="T156" i="61"/>
  <c r="T155" i="61"/>
  <c r="T154" i="61"/>
  <c r="T153" i="61"/>
  <c r="T152" i="61"/>
  <c r="T151" i="61"/>
  <c r="T150" i="61"/>
  <c r="T149" i="61"/>
  <c r="T148" i="61"/>
  <c r="T147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20" i="61"/>
  <c r="T119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80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Q63" i="59"/>
  <c r="Q62" i="59"/>
  <c r="Q61" i="59"/>
  <c r="Q60" i="59"/>
  <c r="Q59" i="59"/>
  <c r="Q57" i="59"/>
  <c r="Q56" i="59"/>
  <c r="Q55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9" i="59"/>
  <c r="Q38" i="59"/>
  <c r="Q37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C37" i="88" l="1"/>
  <c r="J14" i="81"/>
  <c r="J12" i="81"/>
  <c r="J10" i="81"/>
  <c r="J13" i="81"/>
  <c r="N112" i="62"/>
  <c r="N127" i="62"/>
  <c r="N139" i="62"/>
  <c r="N146" i="62"/>
  <c r="N156" i="62"/>
  <c r="N167" i="62"/>
  <c r="N177" i="62"/>
  <c r="N192" i="62"/>
  <c r="N210" i="62"/>
  <c r="N228" i="62"/>
  <c r="N244" i="62"/>
  <c r="N31" i="62"/>
  <c r="N48" i="62"/>
  <c r="N64" i="62"/>
  <c r="N80" i="62"/>
  <c r="N99" i="62"/>
  <c r="N114" i="62"/>
  <c r="N231" i="62"/>
  <c r="N141" i="62"/>
  <c r="N215" i="62"/>
  <c r="N42" i="62"/>
  <c r="N61" i="62"/>
  <c r="N12" i="62"/>
  <c r="N191" i="62"/>
  <c r="N34" i="62"/>
  <c r="N53" i="62"/>
  <c r="N30" i="62"/>
  <c r="N247" i="62"/>
  <c r="N235" i="62"/>
  <c r="N227" i="62"/>
  <c r="N209" i="62"/>
  <c r="N18" i="62"/>
  <c r="N16" i="62"/>
  <c r="N148" i="62"/>
  <c r="N224" i="62"/>
  <c r="N51" i="62"/>
  <c r="N162" i="62"/>
  <c r="N204" i="62"/>
  <c r="N128" i="62"/>
  <c r="N118" i="62"/>
  <c r="N111" i="62"/>
  <c r="N103" i="62"/>
  <c r="N95" i="62"/>
  <c r="N84" i="62"/>
  <c r="N76" i="62"/>
  <c r="N68" i="62"/>
  <c r="N60" i="62"/>
  <c r="N52" i="62"/>
  <c r="N44" i="62"/>
  <c r="N35" i="62"/>
  <c r="N27" i="62"/>
  <c r="N248" i="62"/>
  <c r="N240" i="62"/>
  <c r="N232" i="62"/>
  <c r="N223" i="62"/>
  <c r="N214" i="62"/>
  <c r="N205" i="62"/>
  <c r="N196" i="62"/>
  <c r="N188" i="62"/>
  <c r="N179" i="62"/>
  <c r="N171" i="62"/>
  <c r="N163" i="62"/>
  <c r="N154" i="62"/>
  <c r="N222" i="62"/>
  <c r="N200" i="62"/>
  <c r="N135" i="62"/>
  <c r="N123" i="62"/>
  <c r="N115" i="62"/>
  <c r="N104" i="62"/>
  <c r="N94" i="62"/>
  <c r="N83" i="62"/>
  <c r="N71" i="62"/>
  <c r="N125" i="62"/>
  <c r="N81" i="62"/>
  <c r="N36" i="62"/>
  <c r="N11" i="62"/>
  <c r="N19" i="62"/>
  <c r="N49" i="62"/>
  <c r="N145" i="62"/>
  <c r="N176" i="62"/>
  <c r="N211" i="62"/>
  <c r="N245" i="62"/>
  <c r="N166" i="62"/>
  <c r="N217" i="62"/>
  <c r="N144" i="62"/>
  <c r="N155" i="62"/>
  <c r="N28" i="62"/>
  <c r="N164" i="62"/>
  <c r="N233" i="62"/>
  <c r="N134" i="62"/>
  <c r="N170" i="62"/>
  <c r="N213" i="62"/>
  <c r="N124" i="62"/>
  <c r="N116" i="62"/>
  <c r="N109" i="62"/>
  <c r="N101" i="62"/>
  <c r="N93" i="62"/>
  <c r="N82" i="62"/>
  <c r="N74" i="62"/>
  <c r="N66" i="62"/>
  <c r="N58" i="62"/>
  <c r="N50" i="62"/>
  <c r="N41" i="62"/>
  <c r="N33" i="62"/>
  <c r="N25" i="62"/>
  <c r="N246" i="62"/>
  <c r="N238" i="62"/>
  <c r="N230" i="62"/>
  <c r="N220" i="62"/>
  <c r="N212" i="62"/>
  <c r="N203" i="62"/>
  <c r="N194" i="62"/>
  <c r="N185" i="62"/>
  <c r="N126" i="62"/>
  <c r="N221" i="62"/>
  <c r="N187" i="62"/>
  <c r="N153" i="62"/>
  <c r="N59" i="62"/>
  <c r="N26" i="62"/>
  <c r="N197" i="62"/>
  <c r="N136" i="62"/>
  <c r="N20" i="62"/>
  <c r="N189" i="62"/>
  <c r="N38" i="62"/>
  <c r="N174" i="62"/>
  <c r="N182" i="62"/>
  <c r="N157" i="62"/>
  <c r="N138" i="62"/>
  <c r="N87" i="62"/>
  <c r="C16" i="88"/>
  <c r="N47" i="62"/>
  <c r="N22" i="62"/>
  <c r="N199" i="62"/>
  <c r="C11" i="88" l="1"/>
  <c r="C10" i="88" s="1"/>
  <c r="C42" i="88" l="1"/>
  <c r="R439" i="78" s="1"/>
  <c r="R63" i="59" l="1"/>
  <c r="O126" i="62"/>
  <c r="U147" i="61"/>
  <c r="N14" i="63"/>
  <c r="U212" i="61"/>
  <c r="N46" i="63"/>
  <c r="U105" i="61"/>
  <c r="U58" i="61"/>
  <c r="U190" i="61"/>
  <c r="N112" i="63"/>
  <c r="D42" i="88"/>
  <c r="U191" i="61"/>
  <c r="U104" i="61"/>
  <c r="O93" i="62"/>
  <c r="O91" i="62"/>
  <c r="K17" i="73"/>
  <c r="D17" i="88"/>
  <c r="U291" i="61"/>
  <c r="U169" i="61"/>
  <c r="O177" i="62"/>
  <c r="O222" i="62"/>
  <c r="P111" i="69"/>
  <c r="P145" i="69"/>
  <c r="K46" i="73"/>
  <c r="D19" i="88"/>
  <c r="U94" i="61"/>
  <c r="U19" i="61"/>
  <c r="R27" i="59"/>
  <c r="U237" i="61"/>
  <c r="U268" i="61"/>
  <c r="U286" i="61"/>
  <c r="N80" i="63"/>
  <c r="O55" i="62"/>
  <c r="O18" i="64"/>
  <c r="K139" i="73"/>
  <c r="R24" i="59"/>
  <c r="U138" i="61"/>
  <c r="U83" i="61"/>
  <c r="U40" i="61"/>
  <c r="U17" i="61"/>
  <c r="U283" i="61"/>
  <c r="U356" i="61"/>
  <c r="U312" i="61"/>
  <c r="O184" i="62"/>
  <c r="K94" i="73"/>
  <c r="R75" i="78"/>
  <c r="D21" i="88"/>
  <c r="R29" i="59"/>
  <c r="U106" i="61"/>
  <c r="R34" i="59"/>
  <c r="U47" i="61"/>
  <c r="U240" i="61"/>
  <c r="U68" i="61"/>
  <c r="R19" i="59"/>
  <c r="U141" i="61"/>
  <c r="O44" i="62"/>
  <c r="U311" i="61"/>
  <c r="O187" i="62"/>
  <c r="N111" i="63"/>
  <c r="U336" i="61"/>
  <c r="O247" i="62"/>
  <c r="O23" i="64"/>
  <c r="K31" i="73"/>
  <c r="P96" i="69"/>
  <c r="P12" i="69"/>
  <c r="K116" i="73"/>
  <c r="K117" i="73"/>
  <c r="R232" i="78"/>
  <c r="R415" i="78"/>
  <c r="D23" i="88"/>
  <c r="D40" i="88"/>
  <c r="D18" i="88"/>
  <c r="D41" i="88"/>
  <c r="R42" i="59"/>
  <c r="U30" i="61"/>
  <c r="U74" i="61"/>
  <c r="U122" i="61"/>
  <c r="U158" i="61"/>
  <c r="U223" i="61"/>
  <c r="R39" i="59"/>
  <c r="U51" i="61"/>
  <c r="U115" i="61"/>
  <c r="U180" i="61"/>
  <c r="U245" i="61"/>
  <c r="R61" i="59"/>
  <c r="U72" i="61"/>
  <c r="U136" i="61"/>
  <c r="U201" i="61"/>
  <c r="R28" i="59"/>
  <c r="U61" i="61"/>
  <c r="U145" i="61"/>
  <c r="U234" i="61"/>
  <c r="U314" i="61"/>
  <c r="O48" i="62"/>
  <c r="O138" i="62"/>
  <c r="O224" i="62"/>
  <c r="U331" i="61"/>
  <c r="O61" i="62"/>
  <c r="O191" i="62"/>
  <c r="N47" i="63"/>
  <c r="N113" i="63"/>
  <c r="O25" i="62"/>
  <c r="O153" i="62"/>
  <c r="U341" i="61"/>
  <c r="O120" i="62"/>
  <c r="N13" i="63"/>
  <c r="N79" i="63"/>
  <c r="O11" i="64"/>
  <c r="P17" i="69"/>
  <c r="K47" i="73"/>
  <c r="P102" i="69"/>
  <c r="P16" i="69"/>
  <c r="K124" i="73"/>
  <c r="K121" i="73"/>
  <c r="R240" i="78"/>
  <c r="I47" i="80"/>
  <c r="R146" i="78"/>
  <c r="R136" i="78"/>
  <c r="R32" i="78"/>
  <c r="K205" i="73"/>
  <c r="K33" i="73"/>
  <c r="K208" i="73"/>
  <c r="K32" i="73"/>
  <c r="P115" i="69"/>
  <c r="S23" i="71"/>
  <c r="M23" i="72"/>
  <c r="P34" i="69"/>
  <c r="P63" i="69"/>
  <c r="S32" i="71"/>
  <c r="P61" i="69"/>
  <c r="O25" i="64"/>
  <c r="P82" i="69"/>
  <c r="L20" i="66"/>
  <c r="N95" i="63"/>
  <c r="N63" i="63"/>
  <c r="N30" i="63"/>
  <c r="O219" i="62"/>
  <c r="O150" i="62"/>
  <c r="O88" i="62"/>
  <c r="O22" i="62"/>
  <c r="U309" i="61"/>
  <c r="O188" i="62"/>
  <c r="O123" i="62"/>
  <c r="O58" i="62"/>
  <c r="U344" i="61"/>
  <c r="U274" i="61"/>
  <c r="N96" i="63"/>
  <c r="N64" i="63"/>
  <c r="N31" i="63"/>
  <c r="O225" i="62"/>
  <c r="O156" i="62"/>
  <c r="O94" i="62"/>
  <c r="O28" i="62"/>
  <c r="U338" i="61"/>
  <c r="U293" i="61"/>
  <c r="O244" i="62"/>
  <c r="O203" i="62"/>
  <c r="O155" i="62"/>
  <c r="O113" i="62"/>
  <c r="O72" i="62"/>
  <c r="O27" i="62"/>
  <c r="U333" i="61"/>
  <c r="U292" i="61"/>
  <c r="U307" i="61"/>
  <c r="U210" i="61"/>
  <c r="U170" i="61"/>
  <c r="U125" i="61"/>
  <c r="U81" i="61"/>
  <c r="U41" i="61"/>
  <c r="R49" i="59"/>
  <c r="U284" i="61"/>
  <c r="U217" i="61"/>
  <c r="U185" i="61"/>
  <c r="U152" i="61"/>
  <c r="U120" i="61"/>
  <c r="U88" i="61"/>
  <c r="U56" i="61"/>
  <c r="U24" i="61"/>
  <c r="R44" i="59"/>
  <c r="U300" i="61"/>
  <c r="U228" i="61"/>
  <c r="U196" i="61"/>
  <c r="U164" i="61"/>
  <c r="U131" i="61"/>
  <c r="U99" i="61"/>
  <c r="U67" i="61"/>
  <c r="U35" i="61"/>
  <c r="R56" i="59"/>
  <c r="R21" i="59"/>
  <c r="U239" i="61"/>
  <c r="U207" i="61"/>
  <c r="U175" i="61"/>
  <c r="U142" i="61"/>
  <c r="U110" i="61"/>
  <c r="U78" i="61"/>
  <c r="U46" i="61"/>
  <c r="U14" i="61"/>
  <c r="R381" i="78"/>
  <c r="R133" i="78"/>
  <c r="R128" i="78"/>
  <c r="R24" i="78"/>
  <c r="K201" i="73"/>
  <c r="K23" i="73"/>
  <c r="K204" i="73"/>
  <c r="K27" i="73"/>
  <c r="P104" i="69"/>
  <c r="P140" i="69"/>
  <c r="S28" i="71"/>
  <c r="P30" i="69"/>
  <c r="P51" i="69"/>
  <c r="S25" i="71"/>
  <c r="P53" i="69"/>
  <c r="O21" i="64"/>
  <c r="P67" i="69"/>
  <c r="K11" i="67"/>
  <c r="N93" i="63"/>
  <c r="N61" i="63"/>
  <c r="N27" i="63"/>
  <c r="O215" i="62"/>
  <c r="O146" i="62"/>
  <c r="O83" i="62"/>
  <c r="O18" i="62"/>
  <c r="N11" i="63"/>
  <c r="O183" i="62"/>
  <c r="O119" i="62"/>
  <c r="O54" i="62"/>
  <c r="U340" i="61"/>
  <c r="U271" i="61"/>
  <c r="N94" i="63"/>
  <c r="N62" i="63"/>
  <c r="N29" i="63"/>
  <c r="O221" i="62"/>
  <c r="O152" i="62"/>
  <c r="O90" i="62"/>
  <c r="O24" i="62"/>
  <c r="U329" i="61"/>
  <c r="U288" i="61"/>
  <c r="O240" i="62"/>
  <c r="O194" i="62"/>
  <c r="O151" i="62"/>
  <c r="O109" i="62"/>
  <c r="O64" i="62"/>
  <c r="O23" i="62"/>
  <c r="U328" i="61"/>
  <c r="U280" i="61"/>
  <c r="U255" i="61"/>
  <c r="U206" i="61"/>
  <c r="U162" i="61"/>
  <c r="U121" i="61"/>
  <c r="U77" i="61"/>
  <c r="U33" i="61"/>
  <c r="R45" i="59"/>
  <c r="U270" i="61"/>
  <c r="U213" i="61"/>
  <c r="U181" i="61"/>
  <c r="U148" i="61"/>
  <c r="U116" i="61"/>
  <c r="U84" i="61"/>
  <c r="U52" i="61"/>
  <c r="U20" i="61"/>
  <c r="R40" i="59"/>
  <c r="U279" i="61"/>
  <c r="U224" i="61"/>
  <c r="U192" i="61"/>
  <c r="U159" i="61"/>
  <c r="U127" i="61"/>
  <c r="U95" i="61"/>
  <c r="U63" i="61"/>
  <c r="U31" i="61"/>
  <c r="R51" i="59"/>
  <c r="R17" i="59"/>
  <c r="U235" i="61"/>
  <c r="U203" i="61"/>
  <c r="U171" i="61"/>
  <c r="D12" i="88"/>
  <c r="D24" i="88"/>
  <c r="U26" i="61"/>
  <c r="U62" i="61"/>
  <c r="U154" i="61"/>
  <c r="U219" i="61"/>
  <c r="U111" i="61"/>
  <c r="U176" i="61"/>
  <c r="R57" i="59"/>
  <c r="U132" i="61"/>
  <c r="U197" i="61"/>
  <c r="U57" i="61"/>
  <c r="U226" i="61"/>
  <c r="U310" i="61"/>
  <c r="O129" i="62"/>
  <c r="O220" i="62"/>
  <c r="O57" i="62"/>
  <c r="N45" i="63"/>
  <c r="O21" i="62"/>
  <c r="O149" i="62"/>
  <c r="O116" i="62"/>
  <c r="N77" i="63"/>
  <c r="P13" i="69"/>
  <c r="D16" i="88"/>
  <c r="D11" i="88"/>
  <c r="D28" i="88"/>
  <c r="R12" i="59"/>
  <c r="R46" i="59"/>
  <c r="U42" i="61"/>
  <c r="U90" i="61"/>
  <c r="U126" i="61"/>
  <c r="U187" i="61"/>
  <c r="U259" i="61"/>
  <c r="U15" i="61"/>
  <c r="U79" i="61"/>
  <c r="U143" i="61"/>
  <c r="U208" i="61"/>
  <c r="R22" i="59"/>
  <c r="U36" i="61"/>
  <c r="U100" i="61"/>
  <c r="U165" i="61"/>
  <c r="U233" i="61"/>
  <c r="U13" i="61"/>
  <c r="U97" i="61"/>
  <c r="U186" i="61"/>
  <c r="U260" i="61"/>
  <c r="U350" i="61"/>
  <c r="O89" i="62"/>
  <c r="O173" i="62"/>
  <c r="U262" i="61"/>
  <c r="U355" i="61"/>
  <c r="O122" i="62"/>
  <c r="N12" i="63"/>
  <c r="N78" i="63"/>
  <c r="U308" i="61"/>
  <c r="O87" i="62"/>
  <c r="O218" i="62"/>
  <c r="O51" i="62"/>
  <c r="O180" i="62"/>
  <c r="N44" i="63"/>
  <c r="N110" i="63"/>
  <c r="M47" i="72"/>
  <c r="P106" i="69"/>
  <c r="K95" i="73"/>
  <c r="K85" i="73"/>
  <c r="K38" i="73"/>
  <c r="P141" i="69"/>
  <c r="K131" i="73"/>
  <c r="R41" i="78"/>
  <c r="R19" i="78"/>
  <c r="R35" i="78"/>
  <c r="R306" i="78"/>
  <c r="R366" i="78"/>
  <c r="R401" i="78"/>
  <c r="D31" i="88"/>
  <c r="D34" i="88"/>
  <c r="R16" i="59"/>
  <c r="R50" i="59"/>
  <c r="U50" i="61"/>
  <c r="U82" i="61"/>
  <c r="U114" i="61"/>
  <c r="U130" i="61"/>
  <c r="U163" i="61"/>
  <c r="U179" i="61"/>
  <c r="U211" i="61"/>
  <c r="U227" i="61"/>
  <c r="U243" i="61"/>
  <c r="U295" i="61"/>
  <c r="R25" i="59"/>
  <c r="R43" i="59"/>
  <c r="R60" i="59"/>
  <c r="U23" i="61"/>
  <c r="U39" i="61"/>
  <c r="U55" i="61"/>
  <c r="U71" i="61"/>
  <c r="U87" i="61"/>
  <c r="U103" i="61"/>
  <c r="U119" i="61"/>
  <c r="U135" i="61"/>
  <c r="U151" i="61"/>
  <c r="U168" i="61"/>
  <c r="U184" i="61"/>
  <c r="U200" i="61"/>
  <c r="U216" i="61"/>
  <c r="U232" i="61"/>
  <c r="U249" i="61"/>
  <c r="R14" i="59"/>
  <c r="R31" i="59"/>
  <c r="R48" i="59"/>
  <c r="U12" i="61"/>
  <c r="U28" i="61"/>
  <c r="U44" i="61"/>
  <c r="U60" i="61"/>
  <c r="U76" i="61"/>
  <c r="U92" i="61"/>
  <c r="U108" i="61"/>
  <c r="U124" i="61"/>
  <c r="U140" i="61"/>
  <c r="U156" i="61"/>
  <c r="U173" i="61"/>
  <c r="U189" i="61"/>
  <c r="U205" i="61"/>
  <c r="U221" i="61"/>
  <c r="U241" i="61"/>
  <c r="R11" i="59"/>
  <c r="R32" i="59"/>
  <c r="R53" i="59"/>
  <c r="U25" i="61"/>
  <c r="U45" i="61"/>
  <c r="U65" i="61"/>
  <c r="U89" i="61"/>
  <c r="U109" i="61"/>
  <c r="U129" i="61"/>
  <c r="U153" i="61"/>
  <c r="U174" i="61"/>
  <c r="U194" i="61"/>
  <c r="U218" i="61"/>
  <c r="U238" i="61"/>
  <c r="U290" i="61"/>
  <c r="U272" i="61"/>
  <c r="U296" i="61"/>
  <c r="U317" i="61"/>
  <c r="U342" i="61"/>
  <c r="O11" i="62"/>
  <c r="O31" i="62"/>
  <c r="O56" i="62"/>
  <c r="O76" i="62"/>
  <c r="O97" i="62"/>
  <c r="O121" i="62"/>
  <c r="O141" i="62"/>
  <c r="O160" i="62"/>
  <c r="O185" i="62"/>
  <c r="O208" i="62"/>
  <c r="O228" i="62"/>
  <c r="U253" i="61"/>
  <c r="U273" i="61"/>
  <c r="U298" i="61"/>
  <c r="U322" i="61"/>
  <c r="U343" i="61"/>
  <c r="O12" i="62"/>
  <c r="O40" i="62"/>
  <c r="O73" i="62"/>
  <c r="O106" i="62"/>
  <c r="O139" i="62"/>
  <c r="O170" i="62"/>
  <c r="O204" i="62"/>
  <c r="O237" i="62"/>
  <c r="N20" i="63"/>
  <c r="N37" i="63"/>
  <c r="N54" i="63"/>
  <c r="N70" i="63"/>
  <c r="N86" i="63"/>
  <c r="N102" i="63"/>
  <c r="U254" i="61"/>
  <c r="U289" i="61"/>
  <c r="U323" i="61"/>
  <c r="U278" i="61"/>
  <c r="O37" i="62"/>
  <c r="O70" i="62"/>
  <c r="O103" i="62"/>
  <c r="O136" i="62"/>
  <c r="O166" i="62"/>
  <c r="O201" i="62"/>
  <c r="O234" i="62"/>
  <c r="U320" i="61"/>
  <c r="U353" i="61"/>
  <c r="O34" i="62"/>
  <c r="O67" i="62"/>
  <c r="O100" i="62"/>
  <c r="O133" i="62"/>
  <c r="O163" i="62"/>
  <c r="O197" i="62"/>
  <c r="O231" i="62"/>
  <c r="N19" i="63"/>
  <c r="N36" i="63"/>
  <c r="N53" i="63"/>
  <c r="N69" i="63"/>
  <c r="N85" i="63"/>
  <c r="N101" i="63"/>
  <c r="N118" i="63"/>
  <c r="O15" i="64"/>
  <c r="P19" i="69"/>
  <c r="P146" i="69"/>
  <c r="K106" i="73"/>
  <c r="L14" i="65"/>
  <c r="P33" i="69"/>
  <c r="P79" i="69"/>
  <c r="P132" i="69"/>
  <c r="M27" i="72"/>
  <c r="K90" i="73"/>
  <c r="S17" i="71"/>
  <c r="L14" i="66"/>
  <c r="P58" i="69"/>
  <c r="P128" i="69"/>
  <c r="K25" i="73"/>
  <c r="K166" i="73"/>
  <c r="O16" i="64"/>
  <c r="P56" i="69"/>
  <c r="S24" i="71"/>
  <c r="K142" i="73"/>
  <c r="K73" i="73"/>
  <c r="K160" i="73"/>
  <c r="P97" i="69"/>
  <c r="M26" i="72"/>
  <c r="K70" i="73"/>
  <c r="K157" i="73"/>
  <c r="K202" i="73"/>
  <c r="K175" i="73"/>
  <c r="R119" i="78"/>
  <c r="R62" i="78"/>
  <c r="R193" i="78"/>
  <c r="R47" i="78"/>
  <c r="R222" i="78"/>
  <c r="R151" i="78"/>
  <c r="R278" i="78"/>
  <c r="R396" i="78"/>
  <c r="K11" i="81"/>
  <c r="I27" i="80"/>
  <c r="O26" i="79"/>
  <c r="K10" i="81"/>
  <c r="I10" i="80"/>
  <c r="I33" i="80"/>
  <c r="O16" i="79"/>
  <c r="I28" i="80"/>
  <c r="O27" i="79"/>
  <c r="K14" i="81"/>
  <c r="O25" i="79"/>
  <c r="I17" i="80"/>
  <c r="R429" i="78"/>
  <c r="R405" i="78"/>
  <c r="R385" i="78"/>
  <c r="R365" i="78"/>
  <c r="R341" i="78"/>
  <c r="R321" i="78"/>
  <c r="R301" i="78"/>
  <c r="R277" i="78"/>
  <c r="R257" i="78"/>
  <c r="R424" i="78"/>
  <c r="R400" i="78"/>
  <c r="R380" i="78"/>
  <c r="R360" i="78"/>
  <c r="R336" i="78"/>
  <c r="R316" i="78"/>
  <c r="R296" i="78"/>
  <c r="R272" i="78"/>
  <c r="R252" i="78"/>
  <c r="R423" i="78"/>
  <c r="R399" i="78"/>
  <c r="R379" i="78"/>
  <c r="R359" i="78"/>
  <c r="R335" i="78"/>
  <c r="R315" i="78"/>
  <c r="R291" i="78"/>
  <c r="R362" i="78"/>
  <c r="R286" i="78"/>
  <c r="R438" i="78"/>
  <c r="R342" i="78"/>
  <c r="R275" i="78"/>
  <c r="R402" i="78"/>
  <c r="R307" i="78"/>
  <c r="R258" i="78"/>
  <c r="R382" i="78"/>
  <c r="R318" i="78"/>
  <c r="R271" i="78"/>
  <c r="R248" i="78"/>
  <c r="R235" i="78"/>
  <c r="R219" i="78"/>
  <c r="R203" i="78"/>
  <c r="R164" i="78"/>
  <c r="R172" i="78"/>
  <c r="R155" i="78"/>
  <c r="R138" i="78"/>
  <c r="R122" i="78"/>
  <c r="R106" i="78"/>
  <c r="R90" i="78"/>
  <c r="R74" i="78"/>
  <c r="R56" i="78"/>
  <c r="R40" i="78"/>
  <c r="R23" i="78"/>
  <c r="R65" i="78"/>
  <c r="R156" i="78"/>
  <c r="P14" i="92"/>
  <c r="I39" i="80"/>
  <c r="I19" i="80"/>
  <c r="O14" i="79"/>
  <c r="I38" i="80"/>
  <c r="O17" i="79"/>
  <c r="I13" i="80"/>
  <c r="I40" i="80"/>
  <c r="I20" i="80"/>
  <c r="O15" i="79"/>
  <c r="I26" i="80"/>
  <c r="K13" i="81"/>
  <c r="R437" i="78"/>
  <c r="R417" i="78"/>
  <c r="R397" i="78"/>
  <c r="R373" i="78"/>
  <c r="R353" i="78"/>
  <c r="R333" i="78"/>
  <c r="R309" i="78"/>
  <c r="R289" i="78"/>
  <c r="R269" i="78"/>
  <c r="R432" i="78"/>
  <c r="R412" i="78"/>
  <c r="R392" i="78"/>
  <c r="R368" i="78"/>
  <c r="R348" i="78"/>
  <c r="R328" i="78"/>
  <c r="R304" i="78"/>
  <c r="R284" i="78"/>
  <c r="R264" i="78"/>
  <c r="R431" i="78"/>
  <c r="R411" i="78"/>
  <c r="R391" i="78"/>
  <c r="R367" i="78"/>
  <c r="R347" i="78"/>
  <c r="R327" i="78"/>
  <c r="R299" i="78"/>
  <c r="R410" i="78"/>
  <c r="R330" i="78"/>
  <c r="R262" i="78"/>
  <c r="R390" i="78"/>
  <c r="R310" i="78"/>
  <c r="R434" i="78"/>
  <c r="R354" i="78"/>
  <c r="R282" i="78"/>
  <c r="R414" i="78"/>
  <c r="R350" i="78"/>
  <c r="R290" i="78"/>
  <c r="R255" i="78"/>
  <c r="R244" i="78"/>
  <c r="R227" i="78"/>
  <c r="R211" i="78"/>
  <c r="R195" i="78"/>
  <c r="R180" i="78"/>
  <c r="R163" i="78"/>
  <c r="R147" i="78"/>
  <c r="R130" i="78"/>
  <c r="R114" i="78"/>
  <c r="R98" i="78"/>
  <c r="R82" i="78"/>
  <c r="R66" i="78"/>
  <c r="R48" i="78"/>
  <c r="R31" i="78"/>
  <c r="R14" i="78"/>
  <c r="R188" i="78"/>
  <c r="R127" i="78"/>
  <c r="R71" i="78"/>
  <c r="R249" i="78"/>
  <c r="R234" i="78"/>
  <c r="R218" i="78"/>
  <c r="R202" i="78"/>
  <c r="R187" i="78"/>
  <c r="R171" i="78"/>
  <c r="R154" i="78"/>
  <c r="R137" i="78"/>
  <c r="R121" i="78"/>
  <c r="R105" i="78"/>
  <c r="R89" i="78"/>
  <c r="R73" i="78"/>
  <c r="R55" i="78"/>
  <c r="R39" i="78"/>
  <c r="R22" i="78"/>
  <c r="R216" i="78"/>
  <c r="R152" i="78"/>
  <c r="R87" i="78"/>
  <c r="I35" i="80"/>
  <c r="O10" i="79"/>
  <c r="I37" i="80"/>
  <c r="I36" i="80"/>
  <c r="O11" i="79"/>
  <c r="I25" i="80"/>
  <c r="R413" i="78"/>
  <c r="R369" i="78"/>
  <c r="R325" i="78"/>
  <c r="R285" i="78"/>
  <c r="R428" i="78"/>
  <c r="R384" i="78"/>
  <c r="R344" i="78"/>
  <c r="R300" i="78"/>
  <c r="R256" i="78"/>
  <c r="R407" i="78"/>
  <c r="R363" i="78"/>
  <c r="R319" i="78"/>
  <c r="R394" i="78"/>
  <c r="R254" i="78"/>
  <c r="R283" i="78"/>
  <c r="R338" i="78"/>
  <c r="R398" i="78"/>
  <c r="R279" i="78"/>
  <c r="R239" i="78"/>
  <c r="R207" i="78"/>
  <c r="R176" i="78"/>
  <c r="R142" i="78"/>
  <c r="R110" i="78"/>
  <c r="R78" i="78"/>
  <c r="R44" i="78"/>
  <c r="R12" i="78"/>
  <c r="R111" i="78"/>
  <c r="R37" i="78"/>
  <c r="R238" i="78"/>
  <c r="R214" i="78"/>
  <c r="R194" i="78"/>
  <c r="R175" i="78"/>
  <c r="R150" i="78"/>
  <c r="R129" i="78"/>
  <c r="R109" i="78"/>
  <c r="R85" i="78"/>
  <c r="R63" i="78"/>
  <c r="R43" i="78"/>
  <c r="R18" i="78"/>
  <c r="R181" i="78"/>
  <c r="R99" i="78"/>
  <c r="R28" i="78"/>
  <c r="R237" i="78"/>
  <c r="R221" i="78"/>
  <c r="R205" i="78"/>
  <c r="R189" i="78"/>
  <c r="R174" i="78"/>
  <c r="R157" i="78"/>
  <c r="R140" i="78"/>
  <c r="R124" i="78"/>
  <c r="R108" i="78"/>
  <c r="R92" i="78"/>
  <c r="R76" i="78"/>
  <c r="R58" i="78"/>
  <c r="R42" i="78"/>
  <c r="R25" i="78"/>
  <c r="R243" i="78"/>
  <c r="R228" i="78"/>
  <c r="R208" i="78"/>
  <c r="R177" i="78"/>
  <c r="R144" i="78"/>
  <c r="P10" i="92"/>
  <c r="I11" i="80"/>
  <c r="I30" i="80"/>
  <c r="O24" i="79"/>
  <c r="I12" i="80"/>
  <c r="I18" i="80"/>
  <c r="R433" i="78"/>
  <c r="R389" i="78"/>
  <c r="R349" i="78"/>
  <c r="R305" i="78"/>
  <c r="R261" i="78"/>
  <c r="R408" i="78"/>
  <c r="R364" i="78"/>
  <c r="R320" i="78"/>
  <c r="R280" i="78"/>
  <c r="R427" i="78"/>
  <c r="R383" i="78"/>
  <c r="R343" i="78"/>
  <c r="R295" i="78"/>
  <c r="R302" i="78"/>
  <c r="R374" i="78"/>
  <c r="R418" i="78"/>
  <c r="R266" i="78"/>
  <c r="R334" i="78"/>
  <c r="R143" i="78"/>
  <c r="R223" i="78"/>
  <c r="R191" i="78"/>
  <c r="R159" i="78"/>
  <c r="R126" i="78"/>
  <c r="R94" i="78"/>
  <c r="R60" i="78"/>
  <c r="R27" i="78"/>
  <c r="R173" i="78"/>
  <c r="R83" i="78"/>
  <c r="R247" i="78"/>
  <c r="R226" i="78"/>
  <c r="R206" i="78"/>
  <c r="R183" i="78"/>
  <c r="R162" i="78"/>
  <c r="R141" i="78"/>
  <c r="R117" i="78"/>
  <c r="R97" i="78"/>
  <c r="R77" i="78"/>
  <c r="R51" i="78"/>
  <c r="R30" i="78"/>
  <c r="R11" i="78"/>
  <c r="R131" i="78"/>
  <c r="R57" i="78"/>
  <c r="R245" i="78"/>
  <c r="R229" i="78"/>
  <c r="R213" i="78"/>
  <c r="R197" i="78"/>
  <c r="R182" i="78"/>
  <c r="R166" i="78"/>
  <c r="R149" i="78"/>
  <c r="R132" i="78"/>
  <c r="R116" i="78"/>
  <c r="R100" i="78"/>
  <c r="R84" i="78"/>
  <c r="R68" i="78"/>
  <c r="R50" i="78"/>
  <c r="R33" i="78"/>
  <c r="R17" i="78"/>
  <c r="R236" i="78"/>
  <c r="R220" i="78"/>
  <c r="R192" i="78"/>
  <c r="R160" i="78"/>
  <c r="R123" i="78"/>
  <c r="R91" i="78"/>
  <c r="R49" i="78"/>
  <c r="R20" i="78"/>
  <c r="K199" i="73"/>
  <c r="K183" i="73"/>
  <c r="K167" i="73"/>
  <c r="K151" i="73"/>
  <c r="K135" i="73"/>
  <c r="K119" i="73"/>
  <c r="K103" i="73"/>
  <c r="K198" i="73"/>
  <c r="K182" i="73"/>
  <c r="K209" i="73"/>
  <c r="K193" i="73"/>
  <c r="K177" i="73"/>
  <c r="K161" i="73"/>
  <c r="K145" i="73"/>
  <c r="K129" i="73"/>
  <c r="K113" i="73"/>
  <c r="K97" i="73"/>
  <c r="K79" i="73"/>
  <c r="K61" i="73"/>
  <c r="K45" i="73"/>
  <c r="K29" i="73"/>
  <c r="K11" i="73"/>
  <c r="M38" i="72"/>
  <c r="M22" i="72"/>
  <c r="S27" i="71"/>
  <c r="P149" i="69"/>
  <c r="P133" i="69"/>
  <c r="P117" i="69"/>
  <c r="P101" i="69"/>
  <c r="P85" i="69"/>
  <c r="L12" i="74"/>
  <c r="K200" i="73"/>
  <c r="K184" i="73"/>
  <c r="K168" i="73"/>
  <c r="K152" i="73"/>
  <c r="K136" i="73"/>
  <c r="K120" i="73"/>
  <c r="K104" i="73"/>
  <c r="K87" i="73"/>
  <c r="K69" i="73"/>
  <c r="K52" i="73"/>
  <c r="K36" i="73"/>
  <c r="K18" i="73"/>
  <c r="M41" i="72"/>
  <c r="K158" i="73"/>
  <c r="K98" i="73"/>
  <c r="K62" i="73"/>
  <c r="K30" i="73"/>
  <c r="M40" i="72"/>
  <c r="M14" i="72"/>
  <c r="S13" i="71"/>
  <c r="P131" i="69"/>
  <c r="P110" i="69"/>
  <c r="P88" i="69"/>
  <c r="P68" i="69"/>
  <c r="P52" i="69"/>
  <c r="P36" i="69"/>
  <c r="P20" i="69"/>
  <c r="K12" i="67"/>
  <c r="L13" i="65"/>
  <c r="O20" i="64"/>
  <c r="K122" i="73"/>
  <c r="M31" i="72"/>
  <c r="P130" i="69"/>
  <c r="P76" i="69"/>
  <c r="P23" i="69"/>
  <c r="K118" i="73"/>
  <c r="K75" i="73"/>
  <c r="K42" i="73"/>
  <c r="M44" i="72"/>
  <c r="M16" i="72"/>
  <c r="S16" i="71"/>
  <c r="P134" i="69"/>
  <c r="P112" i="69"/>
  <c r="P91" i="69"/>
  <c r="P70" i="69"/>
  <c r="P54" i="69"/>
  <c r="P38" i="69"/>
  <c r="P22" i="69"/>
  <c r="L19" i="66"/>
  <c r="O26" i="64"/>
  <c r="K138" i="73"/>
  <c r="K26" i="73"/>
  <c r="P135" i="69"/>
  <c r="P71" i="69"/>
  <c r="P27" i="69"/>
  <c r="K114" i="73"/>
  <c r="K72" i="73"/>
  <c r="K39" i="73"/>
  <c r="M43" i="72"/>
  <c r="M15" i="72"/>
  <c r="S20" i="71"/>
  <c r="P138" i="69"/>
  <c r="P116" i="69"/>
  <c r="P95" i="69"/>
  <c r="P74" i="69"/>
  <c r="P57" i="69"/>
  <c r="P41" i="69"/>
  <c r="P25" i="69"/>
  <c r="P13" i="92"/>
  <c r="I42" i="80"/>
  <c r="I24" i="80"/>
  <c r="O20" i="79"/>
  <c r="R357" i="78"/>
  <c r="R273" i="78"/>
  <c r="R376" i="78"/>
  <c r="R288" i="78"/>
  <c r="R395" i="78"/>
  <c r="R311" i="78"/>
  <c r="R406" i="78"/>
  <c r="R294" i="78"/>
  <c r="R263" i="78"/>
  <c r="R199" i="78"/>
  <c r="R134" i="78"/>
  <c r="R70" i="78"/>
  <c r="R196" i="78"/>
  <c r="R16" i="78"/>
  <c r="R210" i="78"/>
  <c r="R167" i="78"/>
  <c r="R125" i="78"/>
  <c r="R81" i="78"/>
  <c r="R34" i="78"/>
  <c r="R165" i="78"/>
  <c r="R246" i="78"/>
  <c r="R217" i="78"/>
  <c r="R186" i="78"/>
  <c r="R153" i="78"/>
  <c r="R120" i="78"/>
  <c r="R88" i="78"/>
  <c r="R54" i="78"/>
  <c r="R21" i="78"/>
  <c r="R224" i="78"/>
  <c r="R169" i="78"/>
  <c r="R107" i="78"/>
  <c r="R61" i="78"/>
  <c r="K11" i="76"/>
  <c r="K191" i="73"/>
  <c r="K171" i="73"/>
  <c r="K147" i="73"/>
  <c r="K127" i="73"/>
  <c r="K107" i="73"/>
  <c r="K194" i="73"/>
  <c r="K174" i="73"/>
  <c r="K197" i="73"/>
  <c r="K173" i="73"/>
  <c r="K153" i="73"/>
  <c r="K133" i="73"/>
  <c r="K109" i="73"/>
  <c r="K88" i="73"/>
  <c r="K66" i="73"/>
  <c r="K41" i="73"/>
  <c r="K19" i="73"/>
  <c r="M42" i="72"/>
  <c r="M18" i="72"/>
  <c r="S18" i="71"/>
  <c r="P137" i="69"/>
  <c r="P113" i="69"/>
  <c r="P93" i="69"/>
  <c r="P73" i="69"/>
  <c r="K196" i="73"/>
  <c r="K176" i="73"/>
  <c r="K156" i="73"/>
  <c r="K132" i="73"/>
  <c r="K112" i="73"/>
  <c r="K92" i="73"/>
  <c r="K65" i="73"/>
  <c r="K44" i="73"/>
  <c r="K22" i="73"/>
  <c r="M37" i="72"/>
  <c r="K126" i="73"/>
  <c r="K71" i="73"/>
  <c r="K20" i="73"/>
  <c r="M25" i="72"/>
  <c r="S19" i="71"/>
  <c r="P126" i="69"/>
  <c r="P99" i="69"/>
  <c r="P72" i="69"/>
  <c r="P48" i="69"/>
  <c r="P28" i="69"/>
  <c r="K16" i="67"/>
  <c r="O33" i="64"/>
  <c r="O12" i="64"/>
  <c r="K35" i="73"/>
  <c r="P114" i="69"/>
  <c r="I43" i="80"/>
  <c r="O21" i="79"/>
  <c r="O23" i="79"/>
  <c r="R421" i="78"/>
  <c r="R337" i="78"/>
  <c r="R253" i="78"/>
  <c r="R352" i="78"/>
  <c r="R268" i="78"/>
  <c r="R375" i="78"/>
  <c r="R426" i="78"/>
  <c r="R326" i="78"/>
  <c r="R430" i="78"/>
  <c r="R64" i="78"/>
  <c r="R184" i="78"/>
  <c r="R118" i="78"/>
  <c r="R52" i="78"/>
  <c r="R139" i="78"/>
  <c r="R242" i="78"/>
  <c r="R198" i="78"/>
  <c r="R158" i="78"/>
  <c r="R113" i="78"/>
  <c r="R69" i="78"/>
  <c r="R26" i="78"/>
  <c r="R115" i="78"/>
  <c r="R241" i="78"/>
  <c r="R209" i="78"/>
  <c r="R178" i="78"/>
  <c r="R145" i="78"/>
  <c r="R112" i="78"/>
  <c r="R80" i="78"/>
  <c r="R46" i="78"/>
  <c r="R10" i="78"/>
  <c r="R212" i="78"/>
  <c r="R148" i="78"/>
  <c r="R103" i="78"/>
  <c r="R45" i="78"/>
  <c r="K207" i="73"/>
  <c r="K187" i="73"/>
  <c r="K163" i="73"/>
  <c r="K143" i="73"/>
  <c r="K123" i="73"/>
  <c r="L14" i="74"/>
  <c r="K190" i="73"/>
  <c r="L13" i="74"/>
  <c r="K189" i="73"/>
  <c r="K169" i="73"/>
  <c r="K149" i="73"/>
  <c r="K125" i="73"/>
  <c r="K105" i="73"/>
  <c r="K84" i="73"/>
  <c r="K57" i="73"/>
  <c r="K37" i="73"/>
  <c r="K15" i="73"/>
  <c r="M34" i="72"/>
  <c r="M13" i="72"/>
  <c r="S14" i="71"/>
  <c r="P129" i="69"/>
  <c r="P109" i="69"/>
  <c r="P89" i="69"/>
  <c r="L11" i="74"/>
  <c r="K192" i="73"/>
  <c r="K172" i="73"/>
  <c r="K148" i="73"/>
  <c r="K128" i="73"/>
  <c r="K108" i="73"/>
  <c r="K83" i="73"/>
  <c r="K60" i="73"/>
  <c r="K40" i="73"/>
  <c r="K14" i="73"/>
  <c r="M33" i="72"/>
  <c r="K110" i="73"/>
  <c r="K54" i="73"/>
  <c r="K12" i="73"/>
  <c r="M20" i="72"/>
  <c r="P147" i="69"/>
  <c r="P120" i="69"/>
  <c r="P94" i="69"/>
  <c r="P64" i="69"/>
  <c r="P44" i="69"/>
  <c r="P24" i="69"/>
  <c r="L21" i="66"/>
  <c r="O28" i="64"/>
  <c r="K170" i="73"/>
  <c r="M19" i="72"/>
  <c r="P108" i="69"/>
  <c r="P35" i="69"/>
  <c r="K102" i="73"/>
  <c r="K58" i="73"/>
  <c r="K16" i="73"/>
  <c r="S33" i="71"/>
  <c r="P144" i="69"/>
  <c r="P118" i="69"/>
  <c r="P86" i="69"/>
  <c r="P62" i="69"/>
  <c r="P42" i="69"/>
  <c r="P18" i="69"/>
  <c r="L11" i="65"/>
  <c r="O14" i="64"/>
  <c r="M39" i="72"/>
  <c r="P103" i="69"/>
  <c r="P39" i="69"/>
  <c r="K99" i="73"/>
  <c r="K55" i="73"/>
  <c r="I23" i="80"/>
  <c r="I34" i="80"/>
  <c r="R317" i="78"/>
  <c r="R332" i="78"/>
  <c r="R351" i="78"/>
  <c r="R267" i="78"/>
  <c r="R231" i="78"/>
  <c r="R102" i="78"/>
  <c r="R95" i="78"/>
  <c r="R190" i="78"/>
  <c r="R101" i="78"/>
  <c r="R13" i="78"/>
  <c r="R233" i="78"/>
  <c r="R170" i="78"/>
  <c r="R104" i="78"/>
  <c r="R38" i="78"/>
  <c r="R200" i="78"/>
  <c r="R79" i="78"/>
  <c r="K203" i="73"/>
  <c r="K159" i="73"/>
  <c r="K115" i="73"/>
  <c r="K186" i="73"/>
  <c r="K185" i="73"/>
  <c r="K141" i="73"/>
  <c r="K101" i="73"/>
  <c r="K53" i="73"/>
  <c r="M50" i="72"/>
  <c r="S31" i="71"/>
  <c r="P125" i="69"/>
  <c r="P81" i="69"/>
  <c r="K188" i="73"/>
  <c r="K144" i="73"/>
  <c r="K100" i="73"/>
  <c r="K56" i="73"/>
  <c r="M49" i="72"/>
  <c r="K89" i="73"/>
  <c r="M48" i="72"/>
  <c r="P142" i="69"/>
  <c r="P83" i="69"/>
  <c r="P40" i="69"/>
  <c r="L17" i="66"/>
  <c r="K86" i="73"/>
  <c r="P92" i="69"/>
  <c r="K150" i="73"/>
  <c r="K67" i="73"/>
  <c r="M36" i="72"/>
  <c r="S21" i="71"/>
  <c r="P123" i="69"/>
  <c r="P80" i="69"/>
  <c r="P50" i="69"/>
  <c r="P26" i="69"/>
  <c r="O30" i="64"/>
  <c r="K68" i="73"/>
  <c r="P124" i="69"/>
  <c r="K162" i="73"/>
  <c r="K82" i="73"/>
  <c r="K21" i="73"/>
  <c r="M21" i="72"/>
  <c r="S15" i="71"/>
  <c r="P127" i="69"/>
  <c r="P100" i="69"/>
  <c r="P69" i="69"/>
  <c r="P49" i="69"/>
  <c r="P29" i="69"/>
  <c r="K13" i="67"/>
  <c r="O34" i="64"/>
  <c r="O17" i="64"/>
  <c r="K77" i="73"/>
  <c r="M24" i="72"/>
  <c r="P119" i="69"/>
  <c r="P59" i="69"/>
  <c r="L11" i="66"/>
  <c r="K15" i="67"/>
  <c r="O19" i="64"/>
  <c r="O31" i="64"/>
  <c r="N116" i="63"/>
  <c r="N108" i="63"/>
  <c r="N99" i="63"/>
  <c r="N91" i="63"/>
  <c r="N83" i="63"/>
  <c r="N75" i="63"/>
  <c r="N67" i="63"/>
  <c r="N59" i="63"/>
  <c r="N50" i="63"/>
  <c r="N42" i="63"/>
  <c r="N34" i="63"/>
  <c r="N25" i="63"/>
  <c r="N17" i="63"/>
  <c r="O243" i="62"/>
  <c r="O227" i="62"/>
  <c r="O211" i="62"/>
  <c r="O193" i="62"/>
  <c r="O176" i="62"/>
  <c r="O159" i="62"/>
  <c r="O143" i="62"/>
  <c r="O128" i="62"/>
  <c r="O112" i="62"/>
  <c r="O96" i="62"/>
  <c r="O79" i="62"/>
  <c r="O63" i="62"/>
  <c r="O47" i="62"/>
  <c r="O30" i="62"/>
  <c r="O14" i="62"/>
  <c r="U349" i="61"/>
  <c r="U332" i="61"/>
  <c r="U316" i="61"/>
  <c r="O246" i="62"/>
  <c r="O230" i="62"/>
  <c r="O214" i="62"/>
  <c r="O196" i="62"/>
  <c r="O179" i="62"/>
  <c r="O162" i="62"/>
  <c r="O145" i="62"/>
  <c r="O132" i="62"/>
  <c r="O115" i="62"/>
  <c r="O99" i="62"/>
  <c r="O82" i="62"/>
  <c r="O66" i="62"/>
  <c r="O50" i="62"/>
  <c r="O33" i="62"/>
  <c r="O17" i="62"/>
  <c r="U352" i="61"/>
  <c r="U335" i="61"/>
  <c r="U319" i="61"/>
  <c r="U303" i="61"/>
  <c r="U282" i="61"/>
  <c r="U281" i="61"/>
  <c r="N117" i="63"/>
  <c r="N109" i="63"/>
  <c r="N100" i="63"/>
  <c r="N92" i="63"/>
  <c r="N84" i="63"/>
  <c r="N76" i="63"/>
  <c r="N68" i="63"/>
  <c r="N60" i="63"/>
  <c r="N51" i="63"/>
  <c r="N43" i="63"/>
  <c r="N35" i="63"/>
  <c r="N26" i="63"/>
  <c r="N18" i="63"/>
  <c r="O169" i="62"/>
  <c r="O233" i="62"/>
  <c r="O217" i="62"/>
  <c r="O199" i="62"/>
  <c r="O182" i="62"/>
  <c r="O165" i="62"/>
  <c r="O148" i="62"/>
  <c r="O135" i="62"/>
  <c r="O118" i="62"/>
  <c r="O102" i="62"/>
  <c r="O85" i="62"/>
  <c r="O69" i="62"/>
  <c r="O53" i="62"/>
  <c r="O36" i="62"/>
  <c r="O22" i="79"/>
  <c r="O13" i="79"/>
  <c r="R293" i="78"/>
  <c r="R312" i="78"/>
  <c r="R331" i="78"/>
  <c r="R370" i="78"/>
  <c r="R215" i="78"/>
  <c r="R86" i="78"/>
  <c r="R53" i="78"/>
  <c r="R179" i="78"/>
  <c r="R93" i="78"/>
  <c r="R204" i="78"/>
  <c r="R225" i="78"/>
  <c r="R161" i="78"/>
  <c r="R96" i="78"/>
  <c r="R29" i="78"/>
  <c r="R185" i="78"/>
  <c r="R67" i="78"/>
  <c r="K195" i="73"/>
  <c r="K155" i="73"/>
  <c r="K111" i="73"/>
  <c r="K178" i="73"/>
  <c r="K181" i="73"/>
  <c r="K137" i="73"/>
  <c r="K93" i="73"/>
  <c r="K49" i="73"/>
  <c r="M46" i="72"/>
  <c r="S22" i="71"/>
  <c r="P121" i="69"/>
  <c r="P77" i="69"/>
  <c r="K180" i="73"/>
  <c r="K140" i="73"/>
  <c r="K96" i="73"/>
  <c r="K48" i="73"/>
  <c r="M45" i="72"/>
  <c r="K81" i="73"/>
  <c r="M32" i="72"/>
  <c r="P136" i="69"/>
  <c r="P78" i="69"/>
  <c r="P32" i="69"/>
  <c r="L12" i="66"/>
  <c r="K59" i="73"/>
  <c r="P55" i="69"/>
  <c r="K134" i="73"/>
  <c r="K50" i="73"/>
  <c r="M28" i="72"/>
  <c r="S11" i="71"/>
  <c r="P107" i="69"/>
  <c r="P75" i="69"/>
  <c r="P46" i="69"/>
  <c r="P14" i="69"/>
  <c r="O22" i="64"/>
  <c r="K51" i="73"/>
  <c r="P87" i="69"/>
  <c r="K146" i="73"/>
  <c r="K64" i="73"/>
  <c r="K13" i="73"/>
  <c r="M11" i="72"/>
  <c r="P148" i="69"/>
  <c r="P122" i="69"/>
  <c r="P90" i="69"/>
  <c r="P65" i="69"/>
  <c r="P45" i="69"/>
  <c r="P21" i="69"/>
  <c r="L18" i="66"/>
  <c r="O29" i="64"/>
  <c r="O13" i="64"/>
  <c r="K43" i="73"/>
  <c r="S29" i="71"/>
  <c r="P98" i="69"/>
  <c r="P47" i="69"/>
  <c r="O27" i="64"/>
  <c r="L12" i="65"/>
  <c r="P15" i="69"/>
  <c r="P11" i="69"/>
  <c r="N114" i="63"/>
  <c r="N105" i="63"/>
  <c r="N97" i="63"/>
  <c r="N89" i="63"/>
  <c r="N81" i="63"/>
  <c r="N73" i="63"/>
  <c r="N65" i="63"/>
  <c r="N57" i="63"/>
  <c r="N48" i="63"/>
  <c r="N40" i="63"/>
  <c r="N32" i="63"/>
  <c r="N23" i="63"/>
  <c r="N15" i="63"/>
  <c r="O239" i="62"/>
  <c r="O223" i="62"/>
  <c r="O207" i="62"/>
  <c r="O189" i="62"/>
  <c r="O172" i="62"/>
  <c r="O154" i="62"/>
  <c r="O186" i="62"/>
  <c r="O124" i="62"/>
  <c r="O108" i="62"/>
  <c r="O92" i="62"/>
  <c r="O75" i="62"/>
  <c r="O59" i="62"/>
  <c r="O42" i="62"/>
  <c r="O26" i="62"/>
  <c r="U267" i="61"/>
  <c r="U345" i="61"/>
  <c r="U339" i="61"/>
  <c r="U313" i="61"/>
  <c r="O242" i="62"/>
  <c r="O226" i="62"/>
  <c r="O210" i="62"/>
  <c r="O192" i="62"/>
  <c r="O175" i="62"/>
  <c r="O157" i="62"/>
  <c r="O142" i="62"/>
  <c r="O127" i="62"/>
  <c r="O111" i="62"/>
  <c r="O95" i="62"/>
  <c r="O78" i="62"/>
  <c r="O62" i="62"/>
  <c r="O46" i="62"/>
  <c r="O29" i="62"/>
  <c r="O13" i="62"/>
  <c r="U348" i="61"/>
  <c r="U330" i="61"/>
  <c r="U315" i="61"/>
  <c r="U299" i="61"/>
  <c r="U277" i="61"/>
  <c r="U263" i="61"/>
  <c r="N115" i="63"/>
  <c r="N106" i="63"/>
  <c r="N98" i="63"/>
  <c r="N90" i="63"/>
  <c r="N82" i="63"/>
  <c r="N74" i="63"/>
  <c r="N66" i="63"/>
  <c r="N58" i="63"/>
  <c r="N49" i="63"/>
  <c r="N41" i="63"/>
  <c r="N33" i="63"/>
  <c r="N24" i="63"/>
  <c r="N16" i="63"/>
  <c r="O245" i="62"/>
  <c r="O229" i="62"/>
  <c r="O213" i="62"/>
  <c r="O195" i="62"/>
  <c r="O178" i="62"/>
  <c r="O161" i="62"/>
  <c r="O206" i="62"/>
  <c r="O131" i="62"/>
  <c r="O114" i="62"/>
  <c r="O98" i="62"/>
  <c r="O81" i="62"/>
  <c r="O65" i="62"/>
  <c r="O49" i="62"/>
  <c r="O32" i="62"/>
  <c r="O16" i="62"/>
  <c r="U351" i="61"/>
  <c r="U334" i="61"/>
  <c r="U318" i="61"/>
  <c r="U302" i="61"/>
  <c r="U297" i="61"/>
  <c r="U269" i="61"/>
  <c r="O248" i="62"/>
  <c r="O232" i="62"/>
  <c r="O216" i="62"/>
  <c r="O198" i="62"/>
  <c r="O181" i="62"/>
  <c r="O164" i="62"/>
  <c r="O147" i="62"/>
  <c r="O134" i="62"/>
  <c r="O117" i="62"/>
  <c r="O101" i="62"/>
  <c r="O84" i="62"/>
  <c r="O68" i="62"/>
  <c r="O52" i="62"/>
  <c r="O35" i="62"/>
  <c r="O19" i="62"/>
  <c r="U354" i="61"/>
  <c r="U337" i="61"/>
  <c r="U321" i="61"/>
  <c r="U305" i="61"/>
  <c r="U287" i="61"/>
  <c r="U285" i="61"/>
  <c r="U251" i="61"/>
  <c r="U247" i="61"/>
  <c r="U230" i="61"/>
  <c r="U214" i="61"/>
  <c r="U198" i="61"/>
  <c r="U182" i="61"/>
  <c r="U166" i="61"/>
  <c r="U149" i="61"/>
  <c r="U133" i="61"/>
  <c r="U117" i="61"/>
  <c r="U101" i="61"/>
  <c r="U85" i="61"/>
  <c r="U69" i="61"/>
  <c r="U53" i="61"/>
  <c r="U37" i="61"/>
  <c r="U21" i="61"/>
  <c r="R59" i="59"/>
  <c r="R41" i="59"/>
  <c r="R23" i="59"/>
  <c r="U304" i="61"/>
  <c r="U246" i="61"/>
  <c r="U229" i="61"/>
  <c r="D27" i="88"/>
  <c r="D20" i="88"/>
  <c r="D33" i="88"/>
  <c r="D29" i="88"/>
  <c r="R33" i="59"/>
  <c r="U18" i="61"/>
  <c r="U34" i="61"/>
  <c r="U66" i="61"/>
  <c r="U98" i="61"/>
  <c r="U146" i="61"/>
  <c r="U195" i="61"/>
  <c r="D10" i="88"/>
  <c r="D37" i="88"/>
  <c r="D38" i="88"/>
  <c r="D26" i="88"/>
  <c r="D13" i="88"/>
  <c r="D15" i="88"/>
  <c r="D35" i="88"/>
  <c r="R20" i="59"/>
  <c r="R38" i="59"/>
  <c r="R55" i="59"/>
  <c r="U22" i="61"/>
  <c r="U38" i="61"/>
  <c r="U54" i="61"/>
  <c r="U70" i="61"/>
  <c r="U86" i="61"/>
  <c r="U102" i="61"/>
  <c r="U118" i="61"/>
  <c r="U134" i="61"/>
  <c r="U150" i="61"/>
  <c r="U167" i="61"/>
  <c r="U183" i="61"/>
  <c r="U199" i="61"/>
  <c r="U215" i="61"/>
  <c r="U231" i="61"/>
  <c r="U248" i="61"/>
  <c r="R13" i="59"/>
  <c r="R30" i="59"/>
  <c r="R47" i="59"/>
  <c r="U11" i="61"/>
  <c r="U27" i="61"/>
  <c r="U43" i="61"/>
  <c r="U59" i="61"/>
  <c r="U75" i="61"/>
  <c r="U91" i="61"/>
  <c r="U107" i="61"/>
  <c r="U123" i="61"/>
  <c r="U139" i="61"/>
  <c r="U155" i="61"/>
  <c r="U172" i="61"/>
  <c r="U188" i="61"/>
  <c r="U204" i="61"/>
  <c r="U220" i="61"/>
  <c r="U236" i="61"/>
  <c r="U265" i="61"/>
  <c r="R18" i="59"/>
  <c r="R35" i="59"/>
  <c r="R52" i="59"/>
  <c r="U16" i="61"/>
  <c r="U32" i="61"/>
  <c r="U48" i="61"/>
  <c r="U64" i="61"/>
  <c r="U80" i="61"/>
  <c r="U96" i="61"/>
  <c r="U112" i="61"/>
  <c r="U128" i="61"/>
  <c r="U144" i="61"/>
  <c r="U161" i="61"/>
  <c r="U177" i="61"/>
  <c r="U193" i="61"/>
  <c r="U209" i="61"/>
  <c r="U225" i="61"/>
  <c r="U250" i="61"/>
  <c r="R15" i="59"/>
  <c r="R37" i="59"/>
  <c r="R62" i="59"/>
  <c r="U29" i="61"/>
  <c r="U49" i="61"/>
  <c r="U73" i="61"/>
  <c r="U93" i="61"/>
  <c r="U113" i="61"/>
  <c r="U137" i="61"/>
  <c r="U157" i="61"/>
  <c r="U178" i="61"/>
  <c r="U202" i="61"/>
  <c r="U222" i="61"/>
  <c r="U242" i="61"/>
  <c r="U256" i="61"/>
  <c r="U275" i="61"/>
  <c r="U301" i="61"/>
  <c r="U325" i="61"/>
  <c r="U346" i="61"/>
  <c r="O15" i="62"/>
  <c r="O39" i="62"/>
  <c r="O60" i="62"/>
  <c r="O80" i="62"/>
  <c r="O105" i="62"/>
  <c r="O125" i="62"/>
  <c r="O144" i="62"/>
  <c r="O168" i="62"/>
  <c r="O190" i="62"/>
  <c r="O212" i="62"/>
  <c r="O236" i="62"/>
  <c r="U257" i="61"/>
  <c r="U276" i="61"/>
  <c r="U306" i="61"/>
  <c r="U326" i="61"/>
  <c r="U347" i="61"/>
  <c r="O20" i="62"/>
  <c r="O45" i="62"/>
  <c r="O77" i="62"/>
  <c r="O110" i="62"/>
  <c r="O200" i="62"/>
  <c r="O174" i="62"/>
  <c r="O209" i="62"/>
  <c r="O241" i="62"/>
  <c r="N22" i="63"/>
  <c r="N39" i="63"/>
  <c r="N56" i="63"/>
  <c r="N72" i="63"/>
  <c r="N88" i="63"/>
  <c r="N104" i="63"/>
  <c r="U258" i="61"/>
  <c r="U294" i="61"/>
  <c r="U327" i="61"/>
  <c r="U266" i="61"/>
  <c r="O41" i="62"/>
  <c r="O74" i="62"/>
  <c r="O107" i="62"/>
  <c r="O140" i="62"/>
  <c r="O171" i="62"/>
  <c r="O205" i="62"/>
  <c r="O238" i="62"/>
  <c r="U324" i="61"/>
  <c r="U264" i="61"/>
  <c r="O38" i="62"/>
  <c r="O71" i="62"/>
  <c r="O104" i="62"/>
  <c r="O137" i="62"/>
  <c r="O167" i="62"/>
  <c r="O202" i="62"/>
  <c r="O235" i="62"/>
  <c r="N21" i="63"/>
  <c r="N38" i="63"/>
  <c r="N55" i="63"/>
  <c r="N71" i="63"/>
  <c r="N87" i="63"/>
  <c r="N103" i="63"/>
  <c r="L15" i="66"/>
  <c r="P31" i="69"/>
  <c r="S12" i="71"/>
  <c r="K154" i="73"/>
  <c r="L13" i="66"/>
  <c r="P37" i="69"/>
  <c r="P84" i="69"/>
  <c r="P143" i="69"/>
  <c r="M35" i="72"/>
  <c r="K130" i="73"/>
  <c r="M12" i="72"/>
  <c r="K14" i="67"/>
  <c r="P66" i="69"/>
  <c r="P139" i="69"/>
  <c r="K34" i="73"/>
  <c r="P43" i="69"/>
  <c r="O24" i="64"/>
  <c r="P60" i="69"/>
  <c r="S30" i="71"/>
  <c r="M29" i="72"/>
  <c r="K78" i="73"/>
  <c r="K164" i="73"/>
  <c r="P105" i="69"/>
  <c r="M30" i="72"/>
  <c r="K74" i="73"/>
  <c r="K165" i="73"/>
  <c r="K206" i="73"/>
  <c r="K179" i="73"/>
  <c r="R135" i="78"/>
  <c r="R72" i="78"/>
  <c r="R201" i="78"/>
  <c r="R59" i="78"/>
  <c r="R230" i="78"/>
  <c r="R168" i="78"/>
  <c r="R346" i="78"/>
  <c r="R416" i="78"/>
  <c r="I29" i="80"/>
  <c r="R274" i="78"/>
  <c r="R322" i="78"/>
  <c r="R386" i="78"/>
  <c r="R259" i="78"/>
  <c r="R298" i="78"/>
  <c r="R358" i="78"/>
  <c r="R422" i="78"/>
  <c r="R270" i="78"/>
  <c r="R314" i="78"/>
  <c r="R378" i="78"/>
  <c r="R287" i="78"/>
  <c r="R303" i="78"/>
  <c r="R323" i="78"/>
  <c r="R339" i="78"/>
  <c r="R355" i="78"/>
  <c r="R371" i="78"/>
  <c r="R387" i="78"/>
  <c r="R403" i="78"/>
  <c r="R419" i="78"/>
  <c r="R435" i="78"/>
  <c r="R260" i="78"/>
  <c r="R276" i="78"/>
  <c r="R292" i="78"/>
  <c r="R308" i="78"/>
  <c r="R324" i="78"/>
  <c r="R340" i="78"/>
  <c r="R356" i="78"/>
  <c r="R372" i="78"/>
  <c r="R388" i="78"/>
  <c r="R404" i="78"/>
  <c r="R420" i="78"/>
  <c r="R436" i="78"/>
  <c r="R265" i="78"/>
  <c r="R281" i="78"/>
  <c r="R297" i="78"/>
  <c r="R313" i="78"/>
  <c r="R329" i="78"/>
  <c r="R345" i="78"/>
  <c r="R361" i="78"/>
  <c r="R377" i="78"/>
  <c r="R393" i="78"/>
  <c r="R409" i="78"/>
  <c r="R425" i="78"/>
  <c r="O12" i="79"/>
  <c r="I41" i="80"/>
  <c r="I14" i="80"/>
  <c r="I49" i="80"/>
  <c r="O19" i="79"/>
  <c r="I16" i="80"/>
  <c r="I32" i="80"/>
  <c r="K12" i="81"/>
  <c r="I21" i="80"/>
  <c r="I48" i="80"/>
  <c r="I22" i="80"/>
  <c r="I44" i="80"/>
  <c r="O18" i="79"/>
  <c r="I15" i="80"/>
  <c r="I31" i="80"/>
  <c r="I46" i="80"/>
  <c r="P12" i="92"/>
  <c r="P10" i="93"/>
  <c r="P12" i="93"/>
  <c r="P11" i="92"/>
  <c r="P13" i="93"/>
  <c r="P11" i="93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4">
    <s v="Migdal Hashkaot Neches Boded"/>
    <s v="{[Time].[Hie Time].[Yom].&amp;[20200630]}"/>
    <s v="{[Medida].[Medida].&amp;[2]}"/>
    <s v="{[Keren].[Keren].[All]}"/>
    <s v="{[Cheshbon KM].[Hie Peilut].[Peilut 5].&amp;[Kod_Peilut_L5_305]&amp;[Kod_Peilut_L4_304]&amp;[Kod_Peilut_L3_303]&amp;[Kod_Peilut_L2_159]&amp;[Kod_Peilut_L1_182]}"/>
    <s v="{[Salim Maslulim].[Salim Maslulim].[אחזקה ישירה + מסלים]}"/>
    <s v="[Measures].[c_Shovi_Keren]"/>
    <s v="#,0.00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6]&amp;[NechesBoded_L2_103]&amp;[NechesBoded_L1_101]"/>
    <s v="[Neches].[Hie Neches Boded].[Neches Boded L3].&amp;[NechesBoded_L3_117]&amp;[NechesBoded_L2_103]&amp;[NechesBoded_L1_101]"/>
    <s v="[Neches].[Hie Neches Boded].[Neches Boded L3].&amp;[NechesBoded_L3_118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855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  <s v="{[Cheshbon KM].[Hie Peilut].[Peilut 7].&amp;[Kod_Peilut_L7_1041]&amp;[Kod_Peilut_L6_475]&amp;[Kod_Peilut_L5_305]&amp;[Kod_Peilut_L4_304]&amp;[Kod_Peilut_L3_303]&amp;[Kod_Peilut_L2_159]&amp;[Kod_Peilut_L1_182]}"/>
  </metadataStrings>
  <mdxMetadata count="35">
    <mdx n="0" f="s">
      <ms ns="1" c="0"/>
    </mdx>
    <mdx n="0" f="v">
      <t c="7" si="7">
        <n x="1" s="1"/>
        <n x="2" s="1"/>
        <n x="3" s="1"/>
        <n x="4" s="1"/>
        <n x="5" s="1"/>
        <n x="8"/>
        <n x="6"/>
      </t>
    </mdx>
    <mdx n="0" f="v">
      <t c="7">
        <n x="1" s="1"/>
        <n x="2" s="1"/>
        <n x="3" s="1"/>
        <n x="4" s="1"/>
        <n x="5" s="1"/>
        <n x="9"/>
        <n x="6"/>
      </t>
    </mdx>
    <mdx n="0" f="v">
      <t c="7" si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>
        <n x="1" s="1"/>
        <n x="2" s="1"/>
        <n x="3" s="1"/>
        <n x="4" s="1"/>
        <n x="5" s="1"/>
        <n x="15"/>
        <n x="6"/>
      </t>
    </mdx>
    <mdx n="0" f="v">
      <t c="7" si="7">
        <n x="1" s="1"/>
        <n x="2" s="1"/>
        <n x="3" s="1"/>
        <n x="4" s="1"/>
        <n x="5" s="1"/>
        <n x="16"/>
        <n x="6"/>
      </t>
    </mdx>
    <mdx n="0" f="v">
      <t c="7">
        <n x="1" s="1"/>
        <n x="2" s="1"/>
        <n x="3" s="1"/>
        <n x="4" s="1"/>
        <n x="5" s="1"/>
        <n x="17"/>
        <n x="6"/>
      </t>
    </mdx>
    <mdx n="0" f="v">
      <t c="7" si="7">
        <n x="1" s="1"/>
        <n x="2" s="1"/>
        <n x="3" s="1"/>
        <n x="4" s="1"/>
        <n x="5" s="1"/>
        <n x="18"/>
        <n x="6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>
        <n x="1" s="1"/>
        <n x="2" s="1"/>
        <n x="3" s="1"/>
        <n x="4" s="1"/>
        <n x="5" s="1"/>
        <n x="22"/>
        <n x="6"/>
      </t>
    </mdx>
    <mdx n="0" f="v">
      <t c="7">
        <n x="1" s="1"/>
        <n x="2" s="1"/>
        <n x="3" s="1"/>
        <n x="4" s="1"/>
        <n x="5" s="1"/>
        <n x="23"/>
        <n x="6"/>
      </t>
    </mdx>
    <mdx n="0" f="v">
      <t c="7" si="7">
        <n x="1" s="1"/>
        <n x="2" s="1"/>
        <n x="3" s="1"/>
        <n x="4" s="1"/>
        <n x="5" s="1"/>
        <n x="24"/>
        <n x="6"/>
      </t>
    </mdx>
    <mdx n="0" f="v">
      <t c="7" si="7">
        <n x="1" s="1"/>
        <n x="2" s="1"/>
        <n x="3" s="1"/>
        <n x="4" s="1"/>
        <n x="5" s="1"/>
        <n x="25"/>
        <n x="6"/>
      </t>
    </mdx>
    <mdx n="0" f="v">
      <t c="7">
        <n x="1" s="1"/>
        <n x="2" s="1"/>
        <n x="3" s="1"/>
        <n x="4" s="1"/>
        <n x="5" s="1"/>
        <n x="26"/>
        <n x="6"/>
      </t>
    </mdx>
    <mdx n="0" f="v">
      <t c="7">
        <n x="1" s="1"/>
        <n x="2" s="1"/>
        <n x="3" s="1"/>
        <n x="4" s="1"/>
        <n x="5" s="1"/>
        <n x="27"/>
        <n x="6"/>
      </t>
    </mdx>
    <mdx n="0" f="v">
      <t c="7" si="7">
        <n x="1" s="1"/>
        <n x="2" s="1"/>
        <n x="3" s="1"/>
        <n x="4" s="1"/>
        <n x="5" s="1"/>
        <n x="28"/>
        <n x="6"/>
      </t>
    </mdx>
    <mdx n="0" f="v">
      <t c="7" si="7">
        <n x="1" s="1"/>
        <n x="2" s="1"/>
        <n x="3" s="1"/>
        <n x="4" s="1"/>
        <n x="5" s="1"/>
        <n x="29"/>
        <n x="6"/>
      </t>
    </mdx>
    <mdx n="0" f="v">
      <t c="3" si="32">
        <n x="1" s="1"/>
        <n x="30"/>
        <n x="31"/>
      </t>
    </mdx>
    <mdx n="0" f="v">
      <t c="3" si="32">
        <n x="1" s="1"/>
        <n x="33"/>
        <n x="31"/>
      </t>
    </mdx>
    <mdx n="0" f="v">
      <t c="3" si="32">
        <n x="1" s="1"/>
        <n x="34"/>
        <n x="31"/>
      </t>
    </mdx>
    <mdx n="0" f="v">
      <t c="3" si="32">
        <n x="1" s="1"/>
        <n x="35"/>
        <n x="31"/>
      </t>
    </mdx>
    <mdx n="0" f="v">
      <t c="3" si="32">
        <n x="1" s="1"/>
        <n x="36"/>
        <n x="31"/>
      </t>
    </mdx>
    <mdx n="0" f="v">
      <t c="3" si="32">
        <n x="1" s="1"/>
        <n x="37"/>
        <n x="31"/>
      </t>
    </mdx>
    <mdx n="0" f="v">
      <t c="3" si="32">
        <n x="1" s="1"/>
        <n x="38"/>
        <n x="31"/>
      </t>
    </mdx>
    <mdx n="0" f="v">
      <t c="3" si="32">
        <n x="1" s="1"/>
        <n x="39"/>
        <n x="31"/>
      </t>
    </mdx>
    <mdx n="0" f="v">
      <t c="3" si="32">
        <n x="1" s="1"/>
        <n x="40"/>
        <n x="31"/>
      </t>
    </mdx>
    <mdx n="0" f="v">
      <t c="3" si="32">
        <n x="1" s="1"/>
        <n x="41"/>
        <n x="31"/>
      </t>
    </mdx>
    <mdx n="0" f="v">
      <t c="3" si="32">
        <n x="1" s="1"/>
        <n x="42"/>
        <n x="31"/>
      </t>
    </mdx>
    <mdx n="0" f="v">
      <t c="7">
        <n x="1" s="1"/>
        <n x="2" s="1"/>
        <n x="3" s="1"/>
        <n x="43" s="1"/>
        <n x="5" s="1"/>
        <n x="19"/>
        <n x="6"/>
      </t>
    </mdx>
  </mdxMetadata>
  <valueMetadata count="3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</valueMetadata>
</metadata>
</file>

<file path=xl/sharedStrings.xml><?xml version="1.0" encoding="utf-8"?>
<sst xmlns="http://schemas.openxmlformats.org/spreadsheetml/2006/main" count="14405" uniqueCount="4062">
  <si>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</si>
  <si>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</si>
  <si>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</si>
  <si>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</si>
  <si>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</si>
  <si>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</si>
  <si>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</si>
  <si>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</si>
  <si>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</si>
  <si>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</si>
  <si>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</si>
  <si>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</si>
  <si>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</si>
  <si>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</si>
  <si>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</si>
  <si>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</si>
  <si>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</si>
  <si>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</si>
  <si>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</si>
  <si>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</si>
  <si>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</si>
  <si>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</si>
  <si>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</si>
  <si>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</si>
  <si>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</si>
  <si>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</si>
  <si>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</si>
  <si>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</si>
  <si>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</si>
  <si>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</si>
  <si>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</si>
  <si>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</si>
  <si>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</si>
  <si>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</si>
  <si>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</si>
  <si>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</si>
  <si>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</si>
  <si>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</si>
  <si>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</si>
  <si>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</si>
  <si>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</si>
  <si>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</si>
  <si>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</si>
  <si>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</si>
  <si>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</si>
  <si>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</si>
  <si>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</si>
  <si>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</si>
  <si>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</si>
  <si>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</si>
  <si>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</si>
  <si>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</si>
  <si>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</si>
  <si>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</si>
  <si>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</si>
  <si>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</si>
  <si>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</si>
  <si>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</si>
  <si>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</si>
  <si>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</si>
  <si>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</si>
  <si>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</si>
  <si>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</si>
  <si>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</si>
  <si>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</si>
  <si>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</si>
  <si>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</si>
  <si>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</si>
  <si>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</si>
  <si>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</si>
  <si>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</si>
  <si>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</si>
  <si>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</si>
  <si>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</si>
  <si>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</si>
  <si>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</si>
  <si>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</si>
  <si>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</si>
  <si>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</si>
  <si>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</si>
  <si>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</si>
  <si>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</si>
  <si>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</si>
  <si>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</si>
  <si>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</si>
  <si>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</si>
  <si>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</si>
  <si>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</si>
  <si>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</si>
  <si>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</si>
  <si>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</si>
  <si>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</si>
  <si>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</si>
  <si>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</si>
  <si>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</si>
  <si>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</si>
  <si>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</si>
  <si>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</si>
  <si>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</si>
  <si>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</si>
  <si>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</si>
  <si>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</si>
  <si>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</si>
  <si>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</si>
  <si>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</si>
  <si>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</si>
  <si>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</si>
  <si>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</si>
  <si>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</si>
  <si>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</si>
  <si>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</si>
  <si>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</si>
  <si>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</si>
  <si>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</si>
  <si>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</si>
  <si>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</si>
  <si>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</si>
  <si>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</si>
  <si>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</si>
  <si>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</si>
  <si>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</si>
  <si>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</si>
  <si>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</si>
  <si>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</si>
  <si>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</si>
  <si>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</si>
  <si>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</si>
  <si>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</si>
  <si>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</si>
  <si>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</si>
  <si>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</si>
  <si>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</si>
  <si>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</si>
  <si>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</si>
  <si>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</si>
  <si>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</si>
  <si>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</si>
  <si>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</si>
  <si>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</si>
  <si>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</si>
  <si>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</si>
  <si>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</si>
  <si>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</si>
  <si>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</si>
  <si>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</si>
  <si>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</si>
  <si>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</si>
  <si>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</si>
  <si>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</si>
  <si>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</si>
  <si>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</si>
  <si>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</si>
  <si>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</si>
  <si>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</si>
  <si>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</si>
  <si>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</si>
  <si>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</si>
  <si>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</si>
  <si>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</si>
  <si>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</si>
  <si>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</si>
  <si>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</si>
  <si>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</si>
  <si>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</si>
  <si>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</si>
  <si>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</si>
  <si>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</si>
  <si>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</si>
  <si>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</si>
  <si>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</si>
  <si>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</si>
  <si>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</si>
  <si>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</si>
  <si>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</si>
  <si>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</si>
  <si>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</si>
  <si>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</si>
  <si>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</si>
  <si>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</si>
  <si>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</si>
  <si>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</si>
  <si>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</si>
  <si>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</si>
  <si>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</si>
  <si>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</si>
  <si>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</si>
  <si>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</si>
  <si>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</si>
  <si>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</si>
  <si>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</si>
  <si>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</si>
  <si>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אג"ח קונצרני לא סחיר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</si>
  <si>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</si>
  <si>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</si>
  <si>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</si>
  <si>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</si>
  <si>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</si>
  <si>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</si>
  <si>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</si>
  <si>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</si>
  <si>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</si>
  <si>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</si>
  <si>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</si>
  <si>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</si>
  <si>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</si>
  <si>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</si>
  <si>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</si>
  <si>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</si>
  <si>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</si>
  <si>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</si>
  <si>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</si>
  <si>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</si>
  <si>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</si>
  <si>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</si>
  <si>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</si>
  <si>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</si>
  <si>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</si>
  <si>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</si>
  <si>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</si>
  <si>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</si>
  <si>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</si>
  <si>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</si>
  <si>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</si>
  <si>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</si>
  <si>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סה"כ אג"ח ממשלתי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</si>
  <si>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</si>
  <si>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</si>
  <si>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</si>
  <si>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</si>
  <si>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</si>
  <si>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</si>
  <si>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</si>
  <si>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</si>
  <si>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</si>
  <si>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</si>
  <si>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</si>
  <si>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</si>
  <si>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</si>
  <si>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30/06/2020</t>
  </si>
  <si>
    <t>מגדל מקפת קרנות פנסיה וקופות גמל בע"מ</t>
  </si>
  <si>
    <t>מגדל מקפת מרכז</t>
  </si>
  <si>
    <t>מגדל מקפת - מרכז</t>
  </si>
  <si>
    <t>5903 גליל</t>
  </si>
  <si>
    <t>9590332</t>
  </si>
  <si>
    <t>RF</t>
  </si>
  <si>
    <t>5904 גליל</t>
  </si>
  <si>
    <t>9590431</t>
  </si>
  <si>
    <t>ממשלתי צמוד 0527</t>
  </si>
  <si>
    <t>1140847</t>
  </si>
  <si>
    <t>ממשלתי צמוד 0536</t>
  </si>
  <si>
    <t>1097708</t>
  </si>
  <si>
    <t>ממשלתי צמוד 0841</t>
  </si>
  <si>
    <t>1120583</t>
  </si>
  <si>
    <t>ממשלתי צמוד 0923</t>
  </si>
  <si>
    <t>1128081</t>
  </si>
  <si>
    <t>ממשלתי צמוד 1020</t>
  </si>
  <si>
    <t>1137181</t>
  </si>
  <si>
    <t>ממשלתי צמוד 1025</t>
  </si>
  <si>
    <t>1135912</t>
  </si>
  <si>
    <t>ממשלתי צמוד 529</t>
  </si>
  <si>
    <t>1157023</t>
  </si>
  <si>
    <t>ממשלתי צמוד 545</t>
  </si>
  <si>
    <t>1134865</t>
  </si>
  <si>
    <t>ממשלתי צמוד 922</t>
  </si>
  <si>
    <t>1124056</t>
  </si>
  <si>
    <t>מקמ 1020</t>
  </si>
  <si>
    <t>מקמ 111</t>
  </si>
  <si>
    <t>8210114</t>
  </si>
  <si>
    <t>מקמ 1110</t>
  </si>
  <si>
    <t>8201113</t>
  </si>
  <si>
    <t>מקמ 1210</t>
  </si>
  <si>
    <t>8201212</t>
  </si>
  <si>
    <t>מקמ 211</t>
  </si>
  <si>
    <t>8210213</t>
  </si>
  <si>
    <t>מקמ 810</t>
  </si>
  <si>
    <t>8200818</t>
  </si>
  <si>
    <t>מקמ 910</t>
  </si>
  <si>
    <t>8200917</t>
  </si>
  <si>
    <t>ממשלתי שקלי  1026</t>
  </si>
  <si>
    <t>1099456</t>
  </si>
  <si>
    <t>ממשלתי שקלי 0324</t>
  </si>
  <si>
    <t>1130848</t>
  </si>
  <si>
    <t>ממשלתי שקלי 0347</t>
  </si>
  <si>
    <t>1140193</t>
  </si>
  <si>
    <t>ממשלתי שקלי 1122</t>
  </si>
  <si>
    <t>1141225</t>
  </si>
  <si>
    <t>ממשלתי שקלי 1123</t>
  </si>
  <si>
    <t>1155068</t>
  </si>
  <si>
    <t>ממשלתי שקלי 121</t>
  </si>
  <si>
    <t>1142223</t>
  </si>
  <si>
    <t>ממשלתי שקלי 122</t>
  </si>
  <si>
    <t>1123272</t>
  </si>
  <si>
    <t>ממשלתי שקלי 142</t>
  </si>
  <si>
    <t>1125400</t>
  </si>
  <si>
    <t>ממשלתי שקלי 323</t>
  </si>
  <si>
    <t>1126747</t>
  </si>
  <si>
    <t>ממשלתי שקלי 327</t>
  </si>
  <si>
    <t>1139344</t>
  </si>
  <si>
    <t>ממשלתי שקלי 330</t>
  </si>
  <si>
    <t>1160985</t>
  </si>
  <si>
    <t>ממשלתי שקלי 421</t>
  </si>
  <si>
    <t>1138130</t>
  </si>
  <si>
    <t>ממשלתי שקלי 537</t>
  </si>
  <si>
    <t>1166180</t>
  </si>
  <si>
    <t>ממשלתי שקלי 722</t>
  </si>
  <si>
    <t>1158104</t>
  </si>
  <si>
    <t>ממשלתי שקלי 825</t>
  </si>
  <si>
    <t>1135557</t>
  </si>
  <si>
    <t>ממשלתי שקלי 928</t>
  </si>
  <si>
    <t>1150879</t>
  </si>
  <si>
    <t>ממשל משתנה 1121</t>
  </si>
  <si>
    <t>1127646</t>
  </si>
  <si>
    <t>ממשלתי משתנה 526</t>
  </si>
  <si>
    <t>1141795</t>
  </si>
  <si>
    <t>ISRAEL 3.375 01/50</t>
  </si>
  <si>
    <t>US46513JXN61</t>
  </si>
  <si>
    <t>A+</t>
  </si>
  <si>
    <t>FITCH</t>
  </si>
  <si>
    <t>ISRAEL 3.8 05/60</t>
  </si>
  <si>
    <t>XS2167193015</t>
  </si>
  <si>
    <t>ISRAEL 4.5 2120</t>
  </si>
  <si>
    <t>US46513JB593</t>
  </si>
  <si>
    <t>אלה פקדונות אגח ב</t>
  </si>
  <si>
    <t>1142215</t>
  </si>
  <si>
    <t>מגמה</t>
  </si>
  <si>
    <t>515666881</t>
  </si>
  <si>
    <t>אג"ח מובנות</t>
  </si>
  <si>
    <t>ilAAA</t>
  </si>
  <si>
    <t>מעלות S&amp;P</t>
  </si>
  <si>
    <t>אלה פקדונות אגח ה</t>
  </si>
  <si>
    <t>1162577</t>
  </si>
  <si>
    <t>דקאהנ.ק7</t>
  </si>
  <si>
    <t>1119825</t>
  </si>
  <si>
    <t>513704304</t>
  </si>
  <si>
    <t>בנקים</t>
  </si>
  <si>
    <t>דקסיה ישראל אגח ב</t>
  </si>
  <si>
    <t>1095066</t>
  </si>
  <si>
    <t>דקסיה ישראל הנפקות סד י</t>
  </si>
  <si>
    <t>1134147</t>
  </si>
  <si>
    <t>הבינלאומי אגח י</t>
  </si>
  <si>
    <t>1160290</t>
  </si>
  <si>
    <t>513141879</t>
  </si>
  <si>
    <t>Aaa.il</t>
  </si>
  <si>
    <t>הבינלאומי סדרה ט</t>
  </si>
  <si>
    <t>1135177</t>
  </si>
  <si>
    <t>לאומי אגח 179</t>
  </si>
  <si>
    <t>6040372</t>
  </si>
  <si>
    <t>520018078</t>
  </si>
  <si>
    <t>מזרחי הנפקות 38</t>
  </si>
  <si>
    <t>2310142</t>
  </si>
  <si>
    <t>520032046</t>
  </si>
  <si>
    <t>מזרחי הנפקות 44</t>
  </si>
  <si>
    <t>2310209</t>
  </si>
  <si>
    <t>מזרחי הנפקות 45</t>
  </si>
  <si>
    <t>2310217</t>
  </si>
  <si>
    <t>מזרחי הנפקות 49</t>
  </si>
  <si>
    <t>2310282</t>
  </si>
  <si>
    <t>מזרחי הנפקות 51</t>
  </si>
  <si>
    <t>2310324</t>
  </si>
  <si>
    <t>מזרחי הנפקות אגח 42</t>
  </si>
  <si>
    <t>2310183</t>
  </si>
  <si>
    <t>מקורות אגח 11</t>
  </si>
  <si>
    <t>1158476</t>
  </si>
  <si>
    <t>520010869</t>
  </si>
  <si>
    <t>פועלים הנפקות אגח 32</t>
  </si>
  <si>
    <t>1940535</t>
  </si>
  <si>
    <t>520032640</t>
  </si>
  <si>
    <t>פועלים הנפקות אגח 33</t>
  </si>
  <si>
    <t>1940568</t>
  </si>
  <si>
    <t>פועלים הנפקות אגח 34</t>
  </si>
  <si>
    <t>1940576</t>
  </si>
  <si>
    <t>פועלים הנפקות אגח 35</t>
  </si>
  <si>
    <t>1940618</t>
  </si>
  <si>
    <t>פועלים הנפקות אגח 36</t>
  </si>
  <si>
    <t>1940659</t>
  </si>
  <si>
    <t>בינל הנפק התח כ</t>
  </si>
  <si>
    <t>1121953</t>
  </si>
  <si>
    <t>Aa1.il</t>
  </si>
  <si>
    <t>בינלאומי הנפקות התחייבות אגח ד</t>
  </si>
  <si>
    <t>1103126</t>
  </si>
  <si>
    <t>דיסק התחייבות י</t>
  </si>
  <si>
    <t>6910129</t>
  </si>
  <si>
    <t>520007030</t>
  </si>
  <si>
    <t>דסקמנ.ק4</t>
  </si>
  <si>
    <t>7480049</t>
  </si>
  <si>
    <t>520029935</t>
  </si>
  <si>
    <t>וילאר אג 6</t>
  </si>
  <si>
    <t>4160115</t>
  </si>
  <si>
    <t>520038910</t>
  </si>
  <si>
    <t>נדל"ן מניב בישראל</t>
  </si>
  <si>
    <t>ilAA+</t>
  </si>
  <si>
    <t>לאומי מימון הת יד</t>
  </si>
  <si>
    <t>6040299</t>
  </si>
  <si>
    <t>נמלי ישראל אגח א</t>
  </si>
  <si>
    <t>1145564</t>
  </si>
  <si>
    <t>513569780</t>
  </si>
  <si>
    <t>נמלי ישראל אגח 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</si>
  <si>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</si>
  <si>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</si>
  <si>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</si>
  <si>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</si>
  <si>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</si>
  <si>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</si>
  <si>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</si>
  <si>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</si>
  <si>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</si>
  <si>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</si>
  <si>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</si>
  <si>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</si>
  <si>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</si>
  <si>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פועלים הנפקות אגח י</t>
  </si>
  <si>
    <t>1940402</t>
  </si>
  <si>
    <t>פועלים הנפקות התח אגח טו</t>
  </si>
  <si>
    <t>1940543</t>
  </si>
  <si>
    <t>פועלים הנפקות התח אגח יד</t>
  </si>
  <si>
    <t>1940501</t>
  </si>
  <si>
    <t>אירפורט אגח ה</t>
  </si>
  <si>
    <t>1133487</t>
  </si>
  <si>
    <t>511659401</t>
  </si>
  <si>
    <t>ilAA</t>
  </si>
  <si>
    <t>אירפורט אגח ט</t>
  </si>
  <si>
    <t>1160944</t>
  </si>
  <si>
    <t>אמות אגח ב</t>
  </si>
  <si>
    <t>1126630</t>
  </si>
  <si>
    <t>520026683</t>
  </si>
  <si>
    <t>Aa2.il</t>
  </si>
  <si>
    <t>אמות אגח ג</t>
  </si>
  <si>
    <t>1117357</t>
  </si>
  <si>
    <t>אמות אגח ד</t>
  </si>
  <si>
    <t>1133149</t>
  </si>
  <si>
    <t>אמות אגח ו</t>
  </si>
  <si>
    <t>1158609</t>
  </si>
  <si>
    <t>ביג אגח יא</t>
  </si>
  <si>
    <t>1151117</t>
  </si>
  <si>
    <t>513623314</t>
  </si>
  <si>
    <t>ביג אגח יג</t>
  </si>
  <si>
    <t>1159516</t>
  </si>
  <si>
    <t>ביג אגח יד</t>
  </si>
  <si>
    <t>1161512</t>
  </si>
  <si>
    <t>בנק לאומי שה סדרה 200</t>
  </si>
  <si>
    <t>6040141</t>
  </si>
  <si>
    <t>גב ים     ו*</t>
  </si>
  <si>
    <t>7590128</t>
  </si>
  <si>
    <t>520001736</t>
  </si>
  <si>
    <t>גב ים אגח ט*</t>
  </si>
  <si>
    <t>7590219</t>
  </si>
  <si>
    <t>הראל הנפקות אגח א</t>
  </si>
  <si>
    <t>1099738</t>
  </si>
  <si>
    <t>513834200</t>
  </si>
  <si>
    <t>ביטוח</t>
  </si>
  <si>
    <t>חשמל אגח 27</t>
  </si>
  <si>
    <t>6000210</t>
  </si>
  <si>
    <t>520000472</t>
  </si>
  <si>
    <t>אנרגיה</t>
  </si>
  <si>
    <t>חשמל אגח 29</t>
  </si>
  <si>
    <t>6000236</t>
  </si>
  <si>
    <t>חשמל אגח 31</t>
  </si>
  <si>
    <t>6000285</t>
  </si>
  <si>
    <t>ישרס אגח טו</t>
  </si>
  <si>
    <t>6130207</t>
  </si>
  <si>
    <t>520017807</t>
  </si>
  <si>
    <t>ישרס יח</t>
  </si>
  <si>
    <t>6130280</t>
  </si>
  <si>
    <t>כללביט אגח א</t>
  </si>
  <si>
    <t>1097138</t>
  </si>
  <si>
    <t>513754069</t>
  </si>
  <si>
    <t>לאומי COCO סדרה 401</t>
  </si>
  <si>
    <t>6040380</t>
  </si>
  <si>
    <t>לאומי COCO סדרה 402</t>
  </si>
  <si>
    <t>6040398</t>
  </si>
  <si>
    <t>לאומי COCO סדרה 403</t>
  </si>
  <si>
    <t>6040430</t>
  </si>
  <si>
    <t>לאומי COCO סדרה 404</t>
  </si>
  <si>
    <t>6040471</t>
  </si>
  <si>
    <t>למן.ק300</t>
  </si>
  <si>
    <t>6040257</t>
  </si>
  <si>
    <t>מבני תעשיה אגח יח</t>
  </si>
  <si>
    <t>2260479</t>
  </si>
  <si>
    <t>520024126</t>
  </si>
  <si>
    <t>מבני תעשיה אגח כג</t>
  </si>
  <si>
    <t>2260545</t>
  </si>
  <si>
    <t>מליסרון   אגח ה*</t>
  </si>
  <si>
    <t>3230091</t>
  </si>
  <si>
    <t>520037789</t>
  </si>
  <si>
    <t>מליסרון 8*</t>
  </si>
  <si>
    <t>3230166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</si>
  <si>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</si>
  <si>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</si>
  <si>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</si>
  <si>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</si>
  <si>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</si>
  <si>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</si>
  <si>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מליסרון אגח יח*</t>
  </si>
  <si>
    <t>3230372</t>
  </si>
  <si>
    <t>פועלים הנפקות שה 1</t>
  </si>
  <si>
    <t>1940444</t>
  </si>
  <si>
    <t>ריט 1 אגח 6*</t>
  </si>
  <si>
    <t>1138544</t>
  </si>
  <si>
    <t>513821488</t>
  </si>
  <si>
    <t>ריט1 אגח ד*</t>
  </si>
  <si>
    <t>1129899</t>
  </si>
  <si>
    <t>ריט1 אגח ה*</t>
  </si>
  <si>
    <t>1136753</t>
  </si>
  <si>
    <t>שופרסל אגח ו*</t>
  </si>
  <si>
    <t>7770217</t>
  </si>
  <si>
    <t>520022732</t>
  </si>
  <si>
    <t>אדמה לשעבר מכתשים אגן ב</t>
  </si>
  <si>
    <t>1110915</t>
  </si>
  <si>
    <t>520043605</t>
  </si>
  <si>
    <t>כימיה גומי ופלסטיק</t>
  </si>
  <si>
    <t>ilAA-</t>
  </si>
  <si>
    <t>בזק אגח 12</t>
  </si>
  <si>
    <t>2300242</t>
  </si>
  <si>
    <t>520031931</t>
  </si>
  <si>
    <t>Aa3.il</t>
  </si>
  <si>
    <t>בזק סדרה ו</t>
  </si>
  <si>
    <t>2300143</t>
  </si>
  <si>
    <t>בזק סדרה י</t>
  </si>
  <si>
    <t>2300184</t>
  </si>
  <si>
    <t>ביג 5</t>
  </si>
  <si>
    <t>1129279</t>
  </si>
  <si>
    <t>ביג אגח ז</t>
  </si>
  <si>
    <t>1136084</t>
  </si>
  <si>
    <t>ביג אגח ח</t>
  </si>
  <si>
    <t>1138924</t>
  </si>
  <si>
    <t>ביג אגח ט</t>
  </si>
  <si>
    <t>1141050</t>
  </si>
  <si>
    <t>ביג אגח טו</t>
  </si>
  <si>
    <t>1162221</t>
  </si>
  <si>
    <t>ביג אגח יב</t>
  </si>
  <si>
    <t>1156231</t>
  </si>
  <si>
    <t>בינל הנפק התח כב (COCO)</t>
  </si>
  <si>
    <t>1138585</t>
  </si>
  <si>
    <t>בינלאומי הנפ התח כג (coco)</t>
  </si>
  <si>
    <t>1142058</t>
  </si>
  <si>
    <t>בינלאומי הנפ התח כד (coco)</t>
  </si>
  <si>
    <t>1151000</t>
  </si>
  <si>
    <t>בינלאומי כה COCO</t>
  </si>
  <si>
    <t>1167030</t>
  </si>
  <si>
    <t>גזית גלוב אגח יב</t>
  </si>
  <si>
    <t>1260603</t>
  </si>
  <si>
    <t>520033234</t>
  </si>
  <si>
    <t>נדל"ן מניב בחו"ל</t>
  </si>
  <si>
    <t>גזית גלוב אגח יג</t>
  </si>
  <si>
    <t>1260652</t>
  </si>
  <si>
    <t>דיסקונט מנפיקים ו COCO</t>
  </si>
  <si>
    <t>7480197</t>
  </si>
  <si>
    <t>דיסקונט מנפיקים ז COCO</t>
  </si>
  <si>
    <t>7480247</t>
  </si>
  <si>
    <t>הראל הנפקות 6</t>
  </si>
  <si>
    <t>1126069</t>
  </si>
  <si>
    <t>הראל הנפקות אגח ה</t>
  </si>
  <si>
    <t>1119221</t>
  </si>
  <si>
    <t>הראל הנפקות ז</t>
  </si>
  <si>
    <t>1126077</t>
  </si>
  <si>
    <t>ירושלים הנפקות אגח ט</t>
  </si>
  <si>
    <t>1127422</t>
  </si>
  <si>
    <t>513682146</t>
  </si>
  <si>
    <t>ישרס אגח טז</t>
  </si>
  <si>
    <t>6130223</t>
  </si>
  <si>
    <t>ישרס אגח יג</t>
  </si>
  <si>
    <t>6130181</t>
  </si>
  <si>
    <t>כללביט אגח ט</t>
  </si>
  <si>
    <t>1136050</t>
  </si>
  <si>
    <t>מבני תעש אגח כ</t>
  </si>
  <si>
    <t>2260495</t>
  </si>
  <si>
    <t>מבני תעשיה אגח יז</t>
  </si>
  <si>
    <t>2260446</t>
  </si>
  <si>
    <t>מבני תעשיה אגח כא</t>
  </si>
  <si>
    <t>2260529</t>
  </si>
  <si>
    <t>מבני תעשיה אגח כד</t>
  </si>
  <si>
    <t>2260552</t>
  </si>
  <si>
    <t>מגה אור אגח ח</t>
  </si>
  <si>
    <t>1147602</t>
  </si>
  <si>
    <t>513257873</t>
  </si>
  <si>
    <t>מזרחי 48 COCO</t>
  </si>
  <si>
    <t>2310266</t>
  </si>
  <si>
    <t>מזרחי COCO 47</t>
  </si>
  <si>
    <t>2310233</t>
  </si>
  <si>
    <t>מזרחי הנפקות Coco 50</t>
  </si>
  <si>
    <t>2310290</t>
  </si>
  <si>
    <t>מזרחי טפחות שטר הון 1</t>
  </si>
  <si>
    <t>6950083</t>
  </si>
  <si>
    <t>520000522</t>
  </si>
  <si>
    <t>מליסרון אגח ו*</t>
  </si>
  <si>
    <t>3230125</t>
  </si>
  <si>
    <t>מליסרון אגח יג*</t>
  </si>
  <si>
    <t>3230224</t>
  </si>
  <si>
    <t>מליסרון אגח יז*</t>
  </si>
  <si>
    <t>3230273</t>
  </si>
  <si>
    <t>מנורה הון אגח 1</t>
  </si>
  <si>
    <t>1103670</t>
  </si>
  <si>
    <t>513937714</t>
  </si>
  <si>
    <t>סלע קפיטל נדלן אגח ג</t>
  </si>
  <si>
    <t>1138973</t>
  </si>
  <si>
    <t>513992529</t>
  </si>
  <si>
    <t>סלע קפיטל נדלן ב</t>
  </si>
  <si>
    <t>1132927</t>
  </si>
  <si>
    <t>פועלים הנפקות יח COCO</t>
  </si>
  <si>
    <t>1940600</t>
  </si>
  <si>
    <t>פועלים הנפקות כ COCO</t>
  </si>
  <si>
    <t>1940691</t>
  </si>
  <si>
    <t>פועלים הנפקות כא COCO</t>
  </si>
  <si>
    <t>1940725</t>
  </si>
  <si>
    <t>פועלים הנפקות סדרה יט COCO</t>
  </si>
  <si>
    <t>1940626</t>
  </si>
  <si>
    <t>פז נפט סדרה ו*</t>
  </si>
  <si>
    <t>1139542</t>
  </si>
  <si>
    <t>510216054</t>
  </si>
  <si>
    <t>פז נפט סדרה ז*</t>
  </si>
  <si>
    <t>1142595</t>
  </si>
  <si>
    <t>פניקס הון אגח ה</t>
  </si>
  <si>
    <t>1135417</t>
  </si>
  <si>
    <t>514290345</t>
  </si>
  <si>
    <t>ריבוע נדלן ז</t>
  </si>
  <si>
    <t>1140615</t>
  </si>
  <si>
    <t>513765859</t>
  </si>
  <si>
    <t>שלמה אחזקות אגח טז</t>
  </si>
  <si>
    <t>1410281</t>
  </si>
  <si>
    <t>520034372</t>
  </si>
  <si>
    <t>שלמה אחזקות אגח יח</t>
  </si>
  <si>
    <t>1410307</t>
  </si>
  <si>
    <t>אגוד הנפקות  יט*</t>
  </si>
  <si>
    <t>1124080</t>
  </si>
  <si>
    <t>513668277</t>
  </si>
  <si>
    <t>A1.il</t>
  </si>
  <si>
    <t>אלדן אגח ה</t>
  </si>
  <si>
    <t>1155357</t>
  </si>
  <si>
    <t>510454333</t>
  </si>
  <si>
    <t>ilA+</t>
  </si>
  <si>
    <t>אלדן סדרה ד</t>
  </si>
  <si>
    <t>1140821</t>
  </si>
  <si>
    <t>גירון אגח 6</t>
  </si>
  <si>
    <t>1139849</t>
  </si>
  <si>
    <t>520044520</t>
  </si>
  <si>
    <t>גירון אגח ז</t>
  </si>
  <si>
    <t>1142629</t>
  </si>
  <si>
    <t>אגוד הנפקות שה נד 1*</t>
  </si>
  <si>
    <t>1115278</t>
  </si>
  <si>
    <t>A2.il</t>
  </si>
  <si>
    <t>אזורים סדרה 9*</t>
  </si>
  <si>
    <t>7150337</t>
  </si>
  <si>
    <t>520025990</t>
  </si>
  <si>
    <t>בנייה</t>
  </si>
  <si>
    <t>דיסקונט שטר הון 1</t>
  </si>
  <si>
    <t>6910095</t>
  </si>
  <si>
    <t>ilA</t>
  </si>
  <si>
    <t>ירושלים הנפקות נדחה אגח י</t>
  </si>
  <si>
    <t>1127414</t>
  </si>
  <si>
    <t>מגה אור אגח ד</t>
  </si>
  <si>
    <t>1130632</t>
  </si>
  <si>
    <t>מגה אור אגח ו</t>
  </si>
  <si>
    <t>1138668</t>
  </si>
  <si>
    <t>מגה אור אגח ז</t>
  </si>
  <si>
    <t>1141696</t>
  </si>
  <si>
    <t>מגה אור אגח ט</t>
  </si>
  <si>
    <t>1165141</t>
  </si>
  <si>
    <t>סלקום אגח ח*</t>
  </si>
  <si>
    <t>1132828</t>
  </si>
  <si>
    <t>511930125</t>
  </si>
  <si>
    <t>אדגר אגח ט</t>
  </si>
  <si>
    <t>1820190</t>
  </si>
  <si>
    <t>520035171</t>
  </si>
  <si>
    <t>A3.il</t>
  </si>
  <si>
    <t>או פי סי אגח ב*</t>
  </si>
  <si>
    <t>1166057</t>
  </si>
  <si>
    <t>514401702</t>
  </si>
  <si>
    <t>אפריקה נכסים 6</t>
  </si>
  <si>
    <t>1129550</t>
  </si>
  <si>
    <t>510560188</t>
  </si>
  <si>
    <t>דה לסר אגח 3</t>
  </si>
  <si>
    <t>1127299</t>
  </si>
  <si>
    <t>1427976</t>
  </si>
  <si>
    <t>ilA-</t>
  </si>
  <si>
    <t>דה לסר אגח ד</t>
  </si>
  <si>
    <t>1132059</t>
  </si>
  <si>
    <t>קרדן אןוי אגח ב</t>
  </si>
  <si>
    <t>1113034</t>
  </si>
  <si>
    <t>NV1239114</t>
  </si>
  <si>
    <t>השקעה ואחזקות</t>
  </si>
  <si>
    <t>ilD</t>
  </si>
  <si>
    <t>אגח הפחתת שווי ניירות חסומים</t>
  </si>
  <si>
    <t>ל.ר.</t>
  </si>
  <si>
    <t>NR</t>
  </si>
  <si>
    <t>מגוריט אגח א</t>
  </si>
  <si>
    <t>1141712</t>
  </si>
  <si>
    <t>515434074</t>
  </si>
  <si>
    <t>מניבים ריט אגח א</t>
  </si>
  <si>
    <t>1140581</t>
  </si>
  <si>
    <t>515327120</t>
  </si>
  <si>
    <t>מניבים ריט אגח ב</t>
  </si>
  <si>
    <t>1155928</t>
  </si>
  <si>
    <t>דיסקונט מנפיקים אגח יג</t>
  </si>
  <si>
    <t>7480155</t>
  </si>
  <si>
    <t>דיסקונט מנפיקים אגח יד</t>
  </si>
  <si>
    <t>7480163</t>
  </si>
  <si>
    <t>עמידר אגח א</t>
  </si>
  <si>
    <t>1143585</t>
  </si>
  <si>
    <t>520017393</t>
  </si>
  <si>
    <t>דיסקונט התחייבות יא</t>
  </si>
  <si>
    <t>6910137</t>
  </si>
  <si>
    <t>נמלי ישראל אגח ג</t>
  </si>
  <si>
    <t>1145580</t>
  </si>
  <si>
    <t>פועלים הנפקות התח אגח יא</t>
  </si>
  <si>
    <t>1940410</t>
  </si>
  <si>
    <t>שטראוס אגח ה*</t>
  </si>
  <si>
    <t>7460389</t>
  </si>
  <si>
    <t>520003781</t>
  </si>
  <si>
    <t>מזון</t>
  </si>
  <si>
    <t>איי סי אל אגח ז</t>
  </si>
  <si>
    <t>2810372</t>
  </si>
  <si>
    <t>520027830</t>
  </si>
  <si>
    <t>אמות אגח ה</t>
  </si>
  <si>
    <t>1138114</t>
  </si>
  <si>
    <t>אמות אגח ז</t>
  </si>
  <si>
    <t>1162866</t>
  </si>
  <si>
    <t>בנק לאומי שה סדרה 201</t>
  </si>
  <si>
    <t>6040158</t>
  </si>
  <si>
    <t>גב ים ח*</t>
  </si>
  <si>
    <t>7590151</t>
  </si>
  <si>
    <t>דה זראסאי אגח ג</t>
  </si>
  <si>
    <t>1137975</t>
  </si>
  <si>
    <t>1744984</t>
  </si>
  <si>
    <t>וילאר אגח 8</t>
  </si>
  <si>
    <t>4160156</t>
  </si>
  <si>
    <t>חשמל אגח 26</t>
  </si>
  <si>
    <t>6000202</t>
  </si>
  <si>
    <t>חשמל אגח 28</t>
  </si>
  <si>
    <t>6000228</t>
  </si>
  <si>
    <t>ישראכרט א*</t>
  </si>
  <si>
    <t>1157536</t>
  </si>
  <si>
    <t>510706153</t>
  </si>
  <si>
    <t>לאומי כ.התחייבות 400  COCO</t>
  </si>
  <si>
    <t>6040331</t>
  </si>
  <si>
    <t>סילברסטין אגח א*</t>
  </si>
  <si>
    <t>1145598</t>
  </si>
  <si>
    <t>1970336</t>
  </si>
  <si>
    <t>שופרסל אגח ה*</t>
  </si>
  <si>
    <t>7770209</t>
  </si>
  <si>
    <t>שופרסל אגח ז*</t>
  </si>
  <si>
    <t>7770258</t>
  </si>
  <si>
    <t>תעשיה אוירית אגח ד</t>
  </si>
  <si>
    <t>1133131</t>
  </si>
  <si>
    <t>520027194</t>
  </si>
  <si>
    <t>ביטחוניות</t>
  </si>
  <si>
    <t>בזק אגח 11</t>
  </si>
  <si>
    <t>2300234</t>
  </si>
  <si>
    <t>בזק סדרה ט</t>
  </si>
  <si>
    <t>2300176</t>
  </si>
  <si>
    <t>ביג אג"ח סדרה ו</t>
  </si>
  <si>
    <t>1132521</t>
  </si>
  <si>
    <t>דיסקונט התח יב  COCO</t>
  </si>
  <si>
    <t>6910160</t>
  </si>
  <si>
    <t>הראל הנפקות אגח טו</t>
  </si>
  <si>
    <t>1143130</t>
  </si>
  <si>
    <t>הראל הנפקות אגח יד</t>
  </si>
  <si>
    <t>1143122</t>
  </si>
  <si>
    <t>הראל הנפקות טז</t>
  </si>
  <si>
    <t>1157601</t>
  </si>
  <si>
    <t>הראל הנפקות יב</t>
  </si>
  <si>
    <t>1138163</t>
  </si>
  <si>
    <t>הראל הנפקות יג</t>
  </si>
  <si>
    <t>1138171</t>
  </si>
  <si>
    <t>ישרס אגח יד</t>
  </si>
  <si>
    <t>6130199</t>
  </si>
  <si>
    <t>כללביט אגח י</t>
  </si>
  <si>
    <t>1136068</t>
  </si>
  <si>
    <t>כללביט אגח יא</t>
  </si>
  <si>
    <t>1160647</t>
  </si>
  <si>
    <t>מבני תעשייה אגח טו</t>
  </si>
  <si>
    <t>2260420</t>
  </si>
  <si>
    <t>מבני תעשייה אגח טז</t>
  </si>
  <si>
    <t>2260438</t>
  </si>
  <si>
    <t>מנורה הון הת 4</t>
  </si>
  <si>
    <t>1135920</t>
  </si>
  <si>
    <t>פז נפט אגח ח*</t>
  </si>
  <si>
    <t>1162817</t>
  </si>
  <si>
    <t>פז נפט ד*</t>
  </si>
  <si>
    <t>1132505</t>
  </si>
  <si>
    <t>פז נפט ה*</t>
  </si>
  <si>
    <t>1139534</t>
  </si>
  <si>
    <t>פניקס הון אגח ד</t>
  </si>
  <si>
    <t>1133529</t>
  </si>
  <si>
    <t>פניקס הון אגח ח</t>
  </si>
  <si>
    <t>1139815</t>
  </si>
  <si>
    <t>פניקס הון אגח ט</t>
  </si>
  <si>
    <t>1155522</t>
  </si>
  <si>
    <t>פניקס הון אגח יא</t>
  </si>
  <si>
    <t>1159359</t>
  </si>
  <si>
    <t>קרסו אגח א</t>
  </si>
  <si>
    <t>1136464</t>
  </si>
  <si>
    <t>514065283</t>
  </si>
  <si>
    <t>קרסו אגח ג</t>
  </si>
  <si>
    <t>1141829</t>
  </si>
  <si>
    <t>שלמה אחזקות אגח יז</t>
  </si>
  <si>
    <t>1410299</t>
  </si>
  <si>
    <t>אלדן אגח ו</t>
  </si>
  <si>
    <t>1161678</t>
  </si>
  <si>
    <t>אלדן סדרה א</t>
  </si>
  <si>
    <t>1134840</t>
  </si>
  <si>
    <t>אלדן סדרה ב</t>
  </si>
  <si>
    <t>1138254</t>
  </si>
  <si>
    <t>אלדן סדרה ג</t>
  </si>
  <si>
    <t>1140813</t>
  </si>
  <si>
    <t>אלקטרה אגח ד*</t>
  </si>
  <si>
    <t>7390149</t>
  </si>
  <si>
    <t>520028911</t>
  </si>
  <si>
    <t>אלקטרה אגח ה*</t>
  </si>
  <si>
    <t>7390222</t>
  </si>
  <si>
    <t>יוניברסל אגח ב</t>
  </si>
  <si>
    <t>1141647</t>
  </si>
  <si>
    <t>511809071</t>
  </si>
  <si>
    <t>לייטסטון אגח א</t>
  </si>
  <si>
    <t>1133891</t>
  </si>
  <si>
    <t>1838682</t>
  </si>
  <si>
    <t>ממן אגח ב</t>
  </si>
  <si>
    <t>2380046</t>
  </si>
  <si>
    <t>520036435</t>
  </si>
  <si>
    <t>מנורה הון הת 5</t>
  </si>
  <si>
    <t>1143411</t>
  </si>
  <si>
    <t>ספנסר ג</t>
  </si>
  <si>
    <t>1147495</t>
  </si>
  <si>
    <t>1838863</t>
  </si>
  <si>
    <t>פרטנר     ד</t>
  </si>
  <si>
    <t>1118835</t>
  </si>
  <si>
    <t>520044314</t>
  </si>
  <si>
    <t>פרטנר אגח ו</t>
  </si>
  <si>
    <t>1141415</t>
  </si>
  <si>
    <t>קרסו אגח ב</t>
  </si>
  <si>
    <t>1139591</t>
  </si>
  <si>
    <t>שפיר אגח ב*</t>
  </si>
  <si>
    <t>1141951</t>
  </si>
  <si>
    <t>514892801</t>
  </si>
  <si>
    <t>מתכת ומוצרי בניה</t>
  </si>
  <si>
    <t>שפיר הנדסה אגח א*</t>
  </si>
  <si>
    <t>1136134</t>
  </si>
  <si>
    <t>אגוד הנפקות שה נד 2*</t>
  </si>
  <si>
    <t>1115286</t>
  </si>
  <si>
    <t>אול יר אגח 3</t>
  </si>
  <si>
    <t>1140136</t>
  </si>
  <si>
    <t>1841580</t>
  </si>
  <si>
    <t>אול יר אגח ה</t>
  </si>
  <si>
    <t>1143304</t>
  </si>
  <si>
    <t>אזורים אגח 13*</t>
  </si>
  <si>
    <t>7150410</t>
  </si>
  <si>
    <t>איי די איי הנפקות 4</t>
  </si>
  <si>
    <t>1133099</t>
  </si>
  <si>
    <t>514486042</t>
  </si>
  <si>
    <t>איי די איי הנפקות 5</t>
  </si>
  <si>
    <t>1155878</t>
  </si>
  <si>
    <t>אלבר 14</t>
  </si>
  <si>
    <t>1132562</t>
  </si>
  <si>
    <t>512025891</t>
  </si>
  <si>
    <t>סלקום אגח ט*</t>
  </si>
  <si>
    <t>1132836</t>
  </si>
  <si>
    <t>סלקום אגח יב*</t>
  </si>
  <si>
    <t>1143080</t>
  </si>
  <si>
    <t>סלקום יא*</t>
  </si>
  <si>
    <t>1139252</t>
  </si>
  <si>
    <t>או.פי.סי אגח א*</t>
  </si>
  <si>
    <t>1141589</t>
  </si>
  <si>
    <t>אנלייט אגח ה*</t>
  </si>
  <si>
    <t>7200116</t>
  </si>
  <si>
    <t>520041146</t>
  </si>
  <si>
    <t>אנלייט אגח ו*</t>
  </si>
  <si>
    <t>7200173</t>
  </si>
  <si>
    <t>בזן אגח ה</t>
  </si>
  <si>
    <t>2590388</t>
  </si>
  <si>
    <t>520036658</t>
  </si>
  <si>
    <t>בזן אגח י</t>
  </si>
  <si>
    <t>2590511</t>
  </si>
  <si>
    <t>דלשה קפיטל אגח ב</t>
  </si>
  <si>
    <t>1137314</t>
  </si>
  <si>
    <t>1888119</t>
  </si>
  <si>
    <t>פתאל אגח ב*</t>
  </si>
  <si>
    <t>1150812</t>
  </si>
  <si>
    <t>512607888</t>
  </si>
  <si>
    <t>מלונאות ותיירות</t>
  </si>
  <si>
    <t>פתאל אגח ג*</t>
  </si>
  <si>
    <t>1161785</t>
  </si>
  <si>
    <t>רילייטד אגח א</t>
  </si>
  <si>
    <t>1134923</t>
  </si>
  <si>
    <t>1849766</t>
  </si>
  <si>
    <t>ilBBB</t>
  </si>
  <si>
    <t>ישראמקו א*</t>
  </si>
  <si>
    <t>2320174</t>
  </si>
  <si>
    <t>550010003</t>
  </si>
  <si>
    <t>תמר פטרוליום אגח א*</t>
  </si>
  <si>
    <t>1141332</t>
  </si>
  <si>
    <t>515334662</t>
  </si>
  <si>
    <t>תמר פטרוליום אגח ב*</t>
  </si>
  <si>
    <t>1143593</t>
  </si>
  <si>
    <t>דלק קידוחים אגח א*</t>
  </si>
  <si>
    <t>4750089</t>
  </si>
  <si>
    <t>550013098</t>
  </si>
  <si>
    <t>בזן אגח ו</t>
  </si>
  <si>
    <t>2590396</t>
  </si>
  <si>
    <t>בזן אגח ט</t>
  </si>
  <si>
    <t>2590461</t>
  </si>
  <si>
    <t>LUMIIT 3.275 01/31 01/26</t>
  </si>
  <si>
    <t>IL0060404899</t>
  </si>
  <si>
    <t>בלומברג</t>
  </si>
  <si>
    <t>Baa2</t>
  </si>
  <si>
    <t>Moodys</t>
  </si>
  <si>
    <t>DELEK &amp; AVNER TAMAR 5.082 2023</t>
  </si>
  <si>
    <t>IL0011321747</t>
  </si>
  <si>
    <t>514914001</t>
  </si>
  <si>
    <t>ENERGY</t>
  </si>
  <si>
    <t>BBB-</t>
  </si>
  <si>
    <t>S&amp;P</t>
  </si>
  <si>
    <t>DELEK &amp; AVNER TAMAR 5.412 2025</t>
  </si>
  <si>
    <t>IL0011321820</t>
  </si>
  <si>
    <t>ISRAEL CHEMICALS 6.375 31/05/38</t>
  </si>
  <si>
    <t>IL0028103310</t>
  </si>
  <si>
    <t>TEVA 6 01/25 10/24</t>
  </si>
  <si>
    <t>XS2083962691</t>
  </si>
  <si>
    <t>520013954</t>
  </si>
  <si>
    <t>פארמה</t>
  </si>
  <si>
    <t>BB-</t>
  </si>
  <si>
    <t>CYBERARK SOFT 11/15/24</t>
  </si>
  <si>
    <t>US23248VAA35</t>
  </si>
  <si>
    <t>512291642</t>
  </si>
  <si>
    <t>Software &amp; Services</t>
  </si>
  <si>
    <t>AIA GROUP 3.375 04/30</t>
  </si>
  <si>
    <t>US00131LAJ44</t>
  </si>
  <si>
    <t>Insurance</t>
  </si>
  <si>
    <t>A</t>
  </si>
  <si>
    <t>Oracle 3.85 04/60</t>
  </si>
  <si>
    <t>US68389XBY04</t>
  </si>
  <si>
    <t>A-</t>
  </si>
  <si>
    <t>Walt Disney 3.8 05/60</t>
  </si>
  <si>
    <t>US254687GA88</t>
  </si>
  <si>
    <t>Media</t>
  </si>
  <si>
    <t>ZURNVX 5.125 06/48</t>
  </si>
  <si>
    <t>XS1795323952</t>
  </si>
  <si>
    <t>BPLN 4.875 PERP 03/30</t>
  </si>
  <si>
    <t>US05565QDV77</t>
  </si>
  <si>
    <t>COMMONWEALTH BANK 3.61 9/34</t>
  </si>
  <si>
    <t>USQ2704MAA64</t>
  </si>
  <si>
    <t>Banks</t>
  </si>
  <si>
    <t>HEWLETT PACKARD 3.4 06/30</t>
  </si>
  <si>
    <t>US40434LAC90</t>
  </si>
  <si>
    <t>Technology Hardware &amp; Equipment</t>
  </si>
  <si>
    <t>IDEX CORP 3 05/30</t>
  </si>
  <si>
    <t>US45167RAG92</t>
  </si>
  <si>
    <t>Capital Goods</t>
  </si>
  <si>
    <t>LOWES 5.125 04/50</t>
  </si>
  <si>
    <t>US548661DW49</t>
  </si>
  <si>
    <t>Retailing</t>
  </si>
  <si>
    <t>MACQUARIE BANK 3.624 06/30</t>
  </si>
  <si>
    <t>USQ568A9SQ14</t>
  </si>
  <si>
    <t>Diversified Financials</t>
  </si>
  <si>
    <t>McDonald`s 4.2 04/50</t>
  </si>
  <si>
    <t>US58013MFR07</t>
  </si>
  <si>
    <t>Hotels Restaurants &amp; Leisure</t>
  </si>
  <si>
    <t>NAB 3.933 08/2034 08/29</t>
  </si>
  <si>
    <t>USG6S94TAB96</t>
  </si>
  <si>
    <t>SRENVX 4.5 24/44</t>
  </si>
  <si>
    <t>XS1108784510</t>
  </si>
  <si>
    <t>VERISK ANALYTICS 3.625 5/50</t>
  </si>
  <si>
    <t>US92345YAG17</t>
  </si>
  <si>
    <t>Commercial &amp; Professional Services</t>
  </si>
  <si>
    <t>WESTPAC BANKING 4.11 07/34 07/29</t>
  </si>
  <si>
    <t>US961214EF61</t>
  </si>
  <si>
    <t>ABBVIE 4.45 05/46 06/46</t>
  </si>
  <si>
    <t>US00287YAW93</t>
  </si>
  <si>
    <t>Pharmaceuticals &amp; Biotechnology</t>
  </si>
  <si>
    <t>ABIBB 5.55 01/49</t>
  </si>
  <si>
    <t>US03523TBV98</t>
  </si>
  <si>
    <t>Food Beverage &amp; Tobacco</t>
  </si>
  <si>
    <t>BBB</t>
  </si>
  <si>
    <t>ANHEUSER BUSCH 3.7 04/40</t>
  </si>
  <si>
    <t>BE6320936287</t>
  </si>
  <si>
    <t>AT&amp;T 4.55 03/49 09/48</t>
  </si>
  <si>
    <t>US00206RDK59</t>
  </si>
  <si>
    <t>TELECOMMUNICATION SERVICES</t>
  </si>
  <si>
    <t>BOEING 5.93 05/60</t>
  </si>
  <si>
    <t>US097023CX16</t>
  </si>
  <si>
    <t>CREDIT SUISSE 6.5 08/23</t>
  </si>
  <si>
    <t>XS0957135212</t>
  </si>
  <si>
    <t>FEDEX 5.1 01/44</t>
  </si>
  <si>
    <t>US31428XAW65</t>
  </si>
  <si>
    <t>Transportation</t>
  </si>
  <si>
    <t>KEURIG DR PEPPER 3.8 05/2050</t>
  </si>
  <si>
    <t>US49271VAK61</t>
  </si>
  <si>
    <t>PRU 4.5 PRUDENTIAL 09/47</t>
  </si>
  <si>
    <t>US744320AW24</t>
  </si>
  <si>
    <t>QUEST DIAGNOSTICS 2.8 06/31</t>
  </si>
  <si>
    <t>US74834LBC37</t>
  </si>
  <si>
    <t>Health Care Equipment &amp; Services</t>
  </si>
  <si>
    <t>STARBUCKS 3.5 11/50</t>
  </si>
  <si>
    <t>US855244BA67</t>
  </si>
  <si>
    <t>WHIRLPOOL 4.6 05/50</t>
  </si>
  <si>
    <t>US963320AX45</t>
  </si>
  <si>
    <t>Consumer Durables &amp; Apparel</t>
  </si>
  <si>
    <t>AERCAP IRELAND 6.5 07/25</t>
  </si>
  <si>
    <t>US00774MAN56</t>
  </si>
  <si>
    <t>ASHTEAD CAPITAL 4.25 11/29 11/27</t>
  </si>
  <si>
    <t>US045054AL70</t>
  </si>
  <si>
    <t>ASHTEAD CAPITAL 5.25 08/26 08/24</t>
  </si>
  <si>
    <t>US045054AH68</t>
  </si>
  <si>
    <t>AVGO 4.75 04/29</t>
  </si>
  <si>
    <t>US11135FAB76</t>
  </si>
  <si>
    <t>Semiconductors &amp; Semiconductor Equipment</t>
  </si>
  <si>
    <t>BROADCOM 5 04/30</t>
  </si>
  <si>
    <t>US11135FAH47</t>
  </si>
  <si>
    <t>DELL 5.3 01/29</t>
  </si>
  <si>
    <t>US24703DBA81</t>
  </si>
  <si>
    <t>DELL 6.2 07/30</t>
  </si>
  <si>
    <t>US24703DBD21</t>
  </si>
  <si>
    <t>ETP 5.25 04/29</t>
  </si>
  <si>
    <t>US29278NAG88</t>
  </si>
  <si>
    <t>EXPEDIA 6.25 05/25</t>
  </si>
  <si>
    <t>US30212PAS48</t>
  </si>
  <si>
    <t>FLEX 4.875 05/30</t>
  </si>
  <si>
    <t>US33938XAB10</t>
  </si>
  <si>
    <t>FSK 4.125 02/25</t>
  </si>
  <si>
    <t>US302635AE72</t>
  </si>
  <si>
    <t>General Motors 6.8 10/27</t>
  </si>
  <si>
    <t>US37045VAU44</t>
  </si>
  <si>
    <t>Automobiles &amp; Components</t>
  </si>
  <si>
    <t>GOLDMAN SACHS 3.75 02/25 01/25</t>
  </si>
  <si>
    <t>US38147UAC18</t>
  </si>
  <si>
    <t>MERCK 2.875 06/29 06/79</t>
  </si>
  <si>
    <t>XS2011260705</t>
  </si>
  <si>
    <t>Baa3</t>
  </si>
  <si>
    <t>MOLSON COORS 4.2 07/46 01/46</t>
  </si>
  <si>
    <t>US60871RAH30</t>
  </si>
  <si>
    <t>MOTOROLA SOLUTIONS 4.6 05/29 02/29</t>
  </si>
  <si>
    <t>US620076BN89</t>
  </si>
  <si>
    <t>NXP SEMICON 3.4 05/30</t>
  </si>
  <si>
    <t>US62954HAD08</t>
  </si>
  <si>
    <t>NXP SEMICON 4.3 06/29</t>
  </si>
  <si>
    <t>US62954HAB42</t>
  </si>
  <si>
    <t>OWL ROCK 3.75 07/25</t>
  </si>
  <si>
    <t>US69121KAC80</t>
  </si>
  <si>
    <t>SABINE PASS 4.5 05/30</t>
  </si>
  <si>
    <t>US785592AW69</t>
  </si>
  <si>
    <t>SEAGATE 4.125 01/31</t>
  </si>
  <si>
    <t>US81180WAY75</t>
  </si>
  <si>
    <t>SRENVX 5.75 08/15/50 08/25</t>
  </si>
  <si>
    <t>XS1261170515</t>
  </si>
  <si>
    <t>SYSCO CORP 5.95 04/30</t>
  </si>
  <si>
    <t>US871829BL07</t>
  </si>
  <si>
    <t>Food &amp; Staples Retailing</t>
  </si>
  <si>
    <t>TMUS 3.875 04/30</t>
  </si>
  <si>
    <t>US87264ABE47</t>
  </si>
  <si>
    <t>TRPCN 5.3 03/77</t>
  </si>
  <si>
    <t>US89356BAC28</t>
  </si>
  <si>
    <t>TRPCN 5.875 08/76</t>
  </si>
  <si>
    <t>US89356BAB45</t>
  </si>
  <si>
    <t>VW 4.625 PERP 06/28</t>
  </si>
  <si>
    <t>XS1799939027</t>
  </si>
  <si>
    <t>WALGREEN 4.1 04/2050</t>
  </si>
  <si>
    <t>US931427AT57</t>
  </si>
  <si>
    <t>BAYNGR 3.125 11/79 11/27</t>
  </si>
  <si>
    <t>XS2077670342</t>
  </si>
  <si>
    <t>BB+</t>
  </si>
  <si>
    <t>CHCOCH 3.7 11/29</t>
  </si>
  <si>
    <t>US16412XAH89</t>
  </si>
  <si>
    <t>CHCOCH 7 6/30/24</t>
  </si>
  <si>
    <t>US16412XAD75</t>
  </si>
  <si>
    <t>CHENIERE CORPUS 5.125 06/27</t>
  </si>
  <si>
    <t>US16412XAG07</t>
  </si>
  <si>
    <t>CNC 4.625 12/29</t>
  </si>
  <si>
    <t>US15135BAS07</t>
  </si>
  <si>
    <t>ENBCN 6 01/27 01/77</t>
  </si>
  <si>
    <t>US29250NAN57</t>
  </si>
  <si>
    <t>FORD 9.625 04/30</t>
  </si>
  <si>
    <t>US345370CX67</t>
  </si>
  <si>
    <t>HEINZ FOODS 4.25 03/31</t>
  </si>
  <si>
    <t>US50077LBD73</t>
  </si>
  <si>
    <t>HOLCIM FIN 3 07/24</t>
  </si>
  <si>
    <t>XS1713466495</t>
  </si>
  <si>
    <t>MATERIALS</t>
  </si>
  <si>
    <t>RBS 3.754 11/01/29 11/24</t>
  </si>
  <si>
    <t>US780097BM20</t>
  </si>
  <si>
    <t>SEAGATE 4.75 01/25</t>
  </si>
  <si>
    <t>US81180WAL54</t>
  </si>
  <si>
    <t>SEAGATE 4.875 06/27</t>
  </si>
  <si>
    <t>US81180WAR25</t>
  </si>
  <si>
    <t>SOLVAY 4.25 04/03/2024</t>
  </si>
  <si>
    <t>BE6309987400</t>
  </si>
  <si>
    <t>SSE SSELN 4.75 9/77 06/22</t>
  </si>
  <si>
    <t>XS1572343744</t>
  </si>
  <si>
    <t>UTILITIES</t>
  </si>
  <si>
    <t>VERISIGN 4.625 05/23 05/18</t>
  </si>
  <si>
    <t>US92343EAF97</t>
  </si>
  <si>
    <t>VODAFONE 6.25 10/78 10/24</t>
  </si>
  <si>
    <t>XS1888180640</t>
  </si>
  <si>
    <t>CQP 4.5 10/29</t>
  </si>
  <si>
    <t>US16411QAE17</t>
  </si>
  <si>
    <t>BB</t>
  </si>
  <si>
    <t>MSCI 3.625 09/30 03/28</t>
  </si>
  <si>
    <t>US55354GAK67</t>
  </si>
  <si>
    <t>ALLISON TRANSM 5 10/24 10/21</t>
  </si>
  <si>
    <t>US019736AD97</t>
  </si>
  <si>
    <t>Century Link 4 02/27 02/25</t>
  </si>
  <si>
    <t>US156700BC99</t>
  </si>
  <si>
    <t>EDF 3  PERP</t>
  </si>
  <si>
    <t>FR0013464922</t>
  </si>
  <si>
    <t>EDF 6 PREP 01/26</t>
  </si>
  <si>
    <t>FR0011401728</t>
  </si>
  <si>
    <t>Electricite De Franc 5 01/26</t>
  </si>
  <si>
    <t>FR0011697028</t>
  </si>
  <si>
    <t>HCA 5.875 02/29</t>
  </si>
  <si>
    <t>US404119BW86</t>
  </si>
  <si>
    <t>HESM 5.125 06/28</t>
  </si>
  <si>
    <t>US428104AA14</t>
  </si>
  <si>
    <t>NGLS 6.5 07/27</t>
  </si>
  <si>
    <t>US87612BBL53</t>
  </si>
  <si>
    <t>NGLS 6.875 01/29</t>
  </si>
  <si>
    <t>US87612BBN10</t>
  </si>
  <si>
    <t>SIRIUS 4.625 07/24</t>
  </si>
  <si>
    <t>US82967NBE76</t>
  </si>
  <si>
    <t>SIRIUS XM 4.625 05/23 05/18</t>
  </si>
  <si>
    <t>US82967NAL29</t>
  </si>
  <si>
    <t>UNITED RENTALS NORTH 4 07/30</t>
  </si>
  <si>
    <t>US911365BN33</t>
  </si>
  <si>
    <t>CCO HOLDINGS 4.5 08/30 02/28</t>
  </si>
  <si>
    <t>US1248EPCE15</t>
  </si>
  <si>
    <t>CCO HOLDINGS 4.75 03/30 09/24</t>
  </si>
  <si>
    <t>US1248EPCD32</t>
  </si>
  <si>
    <t>TRANSOCEAN 7.75 10/24 10/20</t>
  </si>
  <si>
    <t>US893828AA14</t>
  </si>
  <si>
    <t>B</t>
  </si>
  <si>
    <t>AMERICAN CAMPUS COM 3.875 01/31</t>
  </si>
  <si>
    <t>US024836AG36</t>
  </si>
  <si>
    <t>Real Estate</t>
  </si>
  <si>
    <t>BMW 4.15 04/30</t>
  </si>
  <si>
    <t>US05565EBL83</t>
  </si>
  <si>
    <t>DENTSPLY SIRONA 3.25 06/30</t>
  </si>
  <si>
    <t>US24906PAA75</t>
  </si>
  <si>
    <t>FS KKR CAPITAL 4.25 2/25 01/25</t>
  </si>
  <si>
    <t>US30313RAA77</t>
  </si>
  <si>
    <t>RALPH LAUREN 2.95 06/30</t>
  </si>
  <si>
    <t>US731572AB96</t>
  </si>
  <si>
    <t>VF CORP 2.95 04/30</t>
  </si>
  <si>
    <t>US918204BC10</t>
  </si>
  <si>
    <t>סה"כ תל אביב 35</t>
  </si>
  <si>
    <t>אורמת טכנולוגיות*</t>
  </si>
  <si>
    <t>1134402</t>
  </si>
  <si>
    <t>520036716</t>
  </si>
  <si>
    <t>איי סי אל</t>
  </si>
  <si>
    <t>281014</t>
  </si>
  <si>
    <t>איי.אפ.אפ</t>
  </si>
  <si>
    <t>1155019</t>
  </si>
  <si>
    <t>איירפורט סיטי</t>
  </si>
  <si>
    <t>1095835</t>
  </si>
  <si>
    <t>אלביט מערכות</t>
  </si>
  <si>
    <t>1081124</t>
  </si>
  <si>
    <t>520043027</t>
  </si>
  <si>
    <t>אלקטרה*</t>
  </si>
  <si>
    <t>739037</t>
  </si>
  <si>
    <t>אמות</t>
  </si>
  <si>
    <t>1097278</t>
  </si>
  <si>
    <t>אנרגיאן נפט וגז</t>
  </si>
  <si>
    <t>1155290</t>
  </si>
  <si>
    <t>10758801</t>
  </si>
  <si>
    <t>בזק</t>
  </si>
  <si>
    <t>230011</t>
  </si>
  <si>
    <t>בינלאומי 5</t>
  </si>
  <si>
    <t>593038</t>
  </si>
  <si>
    <t>520029083</t>
  </si>
  <si>
    <t>בתי זיקוק לנפט</t>
  </si>
  <si>
    <t>2590248</t>
  </si>
  <si>
    <t>דיסקונט</t>
  </si>
  <si>
    <t>691212</t>
  </si>
  <si>
    <t>דלק קדוחים*</t>
  </si>
  <si>
    <t>475020</t>
  </si>
  <si>
    <t>הפניקס 1</t>
  </si>
  <si>
    <t>767012</t>
  </si>
  <si>
    <t>520017450</t>
  </si>
  <si>
    <t>הראל השקעות</t>
  </si>
  <si>
    <t>585018</t>
  </si>
  <si>
    <t>520033986</t>
  </si>
  <si>
    <t>טאואר</t>
  </si>
  <si>
    <t>1082379</t>
  </si>
  <si>
    <t>520041997</t>
  </si>
  <si>
    <t>מוליכים למחצה</t>
  </si>
  <si>
    <t>טבע</t>
  </si>
  <si>
    <t>629014</t>
  </si>
  <si>
    <t>לאומי</t>
  </si>
  <si>
    <t>604611</t>
  </si>
  <si>
    <t>מבני תעשיה</t>
  </si>
  <si>
    <t>226019</t>
  </si>
  <si>
    <t>מזרחי</t>
  </si>
  <si>
    <t>695437</t>
  </si>
  <si>
    <t>מליסרון*</t>
  </si>
  <si>
    <t>323014</t>
  </si>
  <si>
    <t>נייס</t>
  </si>
  <si>
    <t>273011</t>
  </si>
  <si>
    <t>520036872</t>
  </si>
  <si>
    <t>פועלים</t>
  </si>
  <si>
    <t>662577</t>
  </si>
  <si>
    <t>520000118</t>
  </si>
  <si>
    <t>פריגו</t>
  </si>
  <si>
    <t>1130699</t>
  </si>
  <si>
    <t>529592</t>
  </si>
  <si>
    <t>קבוצת עזריאלי</t>
  </si>
  <si>
    <t>1119478</t>
  </si>
  <si>
    <t>שופרסל*</t>
  </si>
  <si>
    <t>777037</t>
  </si>
  <si>
    <t>שטראוס גרופ*</t>
  </si>
  <si>
    <t>746016</t>
  </si>
  <si>
    <t>שיכון ובינוי</t>
  </si>
  <si>
    <t>1081942</t>
  </si>
  <si>
    <t>520036104</t>
  </si>
  <si>
    <t>שפיר הנדסה*</t>
  </si>
  <si>
    <t>1133875</t>
  </si>
  <si>
    <t>סה"כ תל אביב 90</t>
  </si>
  <si>
    <t>או פי סי*</t>
  </si>
  <si>
    <t>1141571</t>
  </si>
  <si>
    <t>אזורים*</t>
  </si>
  <si>
    <t>715011</t>
  </si>
  <si>
    <t>איי די איי חברה לביטוח בעמ</t>
  </si>
  <si>
    <t>1129501</t>
  </si>
  <si>
    <t>513910703</t>
  </si>
  <si>
    <t>אינרום תעשיות בניה*</t>
  </si>
  <si>
    <t>1132356</t>
  </si>
  <si>
    <t>515001659</t>
  </si>
  <si>
    <t>אלוט תקשורת*</t>
  </si>
  <si>
    <t>1099654</t>
  </si>
  <si>
    <t>512394776</t>
  </si>
  <si>
    <t>אנלייט אנרגיה*</t>
  </si>
  <si>
    <t>720011</t>
  </si>
  <si>
    <t>אנרגיקס*</t>
  </si>
  <si>
    <t>1123355</t>
  </si>
  <si>
    <t>513901371</t>
  </si>
  <si>
    <t>אקויטל</t>
  </si>
  <si>
    <t>755017</t>
  </si>
  <si>
    <t>520030859</t>
  </si>
  <si>
    <t>ארד*</t>
  </si>
  <si>
    <t>1091651</t>
  </si>
  <si>
    <t>510007800</t>
  </si>
  <si>
    <t>אלקטרוניקה ואופטיקה</t>
  </si>
  <si>
    <t>גב ים 1*</t>
  </si>
  <si>
    <t>759019</t>
  </si>
  <si>
    <t>דמרי</t>
  </si>
  <si>
    <t>1090315</t>
  </si>
  <si>
    <t>511399388</t>
  </si>
  <si>
    <t>דנאל כא*</t>
  </si>
  <si>
    <t>314013</t>
  </si>
  <si>
    <t>520037565</t>
  </si>
  <si>
    <t>המלט*</t>
  </si>
  <si>
    <t>1080324</t>
  </si>
  <si>
    <t>520041575</t>
  </si>
  <si>
    <t>וואן תוכנה*</t>
  </si>
  <si>
    <t>161018</t>
  </si>
  <si>
    <t>520034695</t>
  </si>
  <si>
    <t>שירותי מידע</t>
  </si>
  <si>
    <t>חילן טק*</t>
  </si>
  <si>
    <t>1084698</t>
  </si>
  <si>
    <t>520039942</t>
  </si>
  <si>
    <t>ישראכרט*</t>
  </si>
  <si>
    <t>1157403</t>
  </si>
  <si>
    <t>ישראמקו*</t>
  </si>
  <si>
    <t>232017</t>
  </si>
  <si>
    <t>ישרס</t>
  </si>
  <si>
    <t>613034</t>
  </si>
  <si>
    <t>כלל ביטוח</t>
  </si>
  <si>
    <t>224014</t>
  </si>
  <si>
    <t>520036120</t>
  </si>
  <si>
    <t>מ.יוחננוף ובניו</t>
  </si>
  <si>
    <t>1161264</t>
  </si>
  <si>
    <t>511344186</t>
  </si>
  <si>
    <t>מגה אור</t>
  </si>
  <si>
    <t>1104488</t>
  </si>
  <si>
    <t>מטריקס*</t>
  </si>
  <si>
    <t>445015</t>
  </si>
  <si>
    <t>520039413</t>
  </si>
  <si>
    <t>מיטרוניקס*</t>
  </si>
  <si>
    <t>1091065</t>
  </si>
  <si>
    <t>511527202</t>
  </si>
  <si>
    <t>מנועי בית שמש*</t>
  </si>
  <si>
    <t>1081561</t>
  </si>
  <si>
    <t>520043480</t>
  </si>
  <si>
    <t>מנורה</t>
  </si>
  <si>
    <t>566018</t>
  </si>
  <si>
    <t>520007469</t>
  </si>
  <si>
    <t>נובה</t>
  </si>
  <si>
    <t>1084557</t>
  </si>
  <si>
    <t>511812463</t>
  </si>
  <si>
    <t>נפטא*</t>
  </si>
  <si>
    <t>643015</t>
  </si>
  <si>
    <t>520020942</t>
  </si>
  <si>
    <t>סלקום CEL*</t>
  </si>
  <si>
    <t>1101534</t>
  </si>
  <si>
    <t>סקופ*</t>
  </si>
  <si>
    <t>288019</t>
  </si>
  <si>
    <t>520037425</t>
  </si>
  <si>
    <t>ערד השקעות ופתוח תעשיה*</t>
  </si>
  <si>
    <t>731018</t>
  </si>
  <si>
    <t>520025198</t>
  </si>
  <si>
    <t>פוקס ויזל</t>
  </si>
  <si>
    <t>1087022</t>
  </si>
  <si>
    <t>512157603</t>
  </si>
  <si>
    <t>פז נפט*</t>
  </si>
  <si>
    <t>1100007</t>
  </si>
  <si>
    <t>פלסאון תעשיות*</t>
  </si>
  <si>
    <t>1081603</t>
  </si>
  <si>
    <t>520042912</t>
  </si>
  <si>
    <t>פרטנר</t>
  </si>
  <si>
    <t>1083484</t>
  </si>
  <si>
    <t>קמהדע</t>
  </si>
  <si>
    <t>1094119</t>
  </si>
  <si>
    <t>511524605</t>
  </si>
  <si>
    <t>ביוטכנולוגיה</t>
  </si>
  <si>
    <t>קמטק</t>
  </si>
  <si>
    <t>1095264</t>
  </si>
  <si>
    <t>511235434</t>
  </si>
  <si>
    <t>קרור 1*</t>
  </si>
  <si>
    <t>621011</t>
  </si>
  <si>
    <t>520001546</t>
  </si>
  <si>
    <t>ריט 1*</t>
  </si>
  <si>
    <t>1098920</t>
  </si>
  <si>
    <t>רמי לוי</t>
  </si>
  <si>
    <t>1104249</t>
  </si>
  <si>
    <t>513770669</t>
  </si>
  <si>
    <t>רציו יהש*</t>
  </si>
  <si>
    <t>394015</t>
  </si>
  <si>
    <t>550012777</t>
  </si>
  <si>
    <t>תדיראן</t>
  </si>
  <si>
    <t>258012</t>
  </si>
  <si>
    <t>520036732</t>
  </si>
  <si>
    <t>אבגול*</t>
  </si>
  <si>
    <t>1100957</t>
  </si>
  <si>
    <t>510119068</t>
  </si>
  <si>
    <t>עץ נייר ודפוס</t>
  </si>
  <si>
    <t>אוארטי*</t>
  </si>
  <si>
    <t>1086230</t>
  </si>
  <si>
    <t>513057588</t>
  </si>
  <si>
    <t>אוברסיז*</t>
  </si>
  <si>
    <t>1139617</t>
  </si>
  <si>
    <t>510490071</t>
  </si>
  <si>
    <t>אוריין*</t>
  </si>
  <si>
    <t>1103506</t>
  </si>
  <si>
    <t>511068256</t>
  </si>
  <si>
    <t>אילקס מדיקל</t>
  </si>
  <si>
    <t>1080753</t>
  </si>
  <si>
    <t>520042219</t>
  </si>
  <si>
    <t>איתמר מדיקל</t>
  </si>
  <si>
    <t>1102458</t>
  </si>
  <si>
    <t>512434218</t>
  </si>
  <si>
    <t>מכשור רפואי</t>
  </si>
  <si>
    <t>אלספק*</t>
  </si>
  <si>
    <t>1090364</t>
  </si>
  <si>
    <t>511297541</t>
  </si>
  <si>
    <t>חשמל</t>
  </si>
  <si>
    <t>אלקטריאון</t>
  </si>
  <si>
    <t>368019</t>
  </si>
  <si>
    <t>520038126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</si>
  <si>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</si>
  <si>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</si>
  <si>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</si>
  <si>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</si>
  <si>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</si>
  <si>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</si>
  <si>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</si>
  <si>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</si>
  <si>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</si>
  <si>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</si>
  <si>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</si>
  <si>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</si>
  <si>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אפריקה ישראל מגורים*</t>
  </si>
  <si>
    <t>1097948</t>
  </si>
  <si>
    <t>520034760</t>
  </si>
  <si>
    <t>אפריקה תעשיות*</t>
  </si>
  <si>
    <t>800011</t>
  </si>
  <si>
    <t>520026618</t>
  </si>
  <si>
    <t>בריל*</t>
  </si>
  <si>
    <t>399014</t>
  </si>
  <si>
    <t>520038647</t>
  </si>
  <si>
    <t>ברנמילר*</t>
  </si>
  <si>
    <t>1141530</t>
  </si>
  <si>
    <t>514720374</t>
  </si>
  <si>
    <t>גולן פלסטיק*</t>
  </si>
  <si>
    <t>1091933</t>
  </si>
  <si>
    <t>513029975</t>
  </si>
  <si>
    <t>גניגר*</t>
  </si>
  <si>
    <t>1095892</t>
  </si>
  <si>
    <t>512416991</t>
  </si>
  <si>
    <t>גנריישן*</t>
  </si>
  <si>
    <t>1156926</t>
  </si>
  <si>
    <t>515846558</t>
  </si>
  <si>
    <t>דלק תמלוגים*</t>
  </si>
  <si>
    <t>1129493</t>
  </si>
  <si>
    <t>514837111</t>
  </si>
  <si>
    <t>זנלכל*</t>
  </si>
  <si>
    <t>130013</t>
  </si>
  <si>
    <t>520034208</t>
  </si>
  <si>
    <t>לודן*</t>
  </si>
  <si>
    <t>1081439</t>
  </si>
  <si>
    <t>520043381</t>
  </si>
  <si>
    <t>לוינשטין*</t>
  </si>
  <si>
    <t>573014</t>
  </si>
  <si>
    <t>520033424</t>
  </si>
  <si>
    <t>מהדרין</t>
  </si>
  <si>
    <t>686014</t>
  </si>
  <si>
    <t>520018482</t>
  </si>
  <si>
    <t>מנדלסון תשתיות ותעשיות בעמ*</t>
  </si>
  <si>
    <t>1129444</t>
  </si>
  <si>
    <t>513660373</t>
  </si>
  <si>
    <t>מניבים ריט</t>
  </si>
  <si>
    <t>1140573</t>
  </si>
  <si>
    <t>מניות הפחתת שווי ניירות חסומים</t>
  </si>
  <si>
    <t>משביר לצרכן</t>
  </si>
  <si>
    <t>1104959</t>
  </si>
  <si>
    <t>513389270</t>
  </si>
  <si>
    <t>משק אנרגיה*</t>
  </si>
  <si>
    <t>1166974</t>
  </si>
  <si>
    <t>516167343</t>
  </si>
  <si>
    <t>נובולוג*</t>
  </si>
  <si>
    <t>1140151</t>
  </si>
  <si>
    <t>510475312</t>
  </si>
  <si>
    <t>סופרגז אנרגיה*</t>
  </si>
  <si>
    <t>1166917</t>
  </si>
  <si>
    <t>516077989</t>
  </si>
  <si>
    <t>על בד*</t>
  </si>
  <si>
    <t>625012</t>
  </si>
  <si>
    <t>520040205</t>
  </si>
  <si>
    <t>פלאזה סנטרס</t>
  </si>
  <si>
    <t>1109917</t>
  </si>
  <si>
    <t>33248324</t>
  </si>
  <si>
    <t>פלסטופיל*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</si>
  <si>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</si>
  <si>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</si>
  <si>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</si>
  <si>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</si>
  <si>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</si>
  <si>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</si>
  <si>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</si>
  <si>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</si>
  <si>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קליל*</t>
  </si>
  <si>
    <t>797035</t>
  </si>
  <si>
    <t>520032442</t>
  </si>
  <si>
    <t>קסטרו</t>
  </si>
  <si>
    <t>280016</t>
  </si>
  <si>
    <t>520037649</t>
  </si>
  <si>
    <t>רבל אי.סי.אס בעמ*</t>
  </si>
  <si>
    <t>1103878</t>
  </si>
  <si>
    <t>513506329</t>
  </si>
  <si>
    <t>ריט אזורים*</t>
  </si>
  <si>
    <t>1162775</t>
  </si>
  <si>
    <t>516117181</t>
  </si>
  <si>
    <t>רם און*</t>
  </si>
  <si>
    <t>1090943</t>
  </si>
  <si>
    <t>512776964</t>
  </si>
  <si>
    <t>תדיר גן</t>
  </si>
  <si>
    <t>1090141</t>
  </si>
  <si>
    <t>511870891</t>
  </si>
  <si>
    <t>תמר פטרוליום*</t>
  </si>
  <si>
    <t>1141357</t>
  </si>
  <si>
    <t>ALLOT COMMUNICATIONS LTD*</t>
  </si>
  <si>
    <t>IL0010996549</t>
  </si>
  <si>
    <t>NASDAQ</t>
  </si>
  <si>
    <t>AUDIOCODES LTD</t>
  </si>
  <si>
    <t>IL0010829658</t>
  </si>
  <si>
    <t>NYSE</t>
  </si>
  <si>
    <t>520044132</t>
  </si>
  <si>
    <t>ציוד תקשורת</t>
  </si>
  <si>
    <t>CAESAR STONE SDO</t>
  </si>
  <si>
    <t>IL0011259137</t>
  </si>
  <si>
    <t>511439507</t>
  </si>
  <si>
    <t>CAMTEK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</si>
  <si>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</si>
  <si>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</si>
  <si>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</si>
  <si>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</si>
  <si>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</si>
  <si>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</si>
  <si>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</si>
  <si>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</si>
  <si>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ELLOMAY CAPITAL LTD</t>
  </si>
  <si>
    <t>IL0010826357</t>
  </si>
  <si>
    <t>520039868</t>
  </si>
  <si>
    <t>ENERGEAN OIL &amp; GAS</t>
  </si>
  <si>
    <t>GB00BG12Y042</t>
  </si>
  <si>
    <t>FIVERR INTERNATIONAL LTD</t>
  </si>
  <si>
    <t>IL0011582033</t>
  </si>
  <si>
    <t>514440874</t>
  </si>
  <si>
    <t>INTL FLAVORS AND FRAGRANCES</t>
  </si>
  <si>
    <t>US4595061015</t>
  </si>
  <si>
    <t>ITURAN LOCATION AND CONTROL</t>
  </si>
  <si>
    <t>IL0010818685</t>
  </si>
  <si>
    <t>520043811</t>
  </si>
  <si>
    <t>KAMADA LTD</t>
  </si>
  <si>
    <t>IL0010941198</t>
  </si>
  <si>
    <t>KORNIT DIGITAL LTD</t>
  </si>
  <si>
    <t>IL0011216723</t>
  </si>
  <si>
    <t>513195420</t>
  </si>
  <si>
    <t>LIVEPERSON INC</t>
  </si>
  <si>
    <t>US5381461012</t>
  </si>
  <si>
    <t>MediWound Ltd*</t>
  </si>
  <si>
    <t>IL0011316309</t>
  </si>
  <si>
    <t>512894940</t>
  </si>
  <si>
    <t>NICE</t>
  </si>
  <si>
    <t>US6536561086</t>
  </si>
  <si>
    <t>NOVA MEASURING INSTRUMENTS</t>
  </si>
  <si>
    <t>IL0010845571</t>
  </si>
  <si>
    <t>ORMAT TECHNOLOGIES INC*</t>
  </si>
  <si>
    <t>US6866881021</t>
  </si>
  <si>
    <t>PARTNER COMMUNICATIONS ADR</t>
  </si>
  <si>
    <t>US70211M1099</t>
  </si>
  <si>
    <t>PERRIGO CO</t>
  </si>
  <si>
    <t>IE00BGH1M568</t>
  </si>
  <si>
    <t>REDHILL BIOPHARMA LTD ADR</t>
  </si>
  <si>
    <t>US7574681034</t>
  </si>
  <si>
    <t>514304005</t>
  </si>
  <si>
    <t>SOL GEL TECHNOLOGIES LTD</t>
  </si>
  <si>
    <t>IL0011417206</t>
  </si>
  <si>
    <t>512544693</t>
  </si>
  <si>
    <t>SOLAREDGE TECHNOLOGIES</t>
  </si>
  <si>
    <t>US83417M1045</t>
  </si>
  <si>
    <t>513865329</t>
  </si>
  <si>
    <t>TEVA PHARMACEUTICAL SP ADR</t>
  </si>
  <si>
    <t>US8816242098</t>
  </si>
  <si>
    <t>TOWER SEMICONDUCTOR LTD</t>
  </si>
  <si>
    <t>IL0010823792</t>
  </si>
  <si>
    <t>TUFIN SOFTWARE TECHNOLOGIES</t>
  </si>
  <si>
    <t>IL0011571556</t>
  </si>
  <si>
    <t>513627398</t>
  </si>
  <si>
    <t>UROGEN PHARMA</t>
  </si>
  <si>
    <t>IL0011407140</t>
  </si>
  <si>
    <t>513537621</t>
  </si>
  <si>
    <t>VERINT SYSTEMS</t>
  </si>
  <si>
    <t>US92343X1000</t>
  </si>
  <si>
    <t>512704867</t>
  </si>
  <si>
    <t>WIX.COM LTD</t>
  </si>
  <si>
    <t>IL0011301780</t>
  </si>
  <si>
    <t>513881177</t>
  </si>
  <si>
    <t>ABB LTD REG</t>
  </si>
  <si>
    <t>CH0012221716</t>
  </si>
  <si>
    <t>פרנק שווצרי</t>
  </si>
  <si>
    <t>ADIDAS AG</t>
  </si>
  <si>
    <t>DE000A1EWWW0</t>
  </si>
  <si>
    <t>AIRBUS</t>
  </si>
  <si>
    <t>NL0000235190</t>
  </si>
  <si>
    <t>ALIBABA GROUP HOLDING_SP ADR</t>
  </si>
  <si>
    <t>US01609W1027</t>
  </si>
  <si>
    <t>ALPHABET INC CL C</t>
  </si>
  <si>
    <t>US02079K1079</t>
  </si>
  <si>
    <t>AMAZON.COM INC</t>
  </si>
  <si>
    <t>US0231351067</t>
  </si>
  <si>
    <t>AMERICAN EXPRESS</t>
  </si>
  <si>
    <t>US0258161092</t>
  </si>
  <si>
    <t>AMERICAN TOWER</t>
  </si>
  <si>
    <t>US03027X1000</t>
  </si>
  <si>
    <t>APPLE INC</t>
  </si>
  <si>
    <t>US0378331005</t>
  </si>
  <si>
    <t>AROUNDTOWN</t>
  </si>
  <si>
    <t>LU1673108939</t>
  </si>
  <si>
    <t>ASML HOLDING NV</t>
  </si>
  <si>
    <t>NL0010273215</t>
  </si>
  <si>
    <t>AUTOLIV</t>
  </si>
  <si>
    <t>US0528001094</t>
  </si>
  <si>
    <t>BANK OF AMERICA CORP</t>
  </si>
  <si>
    <t>US0605051046</t>
  </si>
  <si>
    <t>BAYERISCHE MOTOREN WERKE AG</t>
  </si>
  <si>
    <t>DE0005190003</t>
  </si>
  <si>
    <t>BLACKROCK</t>
  </si>
  <si>
    <t>US09247X1019</t>
  </si>
  <si>
    <t>BOOKING HOLDINGS INC</t>
  </si>
  <si>
    <t>US09857L1089</t>
  </si>
  <si>
    <t>CATERPILLAR INC</t>
  </si>
  <si>
    <t>US1491231015</t>
  </si>
  <si>
    <t>CELLNEX TELECOM SA</t>
  </si>
  <si>
    <t>ES0105066007</t>
  </si>
  <si>
    <t>BME</t>
  </si>
  <si>
    <t>CENTENE CORP</t>
  </si>
  <si>
    <t>US15135B1017</t>
  </si>
  <si>
    <t>CISCO SYSTEMS</t>
  </si>
  <si>
    <t>US17275R1023</t>
  </si>
  <si>
    <t>CITIGROUP INC</t>
  </si>
  <si>
    <t>US1729674242</t>
  </si>
  <si>
    <t>COMPAGNIE DE SAINT GOBAIN</t>
  </si>
  <si>
    <t>FR0000125007</t>
  </si>
  <si>
    <t>CROWN CASTLE INTL CORP</t>
  </si>
  <si>
    <t>US22822V1017</t>
  </si>
  <si>
    <t>DEUTSCHE POST AG REG</t>
  </si>
  <si>
    <t>DE0005552004</t>
  </si>
  <si>
    <t>DOLLAR GENERAL</t>
  </si>
  <si>
    <t>US2566771059</t>
  </si>
  <si>
    <t>EIFFAGE</t>
  </si>
  <si>
    <t>FR0000130452</t>
  </si>
  <si>
    <t>EQUINIX</t>
  </si>
  <si>
    <t>US29444U7000</t>
  </si>
  <si>
    <t>ERICSSON LM B SHS</t>
  </si>
  <si>
    <t>SE0000108656</t>
  </si>
  <si>
    <t>ESTEE LAUDER COMPANIES CL A</t>
  </si>
  <si>
    <t>US5184391044</t>
  </si>
  <si>
    <t>Household &amp; Personal Products</t>
  </si>
  <si>
    <t>FACEBOOK INC A</t>
  </si>
  <si>
    <t>US30303M1027</t>
  </si>
  <si>
    <t>FEDEX CORPORATION</t>
  </si>
  <si>
    <t>US31428X1063</t>
  </si>
  <si>
    <t>FERRARI</t>
  </si>
  <si>
    <t>NL0011585146</t>
  </si>
  <si>
    <t>FERROVIAL SA</t>
  </si>
  <si>
    <t>ES0118900010</t>
  </si>
  <si>
    <t>GENERAL MOTORS CO</t>
  </si>
  <si>
    <t>US37045V1008</t>
  </si>
  <si>
    <t>GOLDMAN SACHS GROUP INC</t>
  </si>
  <si>
    <t>US38141G1040</t>
  </si>
  <si>
    <t>HOME DEPOT INC</t>
  </si>
  <si>
    <t>US4370761029</t>
  </si>
  <si>
    <t>INDITEX</t>
  </si>
  <si>
    <t>ES0148396007</t>
  </si>
  <si>
    <t>INFINEON TECHNOLOGIES</t>
  </si>
  <si>
    <t>DE0006231004</t>
  </si>
  <si>
    <t>INTEL CORP</t>
  </si>
  <si>
    <t>US4581401001</t>
  </si>
  <si>
    <t>INTERCONTINENTAL EXCHANGE IN</t>
  </si>
  <si>
    <t>US45866F1049</t>
  </si>
  <si>
    <t>JPMORGAN CHASE</t>
  </si>
  <si>
    <t>US46625H1005</t>
  </si>
  <si>
    <t>L3HARRIS TECHNOLOGIES</t>
  </si>
  <si>
    <t>US5024311095</t>
  </si>
  <si>
    <t>LEG IMMOBILIEN AG</t>
  </si>
  <si>
    <t>DE000LEG1110</t>
  </si>
  <si>
    <t>LEVI STRAUSS &amp; CO  CLASS A</t>
  </si>
  <si>
    <t>US52736R1023</t>
  </si>
  <si>
    <t>LOCKHEED MARTIN CORP</t>
  </si>
  <si>
    <t>US5398301094</t>
  </si>
  <si>
    <t>LOREAL</t>
  </si>
  <si>
    <t>FR0000120321</t>
  </si>
  <si>
    <t>MARTIN MARIETTA MATERIALS</t>
  </si>
  <si>
    <t>US5732841060</t>
  </si>
  <si>
    <t>MASTERCARD INC CLASS A</t>
  </si>
  <si>
    <t>US57636Q1040</t>
  </si>
  <si>
    <t>MCDONALDS</t>
  </si>
  <si>
    <t>US5801351017</t>
  </si>
  <si>
    <t>MICROSOFT CORP</t>
  </si>
  <si>
    <t>US5949181045</t>
  </si>
  <si>
    <t>MOODY`S</t>
  </si>
  <si>
    <t>US6153691059</t>
  </si>
  <si>
    <t>MORGAN STANLEY</t>
  </si>
  <si>
    <t>US6174464486</t>
  </si>
  <si>
    <t>NASDAQ INC</t>
  </si>
  <si>
    <t>US6311031081</t>
  </si>
  <si>
    <t>NESTLE SA REG</t>
  </si>
  <si>
    <t>CH0038863350</t>
  </si>
  <si>
    <t>NETFLIX INC</t>
  </si>
  <si>
    <t>US64110L1061</t>
  </si>
  <si>
    <t>NIKE INC CL B</t>
  </si>
  <si>
    <t>US6541061031</t>
  </si>
  <si>
    <t>NOKIA OYJ</t>
  </si>
  <si>
    <t>FI0009000681</t>
  </si>
  <si>
    <t>NUTRIEN LTD</t>
  </si>
  <si>
    <t>CA67077M1086</t>
  </si>
  <si>
    <t>NVIDIA CORP</t>
  </si>
  <si>
    <t>US67066G1040</t>
  </si>
  <si>
    <t>OWL ROCK CAPITAL</t>
  </si>
  <si>
    <t>US69121K1043</t>
  </si>
  <si>
    <t>PALO ALTO NETWORKS</t>
  </si>
  <si>
    <t>US6974351057</t>
  </si>
  <si>
    <t>PAYPAL HOLDINGS INC</t>
  </si>
  <si>
    <t>US70450Y1038</t>
  </si>
  <si>
    <t>PROLOGIS INC</t>
  </si>
  <si>
    <t>US74340W1036</t>
  </si>
  <si>
    <t>RECKITT BENCKISER GROUP</t>
  </si>
  <si>
    <t>GB00B24CGK77</t>
  </si>
  <si>
    <t>ROSS STORES</t>
  </si>
  <si>
    <t>US7782961038</t>
  </si>
  <si>
    <t>S&amp;P GLOBAL</t>
  </si>
  <si>
    <t>US78409V1044</t>
  </si>
  <si>
    <t>SAMSUNG ELECTR GDR REG</t>
  </si>
  <si>
    <t>US7960508882</t>
  </si>
  <si>
    <t>SAP AG</t>
  </si>
  <si>
    <t>DE0007164600</t>
  </si>
  <si>
    <t>SEGRO</t>
  </si>
  <si>
    <t>GB00B5ZN1N88</t>
  </si>
  <si>
    <t>SIEMENS AG REG</t>
  </si>
  <si>
    <t>DE0007236101</t>
  </si>
  <si>
    <t>STARBUCKS CORP</t>
  </si>
  <si>
    <t>US8552441094</t>
  </si>
  <si>
    <t>STMICROELECTRONICS</t>
  </si>
  <si>
    <t>NL0000226223</t>
  </si>
  <si>
    <t>TARGET CORP</t>
  </si>
  <si>
    <t>US87612E1064</t>
  </si>
  <si>
    <t>TENCENT HOLDINGS LTD</t>
  </si>
  <si>
    <t>KYG875721634</t>
  </si>
  <si>
    <t>HKSE</t>
  </si>
  <si>
    <t>TJX COMPANIES INC</t>
  </si>
  <si>
    <t>US8725401090</t>
  </si>
  <si>
    <t>UNITED PARCEL SERVICE CL B</t>
  </si>
  <si>
    <t>US9113121068</t>
  </si>
  <si>
    <t>VARONIS SYSTEMS</t>
  </si>
  <si>
    <t>US9222801022</t>
  </si>
  <si>
    <t>VINCI SA</t>
  </si>
  <si>
    <t>FR0000125486</t>
  </si>
  <si>
    <t>VISA</t>
  </si>
  <si>
    <t>US92826C8394</t>
  </si>
  <si>
    <t>VOLKSWAGEN AG PREF</t>
  </si>
  <si>
    <t>DE0007664039</t>
  </si>
  <si>
    <t>VOLVO AB B SHS</t>
  </si>
  <si>
    <t>SE0000115446</t>
  </si>
  <si>
    <t>VONOVIA</t>
  </si>
  <si>
    <t>DE000A1ML7J1</t>
  </si>
  <si>
    <t>VULCAN MATERIALS CO</t>
  </si>
  <si>
    <t>US9291601097</t>
  </si>
  <si>
    <t>WAL MART STORES INC</t>
  </si>
  <si>
    <t>US9311421039</t>
  </si>
  <si>
    <t>הראל סל כשר תל אביב 125</t>
  </si>
  <si>
    <t>1155340</t>
  </si>
  <si>
    <t>511776783</t>
  </si>
  <si>
    <t>מניות</t>
  </si>
  <si>
    <t>הראל סל תא 125</t>
  </si>
  <si>
    <t>1148899</t>
  </si>
  <si>
    <t>הראל סל תא בנקים</t>
  </si>
  <si>
    <t>1148949</t>
  </si>
  <si>
    <t>פסגות ETF כש תא 125</t>
  </si>
  <si>
    <t>1155324</t>
  </si>
  <si>
    <t>513765339</t>
  </si>
  <si>
    <t>פסגות ETF תא צמיחה</t>
  </si>
  <si>
    <t>1148782</t>
  </si>
  <si>
    <t>פסגות ETF תל אביב 125</t>
  </si>
  <si>
    <t>1148808</t>
  </si>
  <si>
    <t>פסגות סל בנקים סדרה 1</t>
  </si>
  <si>
    <t>1148774</t>
  </si>
  <si>
    <t>קסם ETF כשרה תא 125</t>
  </si>
  <si>
    <t>1155365</t>
  </si>
  <si>
    <t>510938608</t>
  </si>
  <si>
    <t>קסם תא בנקים</t>
  </si>
  <si>
    <t>1146430</t>
  </si>
  <si>
    <t>קסם תא125</t>
  </si>
  <si>
    <t>1146356</t>
  </si>
  <si>
    <t>תכלית סל כש תא 125</t>
  </si>
  <si>
    <t>1155373</t>
  </si>
  <si>
    <t>513534974</t>
  </si>
  <si>
    <t>תכלית תא 125</t>
  </si>
  <si>
    <t>1143718</t>
  </si>
  <si>
    <t>תכלית תא 35</t>
  </si>
  <si>
    <t>1143700</t>
  </si>
  <si>
    <t>תכלית תא בנקים</t>
  </si>
  <si>
    <t>1143726</t>
  </si>
  <si>
    <t>הראל סל כשרה תל בונד 60</t>
  </si>
  <si>
    <t>1155092</t>
  </si>
  <si>
    <t>אג"ח</t>
  </si>
  <si>
    <t>הראל סל כשרה תל בונד שקלי</t>
  </si>
  <si>
    <t>1155191</t>
  </si>
  <si>
    <t>הראל סל תלבונד 40</t>
  </si>
  <si>
    <t>1150499</t>
  </si>
  <si>
    <t>הראל סל תלבונד 60</t>
  </si>
  <si>
    <t>1150473</t>
  </si>
  <si>
    <t>פסגות ETF כש תלבונד 60</t>
  </si>
  <si>
    <t>1155076</t>
  </si>
  <si>
    <t>פסגות ETF תל בונד 60</t>
  </si>
  <si>
    <t>1148006</t>
  </si>
  <si>
    <t>פסגות ETF תל בונד שקלי כשר</t>
  </si>
  <si>
    <t>1155175</t>
  </si>
  <si>
    <t>פסגות ETF תלבונד 20</t>
  </si>
  <si>
    <t>1147958</t>
  </si>
  <si>
    <t>פסגות ETF תלבונד 40</t>
  </si>
  <si>
    <t>1147974</t>
  </si>
  <si>
    <t>פסגות ETF תלבונד שקלי</t>
  </si>
  <si>
    <t>1148261</t>
  </si>
  <si>
    <t>קסם  ETF כשרה תל בונד שקלי</t>
  </si>
  <si>
    <t>1155159</t>
  </si>
  <si>
    <t>קסם ETF כשרה תל בונד 60</t>
  </si>
  <si>
    <t>1155126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</si>
  <si>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</si>
  <si>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</si>
  <si>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</si>
  <si>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</si>
  <si>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</si>
  <si>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</si>
  <si>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</si>
  <si>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</si>
  <si>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כש תלבונד שקלי</t>
  </si>
  <si>
    <t>1155183</t>
  </si>
  <si>
    <t>תכלית סל צמודות בנקים</t>
  </si>
  <si>
    <t>1144823</t>
  </si>
  <si>
    <t>תכלית סל תלבונד 20</t>
  </si>
  <si>
    <t>1143791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</si>
  <si>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</si>
  <si>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</si>
  <si>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</si>
  <si>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</si>
  <si>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</si>
  <si>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</si>
  <si>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ETF MSCI EM ASIA UCIT</t>
  </si>
  <si>
    <t>LU1681044563</t>
  </si>
  <si>
    <t>AMUNDI ETF MSCI EMERGING MAR</t>
  </si>
  <si>
    <t>LU1681045453</t>
  </si>
  <si>
    <t>AMUNDI INDEX MSCI EM UCITS</t>
  </si>
  <si>
    <t>LU1437017350</t>
  </si>
  <si>
    <t>AMUNDI INDEX MSCI EUROPE SRI</t>
  </si>
  <si>
    <t>LU1861137484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</si>
  <si>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</si>
  <si>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</si>
  <si>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</si>
  <si>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</si>
  <si>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</si>
  <si>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</si>
  <si>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</si>
  <si>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</si>
  <si>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HEALTH CARE SELECT SECTOR</t>
  </si>
  <si>
    <t>US81369Y2090</t>
  </si>
  <si>
    <t>HORIZONS S&amp;P/TSX 60 INDEX</t>
  </si>
  <si>
    <t>CA44056G1054</t>
  </si>
  <si>
    <t>I SHARES MSCI CHINA A</t>
  </si>
  <si>
    <t>IE00BQT3WG13</t>
  </si>
  <si>
    <t>INDUSTRIAL SELECT SECT SPDR</t>
  </si>
  <si>
    <t>US81369Y7040</t>
  </si>
  <si>
    <t>INVESCO CHINA TECHNOLOGY ETF</t>
  </si>
  <si>
    <t>US46138E8003</t>
  </si>
  <si>
    <t>ISH MSCI USA ESG EHNCD USD D</t>
  </si>
  <si>
    <t>IE00BHZPJ890</t>
  </si>
  <si>
    <t>ISHARE EUR 600 AUTO&amp;PARTS DE</t>
  </si>
  <si>
    <t>DE000A0Q4R28</t>
  </si>
  <si>
    <t>ISHARES CORE EM IMI ACC</t>
  </si>
  <si>
    <t>IE00BKM4GZ66</t>
  </si>
  <si>
    <t>ISHARES CORE MSCI CH IND ETF</t>
  </si>
  <si>
    <t>HK2801040828</t>
  </si>
  <si>
    <t>ISHARES CORE MSCI EURPOE</t>
  </si>
  <si>
    <t>IE00B1YZSC51</t>
  </si>
  <si>
    <t>ISHARES CORE NIKKEI 225 ETF</t>
  </si>
  <si>
    <t>JP3027710007</t>
  </si>
  <si>
    <t>ISHARES CORE S&amp;P 500 UCITS ETF</t>
  </si>
  <si>
    <t>IE00B5BMR087</t>
  </si>
  <si>
    <t>ISHARES CRNCY HEDGD MSCI EM</t>
  </si>
  <si>
    <t>US46434G5099</t>
  </si>
  <si>
    <t>ISHARES CURR HEDGED MSCI JAPAN</t>
  </si>
  <si>
    <t>US46434V8862</t>
  </si>
  <si>
    <t>ISHARES DJ CONSRU</t>
  </si>
  <si>
    <t>US4642887529</t>
  </si>
  <si>
    <t>ISHARES EUR600 INSURANCE (DE)</t>
  </si>
  <si>
    <t>DE000A0H08K7</t>
  </si>
  <si>
    <t>ISHARES RUSSELL 2000</t>
  </si>
  <si>
    <t>US4642876555</t>
  </si>
  <si>
    <t>ISHARES S&amp;P HEALTH CARE</t>
  </si>
  <si>
    <t>IE00B43HR379</t>
  </si>
  <si>
    <t>ISHARES S&amp;P NA TECH SOFT IF</t>
  </si>
  <si>
    <t>US4642875151</t>
  </si>
  <si>
    <t>ISHARES ST 600 UTIL DE</t>
  </si>
  <si>
    <t>DE000A0Q4R02</t>
  </si>
  <si>
    <t>ISHARES U.S. AEROSPACE &amp; DEFENSE ETF</t>
  </si>
  <si>
    <t>US4642887602</t>
  </si>
  <si>
    <t>ISHR EUR600 IND GDS&amp;SERV (DE)</t>
  </si>
  <si>
    <t>DE000A0H08J9</t>
  </si>
  <si>
    <t>KRANESHARES CSI CHINA INTERNET</t>
  </si>
  <si>
    <t>US5007673065</t>
  </si>
  <si>
    <t>LYXOR ETF S&amp;P 500</t>
  </si>
  <si>
    <t>LU0496786657</t>
  </si>
  <si>
    <t>LYXOR EURSTX600 HALTHCARE</t>
  </si>
  <si>
    <t>LU1834986900</t>
  </si>
  <si>
    <t>LYXOR STOXX BASIC RSRCES</t>
  </si>
  <si>
    <t>LU1834983550</t>
  </si>
  <si>
    <t>MARKET VECTORS SEMICONDUCTOR</t>
  </si>
  <si>
    <t>US92189F6768</t>
  </si>
  <si>
    <t>SOURCE S&amp;P 500 UCITS ETF</t>
  </si>
  <si>
    <t>IE00B3YCGJ38</t>
  </si>
  <si>
    <t>SPDR KBW BANK ETF</t>
  </si>
  <si>
    <t>US78464A7972</t>
  </si>
  <si>
    <t>SPDR MSCI EUROPE CONSUMER ST</t>
  </si>
  <si>
    <t>IE00BKWQ0D84</t>
  </si>
  <si>
    <t>SPDR S&amp;P 500 ETF TRUST</t>
  </si>
  <si>
    <t>US78462F1030</t>
  </si>
  <si>
    <t>SPDR S&amp;P US CON STAP SELECT</t>
  </si>
  <si>
    <t>IE00BWBXM385</t>
  </si>
  <si>
    <t>TECHNOLOGY SELECT SECT SPDR</t>
  </si>
  <si>
    <t>US81369Y8030</t>
  </si>
  <si>
    <t>UBS ETF MSCI EMERG.MARKETS</t>
  </si>
  <si>
    <t>LU0480132876</t>
  </si>
  <si>
    <t>UTILITIES SELECT SECTOR SPDR</t>
  </si>
  <si>
    <t>US81369Y8865</t>
  </si>
  <si>
    <t>VANGUARD AUST SHARES IDX ETF</t>
  </si>
  <si>
    <t>AU000000VAS1</t>
  </si>
  <si>
    <t>VANGUARD HEALTH CARE ETF</t>
  </si>
  <si>
    <t>US92204A5048</t>
  </si>
  <si>
    <t>Vanguard info tech ETF</t>
  </si>
  <si>
    <t>US92204A7028</t>
  </si>
  <si>
    <t>Vanguard MSCI emerging markets</t>
  </si>
  <si>
    <t>US9220428588</t>
  </si>
  <si>
    <t>VANGUARD S&amp;P 500 ETF</t>
  </si>
  <si>
    <t>US9229083632</t>
  </si>
  <si>
    <t>VANGUARD S&amp;P 500 UCITS ETF</t>
  </si>
  <si>
    <t>IE00B3XXRP09</t>
  </si>
  <si>
    <t>WISDMTREE EMERG MKT EX ST</t>
  </si>
  <si>
    <t>US97717X5784</t>
  </si>
  <si>
    <t>WISDOMTREE CHINA EX ST OW</t>
  </si>
  <si>
    <t>US97717X7194</t>
  </si>
  <si>
    <t>WISDOMTREE EUROPE HEDGED EQU</t>
  </si>
  <si>
    <t>US97717X7012</t>
  </si>
  <si>
    <t>DB X TR II TRX CROSSOVER 5 Y</t>
  </si>
  <si>
    <t>LU0290359032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</si>
  <si>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</si>
  <si>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</si>
  <si>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</si>
  <si>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</si>
  <si>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</si>
  <si>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</si>
  <si>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</si>
  <si>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</si>
  <si>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REAL ESTATE CREDIT GBP</t>
  </si>
  <si>
    <t>GB00B0HW5366</t>
  </si>
  <si>
    <t>SPDR BARCLAYS CAPITAL HIGH</t>
  </si>
  <si>
    <t>US78468R6229</t>
  </si>
  <si>
    <t>SPDR EMERGING MKTS LOCAL BD</t>
  </si>
  <si>
    <t>IE00B4613386</t>
  </si>
  <si>
    <t>SPDR PORTFOLIO INTERMEDIATE</t>
  </si>
  <si>
    <t>US78464A3757</t>
  </si>
  <si>
    <t>VANGUARD S.T CORP BOND</t>
  </si>
  <si>
    <t>US92206C4096</t>
  </si>
  <si>
    <t>LION 4 Series 7</t>
  </si>
  <si>
    <t>IE00BD2YCK45</t>
  </si>
  <si>
    <t>AA</t>
  </si>
  <si>
    <t>MONEDA LATAM CORP DEBT D</t>
  </si>
  <si>
    <t>KYG620101306</t>
  </si>
  <si>
    <t>AMUNDI PLANET</t>
  </si>
  <si>
    <t>LU1688575437</t>
  </si>
  <si>
    <t>LION 7 S1</t>
  </si>
  <si>
    <t>IE00B62G6V03</t>
  </si>
  <si>
    <t>LION III EUR C3 ACC</t>
  </si>
  <si>
    <t>IE00B804LV55</t>
  </si>
  <si>
    <t>LION III EUR C3 s31</t>
  </si>
  <si>
    <t>CC217325226</t>
  </si>
  <si>
    <t>LION III EUR C3 s32</t>
  </si>
  <si>
    <t>CC217325102</t>
  </si>
  <si>
    <t>SICAV Santander LatAm Corp Fund</t>
  </si>
  <si>
    <t>LU0363170191</t>
  </si>
  <si>
    <t>FIDELITY US HIGH YD I ACC</t>
  </si>
  <si>
    <t>LU0891474172</t>
  </si>
  <si>
    <t>Amundi Funds Pioneer US High</t>
  </si>
  <si>
    <t>LU1883863851</t>
  </si>
  <si>
    <t>B+</t>
  </si>
  <si>
    <t>ING US Senior Loans</t>
  </si>
  <si>
    <t>LU0426533492</t>
  </si>
  <si>
    <t>Babson European Bank Loan Fund</t>
  </si>
  <si>
    <t>IE00B6YX4R11</t>
  </si>
  <si>
    <t>CS NL GL SEN LO MC</t>
  </si>
  <si>
    <t>LU0635707705</t>
  </si>
  <si>
    <t>Guggenheim US Loan Fund</t>
  </si>
  <si>
    <t>IE00BCFKMH92</t>
  </si>
  <si>
    <t>NOMURA US HIGH YLD BD I USD</t>
  </si>
  <si>
    <t>IE00B3RW8498</t>
  </si>
  <si>
    <t>Specialist M&amp;G European Class R</t>
  </si>
  <si>
    <t>IE00B95WZM02</t>
  </si>
  <si>
    <t>Cheyne Real Estate Debt Fund Class X</t>
  </si>
  <si>
    <t>KYG210181668</t>
  </si>
  <si>
    <t>INVESCO US SENIOR LOAN G</t>
  </si>
  <si>
    <t>LU0564079282</t>
  </si>
  <si>
    <t>Neuberger EM LC</t>
  </si>
  <si>
    <t>IE00B9Z1CN71</t>
  </si>
  <si>
    <t>BNP CHINA EQUITY I C</t>
  </si>
  <si>
    <t>LU0823426647</t>
  </si>
  <si>
    <t>COMGEST GROWTH EUROPE EUR IA</t>
  </si>
  <si>
    <t>IE00B5WN3467</t>
  </si>
  <si>
    <t>COMGEST GROWTH JAPAN YEN IA</t>
  </si>
  <si>
    <t>IE00BQ1YBP44</t>
  </si>
  <si>
    <t>ISHARE EMKT IF I AUSD</t>
  </si>
  <si>
    <t>IE00B3D07G23</t>
  </si>
  <si>
    <t>Tokio Marine Japan</t>
  </si>
  <si>
    <t>IE00BYYTL417</t>
  </si>
  <si>
    <t>VANGUARD IS EM.MKTS STK.IDX</t>
  </si>
  <si>
    <t>IE00BFPM9H50</t>
  </si>
  <si>
    <t>כתבי אופציה בישראל</t>
  </si>
  <si>
    <t>אנרג'יקס אופציה 3*</t>
  </si>
  <si>
    <t>1158922</t>
  </si>
  <si>
    <t>C 1400 JUL 2020</t>
  </si>
  <si>
    <t>83135186</t>
  </si>
  <si>
    <t>P 1400 JUL 2020</t>
  </si>
  <si>
    <t>83135723</t>
  </si>
  <si>
    <t>SPX 08/21/20 C3000</t>
  </si>
  <si>
    <t>SPX0820C3000</t>
  </si>
  <si>
    <t>SX5E 07/17/20 C3300</t>
  </si>
  <si>
    <t>SX5E720C3300</t>
  </si>
  <si>
    <t>SX5E 08/21/20 C3350</t>
  </si>
  <si>
    <t>SX5E820C3350</t>
  </si>
  <si>
    <t>EUROSTOXX 50 SEP20</t>
  </si>
  <si>
    <t>VGU0</t>
  </si>
  <si>
    <t>S&amp;P 500 ANNL DIV DEC21</t>
  </si>
  <si>
    <t>ASDZ1</t>
  </si>
  <si>
    <t>S&amp;P500 EMINI FUT SEP20</t>
  </si>
  <si>
    <t>ESU0</t>
  </si>
  <si>
    <t>STOXX EUROPE 600 SEP20</t>
  </si>
  <si>
    <t>SXOU0</t>
  </si>
  <si>
    <t>ערד   4.8%   סדרה    8710</t>
  </si>
  <si>
    <t>98710100</t>
  </si>
  <si>
    <t>ערד   4.8%   סדרה    8711</t>
  </si>
  <si>
    <t>98711100</t>
  </si>
  <si>
    <t>ערד   4.8%   סדרה   8712</t>
  </si>
  <si>
    <t>98712000</t>
  </si>
  <si>
    <t>ערד   4.8%   סדרה  8714</t>
  </si>
  <si>
    <t>98715000</t>
  </si>
  <si>
    <t>ערד   4.8%   סדרה  8730</t>
  </si>
  <si>
    <t>8287302</t>
  </si>
  <si>
    <t>ערד   4.8%   סדרה  8731</t>
  </si>
  <si>
    <t>8287310</t>
  </si>
  <si>
    <t>ערד   4.8%   סדרה  8732</t>
  </si>
  <si>
    <t>8287328</t>
  </si>
  <si>
    <t>ערד   4.8%   סדרה  8733</t>
  </si>
  <si>
    <t>8287336</t>
  </si>
  <si>
    <t>ערד   4.8%   סדרה  8735</t>
  </si>
  <si>
    <t>8287351</t>
  </si>
  <si>
    <t>ערד   4.8%   סדרה  8736</t>
  </si>
  <si>
    <t>8287369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</si>
  <si>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</si>
  <si>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</si>
  <si>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</si>
  <si>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</si>
  <si>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</si>
  <si>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</si>
  <si>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</si>
  <si>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</si>
  <si>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</si>
  <si>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</si>
  <si>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</si>
  <si>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</si>
  <si>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</si>
  <si>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</si>
  <si>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</si>
  <si>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</si>
  <si>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</si>
  <si>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</si>
  <si>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</si>
  <si>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</si>
  <si>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</si>
  <si>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</si>
  <si>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</si>
  <si>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</si>
  <si>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</si>
  <si>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</si>
  <si>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</si>
  <si>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</si>
  <si>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</si>
  <si>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</si>
  <si>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</si>
  <si>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</si>
  <si>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</si>
  <si>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</si>
  <si>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</si>
  <si>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</si>
  <si>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</si>
  <si>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</si>
  <si>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</si>
  <si>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</si>
  <si>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</si>
  <si>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</si>
  <si>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</si>
  <si>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</si>
  <si>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</si>
  <si>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</si>
  <si>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</si>
  <si>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</si>
  <si>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</si>
  <si>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</si>
  <si>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</si>
  <si>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</si>
  <si>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</si>
  <si>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</si>
  <si>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</si>
  <si>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</si>
  <si>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</si>
  <si>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</si>
  <si>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</si>
  <si>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</si>
  <si>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</si>
  <si>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</si>
  <si>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</si>
  <si>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</si>
  <si>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</si>
  <si>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</si>
  <si>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</si>
  <si>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</si>
  <si>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</si>
  <si>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</si>
  <si>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</si>
  <si>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</si>
  <si>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</si>
  <si>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</si>
  <si>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</si>
  <si>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</si>
  <si>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</si>
  <si>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</si>
  <si>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</si>
  <si>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</si>
  <si>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</si>
  <si>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</si>
  <si>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</si>
  <si>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</si>
  <si>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</si>
  <si>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</si>
  <si>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</si>
  <si>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</si>
  <si>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</si>
  <si>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</si>
  <si>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</si>
  <si>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8832</t>
  </si>
  <si>
    <t>8831000</t>
  </si>
  <si>
    <t>ערד 8833</t>
  </si>
  <si>
    <t>8833000</t>
  </si>
  <si>
    <t>ערד 8834</t>
  </si>
  <si>
    <t>8834000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</si>
  <si>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</si>
  <si>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</si>
  <si>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</si>
  <si>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</si>
  <si>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</si>
  <si>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</si>
  <si>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</si>
  <si>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</si>
  <si>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</si>
  <si>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</si>
  <si>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</si>
  <si>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</si>
  <si>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</si>
  <si>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</si>
  <si>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</si>
  <si>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</si>
  <si>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</si>
  <si>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</si>
  <si>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</si>
  <si>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</si>
  <si>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</si>
  <si>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</si>
  <si>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</si>
  <si>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</si>
  <si>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</si>
  <si>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</si>
  <si>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</si>
  <si>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</si>
  <si>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</si>
  <si>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</si>
  <si>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</si>
  <si>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</si>
  <si>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</si>
  <si>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</si>
  <si>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</si>
  <si>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</si>
  <si>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</si>
  <si>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</si>
  <si>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</si>
  <si>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</si>
  <si>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</si>
  <si>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</si>
  <si>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</si>
  <si>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</si>
  <si>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</si>
  <si>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</si>
  <si>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</si>
  <si>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</si>
  <si>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</si>
  <si>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</si>
  <si>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</si>
  <si>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</si>
  <si>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</si>
  <si>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</si>
  <si>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</si>
  <si>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</si>
  <si>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</si>
  <si>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</si>
  <si>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</si>
  <si>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</si>
  <si>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</si>
  <si>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</si>
  <si>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</si>
  <si>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</si>
  <si>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</si>
  <si>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</si>
  <si>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</si>
  <si>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</si>
  <si>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</si>
  <si>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</si>
  <si>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</si>
  <si>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</si>
  <si>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</si>
  <si>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</si>
  <si>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</si>
  <si>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</si>
  <si>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</si>
  <si>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</si>
  <si>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</si>
  <si>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</si>
  <si>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</si>
  <si>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</si>
  <si>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</si>
  <si>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</si>
  <si>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</si>
  <si>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</si>
  <si>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</si>
  <si>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</si>
  <si>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</si>
  <si>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</si>
  <si>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8884</t>
  </si>
  <si>
    <t>88840000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</si>
  <si>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</si>
  <si>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</si>
  <si>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</si>
  <si>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</si>
  <si>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</si>
  <si>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</si>
  <si>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</si>
  <si>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</si>
  <si>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</si>
  <si>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</si>
  <si>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</si>
  <si>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</si>
  <si>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</si>
  <si>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</si>
  <si>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</si>
  <si>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</si>
  <si>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</si>
  <si>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</si>
  <si>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</si>
  <si>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</si>
  <si>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</si>
  <si>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</si>
  <si>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</si>
  <si>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</si>
  <si>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</si>
  <si>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</si>
  <si>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</si>
  <si>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</si>
  <si>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</si>
  <si>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</si>
  <si>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</si>
  <si>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</si>
  <si>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</si>
  <si>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</si>
  <si>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</si>
  <si>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</si>
  <si>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</si>
  <si>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</si>
  <si>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</si>
  <si>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</si>
  <si>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</si>
  <si>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</si>
  <si>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</si>
  <si>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</si>
  <si>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</si>
  <si>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</si>
  <si>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</si>
  <si>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</si>
  <si>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</si>
  <si>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</si>
  <si>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</si>
  <si>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</si>
  <si>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</si>
  <si>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</si>
  <si>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</si>
  <si>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ערד סדרה 8810 2029 4.8%</t>
  </si>
  <si>
    <t>71121438</t>
  </si>
  <si>
    <t>מקורות אג סדרה 6 ל.ס 4.9%</t>
  </si>
  <si>
    <t>1100908</t>
  </si>
  <si>
    <t>מרווח הוגן</t>
  </si>
  <si>
    <t>מקורות אגח 8 רמ</t>
  </si>
  <si>
    <t>1124346</t>
  </si>
  <si>
    <t>עירית רעננה 5% 2021</t>
  </si>
  <si>
    <t>1098698</t>
  </si>
  <si>
    <t>500287008</t>
  </si>
  <si>
    <t>רפאל אגח ג רצף מוסדי</t>
  </si>
  <si>
    <t>1140276</t>
  </si>
  <si>
    <t>520042185</t>
  </si>
  <si>
    <t>לאומי למשכנתאות שה</t>
  </si>
  <si>
    <t>6020903</t>
  </si>
  <si>
    <t>נתיבי גז  סדרה א ל.ס 5.6%</t>
  </si>
  <si>
    <t>1103084</t>
  </si>
  <si>
    <t>אגח ל.ס חשמל 2022</t>
  </si>
  <si>
    <t>6000129</t>
  </si>
  <si>
    <t>שטרהון נדחה פועלים ג ל.ס 5.75%</t>
  </si>
  <si>
    <t>6620280</t>
  </si>
  <si>
    <t>אספיסי אל עד 6.7%   סדרה 2</t>
  </si>
  <si>
    <t>1092774</t>
  </si>
  <si>
    <t>אספיסי אל עד 6.7%   סדרה 3</t>
  </si>
  <si>
    <t>1093939</t>
  </si>
  <si>
    <t>אספיסי אל עד 7%   סדרה 1</t>
  </si>
  <si>
    <t>1092162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</si>
  <si>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</si>
  <si>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</si>
  <si>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</si>
  <si>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</si>
  <si>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</si>
  <si>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</si>
  <si>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</si>
  <si>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</si>
  <si>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</si>
  <si>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</si>
  <si>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גמא אגח א רמ</t>
  </si>
  <si>
    <t>1160852</t>
  </si>
  <si>
    <t>512711789</t>
  </si>
  <si>
    <t>גב ים נגב אגח א</t>
  </si>
  <si>
    <t>1151141</t>
  </si>
  <si>
    <t>514189596</t>
  </si>
  <si>
    <t>אמקור א</t>
  </si>
  <si>
    <t>1133545</t>
  </si>
  <si>
    <t>510064603</t>
  </si>
  <si>
    <t>נתיבים אגח א</t>
  </si>
  <si>
    <t>1090281</t>
  </si>
  <si>
    <t>513502229</t>
  </si>
  <si>
    <t>אורמת אגח 2*</t>
  </si>
  <si>
    <t>1139161</t>
  </si>
  <si>
    <t>אורמת אגח 3*</t>
  </si>
  <si>
    <t>1139179</t>
  </si>
  <si>
    <t>CRSLNX 4.555 06/51</t>
  </si>
  <si>
    <t>RUBY PIPELINE 6 04/22</t>
  </si>
  <si>
    <t>TRANSED PARTNERS 3.951 09/50 12/37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</si>
  <si>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</si>
  <si>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</si>
  <si>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</si>
  <si>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</si>
  <si>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</si>
  <si>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</si>
  <si>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>צים מניה</t>
  </si>
  <si>
    <t>347283</t>
  </si>
  <si>
    <t>520015041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</si>
  <si>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</si>
  <si>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</si>
  <si>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</si>
  <si>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</si>
  <si>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</si>
  <si>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</si>
  <si>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</si>
  <si>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</si>
  <si>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</si>
  <si>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</si>
  <si>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</si>
  <si>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</si>
  <si>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Adgar Invest and Dev Poland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</si>
  <si>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</si>
  <si>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</si>
  <si>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</si>
  <si>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</si>
  <si>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</si>
  <si>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</si>
  <si>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</si>
  <si>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</si>
  <si>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</si>
  <si>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Hampton of Town Center  HG 3*</t>
  </si>
  <si>
    <t>MM Texas*</t>
  </si>
  <si>
    <t>386423</t>
  </si>
  <si>
    <t>North LaSalle   HG 4*</t>
  </si>
  <si>
    <t>Project Hush*</t>
  </si>
  <si>
    <t>Rialto Elite Portfolio makefet*</t>
  </si>
  <si>
    <t>508308</t>
  </si>
  <si>
    <t>ROBIN*</t>
  </si>
  <si>
    <t>505145</t>
  </si>
  <si>
    <t>Sacramento 353*</t>
  </si>
  <si>
    <t>Tanfield 1*</t>
  </si>
  <si>
    <t>Terraces*</t>
  </si>
  <si>
    <t>Town Center   HG 6*</t>
  </si>
  <si>
    <t>Walgreens*</t>
  </si>
  <si>
    <t>330511</t>
  </si>
  <si>
    <t>White Oak*</t>
  </si>
  <si>
    <t>white oak 2*</t>
  </si>
  <si>
    <t>white oak 3 mkf*</t>
  </si>
  <si>
    <t>494381</t>
  </si>
  <si>
    <t>הילטון מלונות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</si>
  <si>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</si>
  <si>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</si>
  <si>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</si>
  <si>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</si>
  <si>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</si>
  <si>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Evergreen V</t>
  </si>
  <si>
    <t>Evolution Venture Capital Fun I</t>
  </si>
  <si>
    <t>Medica III Investments Israel B LP</t>
  </si>
  <si>
    <t>Orbimed Israel Partners II LP</t>
  </si>
  <si>
    <t>Orbimed Israel Partners LP</t>
  </si>
  <si>
    <t>Vertex III Israel Fund LP</t>
  </si>
  <si>
    <t>קרן אנטומיה טכנולוגיה רפואית I ש מ</t>
  </si>
  <si>
    <t>קרן אנטומיה טכנולוגיה רפואית II ש מ</t>
  </si>
  <si>
    <t>ריאליטי קרן השקעות בנדל"ן III ש מ</t>
  </si>
  <si>
    <t>ריאליטי קרן השקעות בנדל"ן IV</t>
  </si>
  <si>
    <t xml:space="preserve"> Accelmed Partners II</t>
  </si>
  <si>
    <t>Accelmed Growth Partners LP</t>
  </si>
  <si>
    <t>FIMI ISRAEL OPPORTUNITY 6</t>
  </si>
  <si>
    <t>Fimi Israel Opportunity II</t>
  </si>
  <si>
    <t>Fimi Israel Opportunity IV</t>
  </si>
  <si>
    <t>Fortissimo Capital Fund Israel II</t>
  </si>
  <si>
    <t>Fortissimo Capital Fund Israel III</t>
  </si>
  <si>
    <t>Fortissimo Capital Fund Israel LP</t>
  </si>
  <si>
    <t>Fortissimo Capital Fund V L.P.</t>
  </si>
  <si>
    <t>Helios Renewable Energy 1*</t>
  </si>
  <si>
    <t>Kedma Capital III</t>
  </si>
  <si>
    <t>MA Movilim Renewable Energies L.P*</t>
  </si>
  <si>
    <t>NOY 2 Infrastructure &amp;Energy Investments</t>
  </si>
  <si>
    <t>Noy Negev Energy LP</t>
  </si>
  <si>
    <t>Pitango VIII Vintage Co Investment II</t>
  </si>
  <si>
    <t>Plenus II L.P</t>
  </si>
  <si>
    <t>Plenus III L.P</t>
  </si>
  <si>
    <t>Plenus Mezzanine Fund</t>
  </si>
  <si>
    <t>S.H. SKY 3 L.P</t>
  </si>
  <si>
    <t>S.H. SKY II L.P.s</t>
  </si>
  <si>
    <t>S.H. SKY LP</t>
  </si>
  <si>
    <t>Shamrock Israel Growth Fund LP</t>
  </si>
  <si>
    <t>Tene Growth Capital III PEF</t>
  </si>
  <si>
    <t>TENE GROWTH CAPITAL IV</t>
  </si>
  <si>
    <t>Vintage Co Inv II B Lightspeed IV</t>
  </si>
  <si>
    <t>Vintage Co Inv II B Lightspeed XIII</t>
  </si>
  <si>
    <t>VINTAGE CO INVESTMENT II CLASS A</t>
  </si>
  <si>
    <t>Vintage Migdal Co inv</t>
  </si>
  <si>
    <t>Vintage Migdal Co Investment F2</t>
  </si>
  <si>
    <t>Viola Private Equity I LP</t>
  </si>
  <si>
    <t>Yesodot Gimmel</t>
  </si>
  <si>
    <t>טנא להשקעה בגדות שותפות מוגבלת</t>
  </si>
  <si>
    <t>טנא להשקעה בקיונרג'י שותפות מוגבלת</t>
  </si>
  <si>
    <t>סה"כ קרנות השקעה בחו"ל</t>
  </si>
  <si>
    <t>Horsley Bridge XII Ventures</t>
  </si>
  <si>
    <t>Israel Cleantech Ventures Cayman I A</t>
  </si>
  <si>
    <t>Israel Cleantech Ventures II Israel LP</t>
  </si>
  <si>
    <t>Magma Venture Capital II Israel Fund LP</t>
  </si>
  <si>
    <t>Omega fund lll</t>
  </si>
  <si>
    <t>Strategic Investors Fund IX L.P</t>
  </si>
  <si>
    <t>Strategic Investors Fund VIII LP</t>
  </si>
  <si>
    <t>Vintage fund of funds ISRAEL V</t>
  </si>
  <si>
    <t>Vintage Fund of Funds IV (Migdal) L.P</t>
  </si>
  <si>
    <t>Vintage Fund of Funds V ACCESS</t>
  </si>
  <si>
    <t>קרנות גידור</t>
  </si>
  <si>
    <t>Cheyne CRECH3/9/15</t>
  </si>
  <si>
    <t>XD0297816635</t>
  </si>
  <si>
    <t>Pond View class B 02/2008</t>
  </si>
  <si>
    <t>XD0038388035</t>
  </si>
  <si>
    <t>Blackstone R E Partners VIII F LP</t>
  </si>
  <si>
    <t>Blackstone Real Estate Partners IX</t>
  </si>
  <si>
    <t>Brookfield SREP III F3</t>
  </si>
  <si>
    <t>Brookfield Strategic R E Partners II</t>
  </si>
  <si>
    <t>Co Invest Antlia BSREP III</t>
  </si>
  <si>
    <t>E d R Europportunities S.C.A. SICAR</t>
  </si>
  <si>
    <t>Europan Office Incom Venture S.C.A</t>
  </si>
  <si>
    <t>Portfolio EDGE מקפת</t>
  </si>
  <si>
    <t>Waterton Residential P V XIII</t>
  </si>
  <si>
    <t xml:space="preserve"> SDP IV</t>
  </si>
  <si>
    <t>ACE IV*</t>
  </si>
  <si>
    <t>ADLS</t>
  </si>
  <si>
    <t>Advent International GPE IX L.P</t>
  </si>
  <si>
    <t>Advent International GPE VIII A</t>
  </si>
  <si>
    <t>Aksia Capital III LP</t>
  </si>
  <si>
    <t>APCS LP*</t>
  </si>
  <si>
    <t>Apollo Natural Resources Partners II LP</t>
  </si>
  <si>
    <t>Apollo Overseas Partners (Delaware) IX L.P</t>
  </si>
  <si>
    <t>ARCLIGHT AEP FEEDER FUND VII LLC</t>
  </si>
  <si>
    <t>Arclight Energy Partners Fund II LP</t>
  </si>
  <si>
    <t>Ares Special Situations Fund IV F3*</t>
  </si>
  <si>
    <t>Argan Capital LP</t>
  </si>
  <si>
    <t>Astorg VII</t>
  </si>
  <si>
    <t>Astorg VII Co Invest ERT</t>
  </si>
  <si>
    <t>Astorg VII Co Invest LGC</t>
  </si>
  <si>
    <t>Avista Capital Partners LP</t>
  </si>
  <si>
    <t>BCP V Brand Co Invest LP</t>
  </si>
  <si>
    <t>Brookfield Capital Partners IV</t>
  </si>
  <si>
    <t>Brookfield Capital Partners V</t>
  </si>
  <si>
    <t>Brookfield coinv JCI</t>
  </si>
  <si>
    <t>Brookfield HSO Co Invest L.P</t>
  </si>
  <si>
    <t>CDL II</t>
  </si>
  <si>
    <t>CICC Growth capital fund I</t>
  </si>
  <si>
    <t>ClearWater Capital Partner I</t>
  </si>
  <si>
    <t>CMPVIIC</t>
  </si>
  <si>
    <t>co investment Anesthesia</t>
  </si>
  <si>
    <t>Copenhagen Infrastructure III F2</t>
  </si>
  <si>
    <t>Core Infrastructure India Fund Pte Ltd</t>
  </si>
  <si>
    <t>Court Square IV</t>
  </si>
  <si>
    <t>CRECH V</t>
  </si>
  <si>
    <t>Dover Street IX LP</t>
  </si>
  <si>
    <t>EC   1</t>
  </si>
  <si>
    <t>EC   2</t>
  </si>
  <si>
    <t>Esprit Capital I Fund</t>
  </si>
  <si>
    <t>Gavea Investment Fund III LP</t>
  </si>
  <si>
    <t>Gavea Investment Fund IV LP</t>
  </si>
  <si>
    <t>GIP GEMINI FUND CAYMAN FEEDER II LP</t>
  </si>
  <si>
    <t>Global Infrastructure Partners IV L.P</t>
  </si>
  <si>
    <t>GrafTech Co Invest LP</t>
  </si>
  <si>
    <t>GTCR harbourvest tranche B</t>
  </si>
  <si>
    <t>harbourvest A</t>
  </si>
  <si>
    <t>HARBOURVEST A AE II</t>
  </si>
  <si>
    <t>harbourvest co inv DNLD</t>
  </si>
  <si>
    <t>harbourvest co inv Dwyer</t>
  </si>
  <si>
    <t>Harbourvest co inv perston</t>
  </si>
  <si>
    <t>HarbourVest International V</t>
  </si>
  <si>
    <t>harbourvest part' co inv fund IV</t>
  </si>
  <si>
    <t>Harbourvest Project Starboard</t>
  </si>
  <si>
    <t>harbourvest Sec gridiron</t>
  </si>
  <si>
    <t>HBOS Mezzanine Portfolio</t>
  </si>
  <si>
    <t>HIG harbourvest Tranche B</t>
  </si>
  <si>
    <t>Hunter Acquisition Limited</t>
  </si>
  <si>
    <t>ICGLV</t>
  </si>
  <si>
    <t>IFM GLOBAL INFRASTRUCTURE C</t>
  </si>
  <si>
    <t>IK harbourvest tranche B</t>
  </si>
  <si>
    <t>INCLINE   HARBOURVEST A</t>
  </si>
  <si>
    <t>InfraRed Infrastructure Fund V</t>
  </si>
  <si>
    <t>Insight harbourvest tranche B</t>
  </si>
  <si>
    <t>Insight Partners XI</t>
  </si>
  <si>
    <t>Investindustrial VII Harbourvest B</t>
  </si>
  <si>
    <t>JP Morgan IIF</t>
  </si>
  <si>
    <t>KASS</t>
  </si>
  <si>
    <t>KCOIV SCS</t>
  </si>
  <si>
    <t>KCOV</t>
  </si>
  <si>
    <t>KELSO INVESTMENT ASSOCIATES X   HARB B</t>
  </si>
  <si>
    <t>Klirmark III</t>
  </si>
  <si>
    <t>Klirmark Opportunity Fund II LP</t>
  </si>
  <si>
    <t>Klirmark Opportunity Fund LP</t>
  </si>
  <si>
    <t>KSO</t>
  </si>
  <si>
    <t>LS POWER FUND IV F2</t>
  </si>
  <si>
    <t>Mayberry LP</t>
  </si>
  <si>
    <t>MediFox harbourvest</t>
  </si>
  <si>
    <t>Meridiam Infrastructure Europe III SLP</t>
  </si>
  <si>
    <t>Migdal HarbourVes Cruise.co.uk</t>
  </si>
  <si>
    <t>Migdal HarbourVes Elatec</t>
  </si>
  <si>
    <t>Migdal HarbourVes project Draco</t>
  </si>
  <si>
    <t>migdal harbourvest ABENEX partners 7</t>
  </si>
  <si>
    <t>migdal harbourvest LYTX</t>
  </si>
  <si>
    <t>Migdal HarbourVest Project Saxa</t>
  </si>
  <si>
    <t>Migdal HarbourVest Tranche B</t>
  </si>
  <si>
    <t>MTDL</t>
  </si>
  <si>
    <t>Olympus Capital Asia III LP</t>
  </si>
  <si>
    <t>ORCC</t>
  </si>
  <si>
    <t>Pamlico capital IV</t>
  </si>
  <si>
    <t>Pantheon Global Secondary Fund VI</t>
  </si>
  <si>
    <t>Paragon III HarbourVest B</t>
  </si>
  <si>
    <t>Patria Private Equity Fund VI</t>
  </si>
  <si>
    <t>PCSIII LP</t>
  </si>
  <si>
    <t>PERMIRA VII L.P.2 SCSP</t>
  </si>
  <si>
    <t>PGCO IV Co mingled Fund SCSP</t>
  </si>
  <si>
    <t>PPCSIV</t>
  </si>
  <si>
    <t>project Celtics</t>
  </si>
  <si>
    <t>Rhone Offshore Partners V LP</t>
  </si>
  <si>
    <t>Rocket Dog L.P</t>
  </si>
  <si>
    <t>SDPIII</t>
  </si>
  <si>
    <t>Selene RMOF</t>
  </si>
  <si>
    <t>Silverfleet Capital Partners II LP</t>
  </si>
  <si>
    <t>SLF1</t>
  </si>
  <si>
    <t>Spectrum</t>
  </si>
  <si>
    <t>Sun Capital Partners  harbourvest B</t>
  </si>
  <si>
    <t>TDLIV</t>
  </si>
  <si>
    <t>Tene Growth Capital LP</t>
  </si>
  <si>
    <t>Thoma Bravo Fund XII A  L P</t>
  </si>
  <si>
    <t>Thoma Bravo Fund XIII</t>
  </si>
  <si>
    <t>Thoma Bravo Harbourvest B</t>
  </si>
  <si>
    <t>TPG Asia VII L.P</t>
  </si>
  <si>
    <t>Trilantic Capital Partners V Europe LP</t>
  </si>
  <si>
    <t>Trilantic Europe VI SCSp</t>
  </si>
  <si>
    <t>VESTCOM</t>
  </si>
  <si>
    <t>Victoria South American Partners II LP</t>
  </si>
  <si>
    <t>Viola Private Equity II B LP</t>
  </si>
  <si>
    <t>Warburg Pincus China II L.P</t>
  </si>
  <si>
    <t>Warburg Pincus China LP</t>
  </si>
  <si>
    <t>WestView IV harbourvest</t>
  </si>
  <si>
    <t>windjammer V har A</t>
  </si>
  <si>
    <t>WSREDII</t>
  </si>
  <si>
    <t>Infinity I China Fund Israel 2 אופ לס</t>
  </si>
  <si>
    <t>50581</t>
  </si>
  <si>
    <t>Other</t>
  </si>
  <si>
    <t>SOLGEL WARRANT</t>
  </si>
  <si>
    <t>565685</t>
  </si>
  <si>
    <t>₪ / מט"ח</t>
  </si>
  <si>
    <t>+ILS/-USD 3.398 08-12-20 (11) -429</t>
  </si>
  <si>
    <t>10000079</t>
  </si>
  <si>
    <t>+ILS/-USD 3.3981 08-12-20 (10) -429</t>
  </si>
  <si>
    <t>10000137</t>
  </si>
  <si>
    <t>+ILS/-USD 3.4015 03-03-21 (11) -505</t>
  </si>
  <si>
    <t>10000082</t>
  </si>
  <si>
    <t>+ILS/-USD 3.4045 03-03-21 (12) -505</t>
  </si>
  <si>
    <t>10000006</t>
  </si>
  <si>
    <t>+ILS/-USD 3.407 08-12-20 (10) -420</t>
  </si>
  <si>
    <t>10000149</t>
  </si>
  <si>
    <t>+ILS/-USD 3.4138 15-12-20 (11) -167</t>
  </si>
  <si>
    <t>10000142</t>
  </si>
  <si>
    <t>+ILS/-USD 3.417 04-11-20 (20) -118</t>
  </si>
  <si>
    <t>10000372</t>
  </si>
  <si>
    <t>+ILS/-USD 3.42035 21-09-20 (11) -76.5</t>
  </si>
  <si>
    <t>10000145</t>
  </si>
  <si>
    <t>+ILS/-USD 3.4206 04-11-20 (10) -124</t>
  </si>
  <si>
    <t>10000370</t>
  </si>
  <si>
    <t>+ILS/-USD 3.427 15-12-20 (10) -440</t>
  </si>
  <si>
    <t>10000162</t>
  </si>
  <si>
    <t>+ILS/-USD 3.4275 15-09-20 (11) -75</t>
  </si>
  <si>
    <t>10000143</t>
  </si>
  <si>
    <t>+ILS/-USD 3.4305 04-11-20 (20) -125</t>
  </si>
  <si>
    <t>10000141</t>
  </si>
  <si>
    <t>+ILS/-USD 3.4315 01-12-20 (10) -395</t>
  </si>
  <si>
    <t>10000168</t>
  </si>
  <si>
    <t>+ILS/-USD 3.43225 24-09-20 (11) -77.5</t>
  </si>
  <si>
    <t>10000147</t>
  </si>
  <si>
    <t>+ILS/-USD 3.433 24-09-20 (12) -78</t>
  </si>
  <si>
    <t>10000407</t>
  </si>
  <si>
    <t>+ILS/-USD 3.437 27-10-20 (12) -120</t>
  </si>
  <si>
    <t>10000393</t>
  </si>
  <si>
    <t>+ILS/-USD 3.4379 04-11-20 (11) -126</t>
  </si>
  <si>
    <t>10000138</t>
  </si>
  <si>
    <t>+ILS/-USD 3.438 11-09-20 (11) -75</t>
  </si>
  <si>
    <t>10000134</t>
  </si>
  <si>
    <t>+ILS/-USD 3.4415 23-09-20 (11) -80</t>
  </si>
  <si>
    <t>10000140</t>
  </si>
  <si>
    <t>+ILS/-USD 3.4416 11-09-20 (93) -74</t>
  </si>
  <si>
    <t>10000133</t>
  </si>
  <si>
    <t>+ILS/-USD 3.4445 16-09-20 (11) -75</t>
  </si>
  <si>
    <t>10000135</t>
  </si>
  <si>
    <t>+ILS/-USD 3.4457 18-11-20 (20) -143</t>
  </si>
  <si>
    <t>10000025</t>
  </si>
  <si>
    <t>+ILS/-USD 3.446 15-09-20 (20) -86</t>
  </si>
  <si>
    <t>10000368</t>
  </si>
  <si>
    <t>+ILS/-USD 3.4464 11-09-20 (11) -76</t>
  </si>
  <si>
    <t>10000129</t>
  </si>
  <si>
    <t>+ILS/-USD 3.4471 11-09-20 (20) -77</t>
  </si>
  <si>
    <t>10000130</t>
  </si>
  <si>
    <t>+ILS/-USD 3.4476 15-09-20 (10) -244</t>
  </si>
  <si>
    <t>10000185</t>
  </si>
  <si>
    <t>+ILS/-USD 3.4477 02-09-20 (11) -63</t>
  </si>
  <si>
    <t>+ILS/-USD 3.4482 10-09-20 (10) -238</t>
  </si>
  <si>
    <t>10000183</t>
  </si>
  <si>
    <t>+ILS/-USD 3.4498 18-11-20 (11) -142</t>
  </si>
  <si>
    <t>+ILS/-USD 3.4506 19-11-20 (20) -144</t>
  </si>
  <si>
    <t>10000027</t>
  </si>
  <si>
    <t>+ILS/-USD 3.454 15-09-20 (12) -85</t>
  </si>
  <si>
    <t>10000364</t>
  </si>
  <si>
    <t>+ILS/-USD 3.45615 13-08-20 (11) -48.5</t>
  </si>
  <si>
    <t>10000132</t>
  </si>
  <si>
    <t>+ILS/-USD 3.458 12-08-20 (12) -51</t>
  </si>
  <si>
    <t>10000126</t>
  </si>
  <si>
    <t>+ILS/-USD 3.45825 12-08-20 (11) -47.5</t>
  </si>
  <si>
    <t>10000125</t>
  </si>
  <si>
    <t>+ILS/-USD 3.46 12-08-20 (20) -48</t>
  </si>
  <si>
    <t>10000128</t>
  </si>
  <si>
    <t>10000366</t>
  </si>
  <si>
    <t>+ILS/-USD 3.4637 13-07-20 (10) -23</t>
  </si>
  <si>
    <t>10000378</t>
  </si>
  <si>
    <t>+ILS/-USD 3.4646 14-07-20 (20) -29</t>
  </si>
  <si>
    <t>10000121</t>
  </si>
  <si>
    <t>+ILS/-USD 3.4651 18-09-20 (10) -249</t>
  </si>
  <si>
    <t>10000189</t>
  </si>
  <si>
    <t>+ILS/-USD 3.4653 02-07-20 (11) -17</t>
  </si>
  <si>
    <t>10000120</t>
  </si>
  <si>
    <t>+ILS/-USD 3.4658 11-09-20 (10) -242</t>
  </si>
  <si>
    <t>10000187</t>
  </si>
  <si>
    <t>+ILS/-USD 3.4666 08-07-20 (11) -14</t>
  </si>
  <si>
    <t>10000136</t>
  </si>
  <si>
    <t>+ILS/-USD 3.4691 10-09-20 (11) -79</t>
  </si>
  <si>
    <t>10000122</t>
  </si>
  <si>
    <t>+ILS/-USD 3.4722 10-09-20 (20) -78</t>
  </si>
  <si>
    <t>10000123</t>
  </si>
  <si>
    <t>+ILS/-USD 3.4751 16-07-20 (20) -29</t>
  </si>
  <si>
    <t>10000119</t>
  </si>
  <si>
    <t>+ILS/-USD 3.484 01-09-20 (12) -60</t>
  </si>
  <si>
    <t>10000380</t>
  </si>
  <si>
    <t>+ILS/-USD 3.4884 11-09-20 (11) -171</t>
  </si>
  <si>
    <t>10000105</t>
  </si>
  <si>
    <t>+ILS/-USD 3.4914 18-09-20 (20) -126</t>
  </si>
  <si>
    <t>10000322</t>
  </si>
  <si>
    <t>+ILS/-USD 3.49305 06-08-20 (11) -49.5</t>
  </si>
  <si>
    <t>10000116</t>
  </si>
  <si>
    <t>+ILS/-USD 3.4952 18-09-20 (12) -128</t>
  </si>
  <si>
    <t>10000019</t>
  </si>
  <si>
    <t>+ILS/-USD 3.5005 18-09-20 (11) -130</t>
  </si>
  <si>
    <t>10000110</t>
  </si>
  <si>
    <t>+ILS/-USD 3.5022 15-07-20 (11) -28</t>
  </si>
  <si>
    <t>10000115</t>
  </si>
  <si>
    <t>+ILS/-USD 3.50325 05-08-20 (11) -47.5</t>
  </si>
  <si>
    <t>10000114</t>
  </si>
  <si>
    <t>+ILS/-USD 3.5049 01-07-20 (20) -51</t>
  </si>
  <si>
    <t>10000016</t>
  </si>
  <si>
    <t>+ILS/-USD 3.506 01-07-20 (11) -50</t>
  </si>
  <si>
    <t>10000109</t>
  </si>
  <si>
    <t>+ILS/-USD 3.5076 09-09-20 (11) -154</t>
  </si>
  <si>
    <t>10000104</t>
  </si>
  <si>
    <t>+ILS/-USD 3.5086 28-07-20 (20) -64</t>
  </si>
  <si>
    <t>10000021</t>
  </si>
  <si>
    <t>+ILS/-USD 3.50965 28-07-20 (11) -63.5</t>
  </si>
  <si>
    <t>10000112</t>
  </si>
  <si>
    <t>+ILS/-USD 3.51 01-07-20 (12) -54</t>
  </si>
  <si>
    <t>10000018</t>
  </si>
  <si>
    <t>10000107</t>
  </si>
  <si>
    <t>+ILS/-USD 3.522 09-09-20 (12) -115</t>
  </si>
  <si>
    <t>10000324</t>
  </si>
  <si>
    <t>+ILS/-USD 3.523 03-08-20 (20) -63</t>
  </si>
  <si>
    <t>10000023</t>
  </si>
  <si>
    <t>+ILS/-USD 3.5294 29-07-20 (11) -56</t>
  </si>
  <si>
    <t>10000113</t>
  </si>
  <si>
    <t>+ILS/-USD 3.5344 16-07-20 (12) -121</t>
  </si>
  <si>
    <t>10000286</t>
  </si>
  <si>
    <t>+ILS/-USD 3.5376 16-03-21 (11) -514</t>
  </si>
  <si>
    <t>10000097</t>
  </si>
  <si>
    <t>+ILS/-USD 3.5382 16-03-21 (12) -518</t>
  </si>
  <si>
    <t>10000263</t>
  </si>
  <si>
    <t>+ILS/-USD 3.5572 09-09-20 (12) -198</t>
  </si>
  <si>
    <t>10000280</t>
  </si>
  <si>
    <t>+ILS/-USD 3.5573 09-09-20 (11) -197</t>
  </si>
  <si>
    <t>10000103</t>
  </si>
  <si>
    <t>+ILS/-USD 3.5622 21-07-20 (12) -133</t>
  </si>
  <si>
    <t>10000283</t>
  </si>
  <si>
    <t>+ILS/-USD 3.5715 14-07-20 (12) -210</t>
  </si>
  <si>
    <t>10000260</t>
  </si>
  <si>
    <t>+ILS/-USD 3.583 16-11-20 (11) -340</t>
  </si>
  <si>
    <t>10000095</t>
  </si>
  <si>
    <t>+ILS/-USD 3.8 02-07-20 (11) -380</t>
  </si>
  <si>
    <t>10000090</t>
  </si>
  <si>
    <t>+ILS/-USD 3.82 02-07-20 (20) -450</t>
  </si>
  <si>
    <t>10000011</t>
  </si>
  <si>
    <t>+USD/-ILS 3.4264 04-11-20 (20) -116</t>
  </si>
  <si>
    <t>10000408</t>
  </si>
  <si>
    <t>+USD/-ILS 3.4338 08-12-20 (10) -382</t>
  </si>
  <si>
    <t>10000158</t>
  </si>
  <si>
    <t>+USD/-ILS 3.438 15-09-20 (12) -70</t>
  </si>
  <si>
    <t>10000399</t>
  </si>
  <si>
    <t>+USD/-ILS 3.439 15-09-20 (20) -70</t>
  </si>
  <si>
    <t>10000401</t>
  </si>
  <si>
    <t>+USD/-ILS 3.4507 13-07-20 (10) -13</t>
  </si>
  <si>
    <t>10000391</t>
  </si>
  <si>
    <t>+USD/-ILS 3.4535 15-12-20 (10) -155</t>
  </si>
  <si>
    <t>10000356</t>
  </si>
  <si>
    <t>+USD/-ILS 3.4638 15-09-20 (10) -82</t>
  </si>
  <si>
    <t>10000353</t>
  </si>
  <si>
    <t>+USD/-ILS 3.47 16-03-21 (12) -240</t>
  </si>
  <si>
    <t>10000385</t>
  </si>
  <si>
    <t>+USD/-ILS 3.4753 01-12-20 (10) -147</t>
  </si>
  <si>
    <t>10000382</t>
  </si>
  <si>
    <t>+USD/-ILS 3.4831 08-12-20 (10) -159</t>
  </si>
  <si>
    <t>10000345</t>
  </si>
  <si>
    <t>+USD/-ILS 3.4914 11-09-20 (10) -76</t>
  </si>
  <si>
    <t>10000343</t>
  </si>
  <si>
    <t>+USD/-ILS 3.5118 10-09-20 (10) -82</t>
  </si>
  <si>
    <t>10000336</t>
  </si>
  <si>
    <t>פורוורד ש"ח-מט"ח</t>
  </si>
  <si>
    <t>10000148</t>
  </si>
  <si>
    <t>10000026</t>
  </si>
  <si>
    <t>10000024</t>
  </si>
  <si>
    <t>+ILS/-USD 3.3748 10-11-20 (10) -437</t>
  </si>
  <si>
    <t>10000868</t>
  </si>
  <si>
    <t>+ILS/-USD 3.3824 22-10-20 (11) -366</t>
  </si>
  <si>
    <t>10012126</t>
  </si>
  <si>
    <t>+ILS/-USD 3.3834 22-10-20 (10) -366</t>
  </si>
  <si>
    <t>10000492</t>
  </si>
  <si>
    <t>+ILS/-USD 3.385 19-11-20 (20) -930</t>
  </si>
  <si>
    <t>10011810</t>
  </si>
  <si>
    <t>+ILS/-USD 3.39315 24-11-20 (12) -698.5</t>
  </si>
  <si>
    <t>10011966</t>
  </si>
  <si>
    <t>+ILS/-USD 3.3937 25-03-21 (10) -543</t>
  </si>
  <si>
    <t>10000818</t>
  </si>
  <si>
    <t>+ILS/-USD 3.3943 24-11-20 (10) -697</t>
  </si>
  <si>
    <t>10000963</t>
  </si>
  <si>
    <t>10000422</t>
  </si>
  <si>
    <t>10001171</t>
  </si>
  <si>
    <t>10003093</t>
  </si>
  <si>
    <t>10002284</t>
  </si>
  <si>
    <t>10001585</t>
  </si>
  <si>
    <t>+ILS/-USD 3.3951 25-03-21 (10) -444</t>
  </si>
  <si>
    <t>10001389</t>
  </si>
  <si>
    <t>+ILS/-USD 3.3963 18-11-20 (12) -687</t>
  </si>
  <si>
    <t>10011962</t>
  </si>
  <si>
    <t>+ILS/-USD 3.3967 10-03-21 (10) -428</t>
  </si>
  <si>
    <t>10000077</t>
  </si>
  <si>
    <t>+ILS/-USD 3.3983 18-11-20 (11) -687</t>
  </si>
  <si>
    <t>10011960</t>
  </si>
  <si>
    <t>+ILS/-USD 3.399 30-11-20 (10) -410</t>
  </si>
  <si>
    <t>10000073</t>
  </si>
  <si>
    <t>+ILS/-USD 3.3995 02-12-20 (10) -420</t>
  </si>
  <si>
    <t>10001266</t>
  </si>
  <si>
    <t>10001689</t>
  </si>
  <si>
    <t>10003185</t>
  </si>
  <si>
    <t>10000494</t>
  </si>
  <si>
    <t>10001041</t>
  </si>
  <si>
    <t>+ILS/-USD 3.3996 02-12-20 (12) -424</t>
  </si>
  <si>
    <t>10002970</t>
  </si>
  <si>
    <t>+ILS/-USD 3.4 02-12-20 (11) -420</t>
  </si>
  <si>
    <t>10012130</t>
  </si>
  <si>
    <t>+ILS/-USD 3.4027 22-03-21 (10) -518</t>
  </si>
  <si>
    <t>10002327</t>
  </si>
  <si>
    <t>+ILS/-USD 3.404 10-11-20 (10) -910</t>
  </si>
  <si>
    <t>10000509</t>
  </si>
  <si>
    <t>+ILS/-USD 3.4045 20-10-20 (10) -880</t>
  </si>
  <si>
    <t>+ILS/-USD 3.4051 03-03-21 (10) -509</t>
  </si>
  <si>
    <t>10001268</t>
  </si>
  <si>
    <t>10001045</t>
  </si>
  <si>
    <t>10000497</t>
  </si>
  <si>
    <t>10003189</t>
  </si>
  <si>
    <t>10001691</t>
  </si>
  <si>
    <t>+ILS/-USD 3.406 10-11-20 (10) -665</t>
  </si>
  <si>
    <t>10000827</t>
  </si>
  <si>
    <t>10001332</t>
  </si>
  <si>
    <t>10000628</t>
  </si>
  <si>
    <t>+ILS/-USD 3.4065 05-11-20 (10) -660</t>
  </si>
  <si>
    <t>10001183</t>
  </si>
  <si>
    <t>10001597</t>
  </si>
  <si>
    <t>+ILS/-USD 3.408 10-11-20 (10) -915</t>
  </si>
  <si>
    <t>10000029</t>
  </si>
  <si>
    <t>+ILS/-USD 3.408 31-03-21 (10) -450</t>
  </si>
  <si>
    <t>10003195</t>
  </si>
  <si>
    <t>10000501</t>
  </si>
  <si>
    <t>10001695</t>
  </si>
  <si>
    <t>10001270</t>
  </si>
  <si>
    <t>10001049</t>
  </si>
  <si>
    <t>+ILS/-USD 3.408 31-03-21 (11) -450</t>
  </si>
  <si>
    <t>10012142</t>
  </si>
  <si>
    <t>+ILS/-USD 3.4085 17-03-21 (12) -435</t>
  </si>
  <si>
    <t>10003193</t>
  </si>
  <si>
    <t>+ILS/-USD 3.41 10-03-21 (20) -434</t>
  </si>
  <si>
    <t>10012138</t>
  </si>
  <si>
    <t>+ILS/-USD 3.41 17-03-21 (10) -435</t>
  </si>
  <si>
    <t>10001047</t>
  </si>
  <si>
    <t>10000499</t>
  </si>
  <si>
    <t>10001693</t>
  </si>
  <si>
    <t>+ILS/-USD 3.41 31-03-21 (12) -445</t>
  </si>
  <si>
    <t>10012144</t>
  </si>
  <si>
    <t>+ILS/-USD 3.4115 17-03-21 (11) -435</t>
  </si>
  <si>
    <t>10012140</t>
  </si>
  <si>
    <t>+ILS/-USD 3.414 17-03-21 (10) -440</t>
  </si>
  <si>
    <t>+ILS/-USD 3.415 19-11-20 (11) -925</t>
  </si>
  <si>
    <t>10011806</t>
  </si>
  <si>
    <t>+ILS/-USD 3.4166 05-11-20 (12) -904</t>
  </si>
  <si>
    <t>10011808</t>
  </si>
  <si>
    <t>10003033</t>
  </si>
  <si>
    <t>+ILS/-USD 3.4168 25-03-21 (10) -457</t>
  </si>
  <si>
    <t>10000229</t>
  </si>
  <si>
    <t>+ILS/-USD 3.4172 15-03-21 (10) -453</t>
  </si>
  <si>
    <t>10000083</t>
  </si>
  <si>
    <t>+ILS/-USD 3.4174 05-11-20 (10) -906</t>
  </si>
  <si>
    <t>10011804</t>
  </si>
  <si>
    <t>10002859</t>
  </si>
  <si>
    <t>10001526</t>
  </si>
  <si>
    <t>10000371</t>
  </si>
  <si>
    <t>10001116</t>
  </si>
  <si>
    <t>10003031</t>
  </si>
  <si>
    <t>10000918</t>
  </si>
  <si>
    <t>+ILS/-USD 3.4178 10-11-20 (10) -657</t>
  </si>
  <si>
    <t>10000567</t>
  </si>
  <si>
    <t>10000828</t>
  </si>
  <si>
    <t>10001333</t>
  </si>
  <si>
    <t>10000629</t>
  </si>
  <si>
    <t>+ILS/-USD 3.418 08-03-21 (10) -445</t>
  </si>
  <si>
    <t>10000081</t>
  </si>
  <si>
    <t>+ILS/-USD 3.42 21-09-20 (10) -76</t>
  </si>
  <si>
    <t>10002388</t>
  </si>
  <si>
    <t>10001145</t>
  </si>
  <si>
    <t>10001811</t>
  </si>
  <si>
    <t>10000587</t>
  </si>
  <si>
    <t>+ILS/-USD 3.42 21-09-20 (12) -75.5</t>
  </si>
  <si>
    <t>10012391</t>
  </si>
  <si>
    <t>10003313</t>
  </si>
  <si>
    <t>+ILS/-USD 3.42245 21-09-20 (20) -75.5</t>
  </si>
  <si>
    <t>10012393</t>
  </si>
  <si>
    <t>+ILS/-USD 3.4263 28-07-20 (20) -27</t>
  </si>
  <si>
    <t>10012389</t>
  </si>
  <si>
    <t>+ILS/-USD 3.428051 02-09-20 (93) -65</t>
  </si>
  <si>
    <t>10000584</t>
  </si>
  <si>
    <t>10001808</t>
  </si>
  <si>
    <t>10003040</t>
  </si>
  <si>
    <t>10003311</t>
  </si>
  <si>
    <t>10001377</t>
  </si>
  <si>
    <t>+ILS/-USD 3.4289 02-09-20 (20) -61</t>
  </si>
  <si>
    <t>10012387</t>
  </si>
  <si>
    <t>+ILS/-USD 3.4305 16-09-20 (12) -75</t>
  </si>
  <si>
    <t>10012352</t>
  </si>
  <si>
    <t>+ILS/-USD 3.4312 23-11-20 (11) -938</t>
  </si>
  <si>
    <t>10011802</t>
  </si>
  <si>
    <t>+ILS/-USD 3.4315 16-11-20 (11) -925</t>
  </si>
  <si>
    <t>10011796</t>
  </si>
  <si>
    <t>+ILS/-USD 3.4322 24-09-20 (20) -78</t>
  </si>
  <si>
    <t>10012403</t>
  </si>
  <si>
    <t>+ILS/-USD 3.43256 24-09-20 (93) -77</t>
  </si>
  <si>
    <t>+ILS/-USD 3.4327 16-11-20 (10) -928</t>
  </si>
  <si>
    <t>10002857</t>
  </si>
  <si>
    <t>10000916</t>
  </si>
  <si>
    <t>10003027</t>
  </si>
  <si>
    <t>10002238</t>
  </si>
  <si>
    <t>10001524</t>
  </si>
  <si>
    <t>10001114</t>
  </si>
  <si>
    <t>+ILS/-USD 3.4329 16-09-20 (10) -71</t>
  </si>
  <si>
    <t>10000245</t>
  </si>
  <si>
    <t>10000681</t>
  </si>
  <si>
    <t>10000074</t>
  </si>
  <si>
    <t>10000516</t>
  </si>
  <si>
    <t>+ILS/-USD 3.433 30-11-20 (12) -950</t>
  </si>
  <si>
    <t>10011798</t>
  </si>
  <si>
    <t>10011800</t>
  </si>
  <si>
    <t>+ILS/-USD 3.4336 12-11-20 (10) -714</t>
  </si>
  <si>
    <t>10011958</t>
  </si>
  <si>
    <t>+ILS/-USD 3.4337 10-11-20 (10) -918</t>
  </si>
  <si>
    <t>10000179</t>
  </si>
  <si>
    <t>+ILS/-USD 3.4345 23-11-20 (10) -935</t>
  </si>
  <si>
    <t>10003029</t>
  </si>
  <si>
    <t>+ILS/-USD 3.4385 15-07-20 (10) -15</t>
  </si>
  <si>
    <t>10001379</t>
  </si>
  <si>
    <t>+ILS/-USD 3.4408 17-08-20 (10) -42</t>
  </si>
  <si>
    <t>10001132</t>
  </si>
  <si>
    <t>10001360</t>
  </si>
  <si>
    <t>10000164</t>
  </si>
  <si>
    <t>10001791</t>
  </si>
  <si>
    <t>+ILS/-USD 3.4409 17-08-20 (12) -41</t>
  </si>
  <si>
    <t>10012354</t>
  </si>
  <si>
    <t>10012378</t>
  </si>
  <si>
    <t>+ILS/-USD 3.4424 16-09-20 (10) -76</t>
  </si>
  <si>
    <t>10000241</t>
  </si>
  <si>
    <t>10000738</t>
  </si>
  <si>
    <t>10000184</t>
  </si>
  <si>
    <t>10001430</t>
  </si>
  <si>
    <t>10000512</t>
  </si>
  <si>
    <t>10000677</t>
  </si>
  <si>
    <t>10000070</t>
  </si>
  <si>
    <t>10000839</t>
  </si>
  <si>
    <t>10000908</t>
  </si>
  <si>
    <t>10000845</t>
  </si>
  <si>
    <t>10000279</t>
  </si>
  <si>
    <t>10000668</t>
  </si>
  <si>
    <t>+ILS/-USD 3.4426 23-09-20 (93) -80</t>
  </si>
  <si>
    <t>10001372</t>
  </si>
  <si>
    <t>10012382</t>
  </si>
  <si>
    <t>10001803</t>
  </si>
  <si>
    <t>10003038</t>
  </si>
  <si>
    <t>10000580</t>
  </si>
  <si>
    <t>10003306</t>
  </si>
  <si>
    <t>+ILS/-USD 3.443 23-09-20 (12) -80</t>
  </si>
  <si>
    <t>10012380</t>
  </si>
  <si>
    <t>+ILS/-USD 3.445 25-03-21 (10) -550</t>
  </si>
  <si>
    <t>10001391</t>
  </si>
  <si>
    <t>10000232</t>
  </si>
  <si>
    <t>+ILS/-USD 3.4462 11-08-20 (12) -48</t>
  </si>
  <si>
    <t>10012348</t>
  </si>
  <si>
    <t>+ILS/-USD 3.4475 16-09-20 (10) -75</t>
  </si>
  <si>
    <t>10000166</t>
  </si>
  <si>
    <t>10000847</t>
  </si>
  <si>
    <t>+ILS/-USD 3.4476 02-09-20 (10) -64</t>
  </si>
  <si>
    <t>10003036</t>
  </si>
  <si>
    <t>10001799</t>
  </si>
  <si>
    <t>10012372</t>
  </si>
  <si>
    <t>10001368</t>
  </si>
  <si>
    <t>10001139</t>
  </si>
  <si>
    <t>10002385</t>
  </si>
  <si>
    <t>10000576</t>
  </si>
  <si>
    <t>10012374</t>
  </si>
  <si>
    <t>+ILS/-USD 3.4487 02-07-20 (10) -13</t>
  </si>
  <si>
    <t>10012351</t>
  </si>
  <si>
    <t>+ILS/-USD 3.4497 19-11-20 (11) -143</t>
  </si>
  <si>
    <t>10012408</t>
  </si>
  <si>
    <t>+ILS/-USD 3.45 27-10-20 (11) -892</t>
  </si>
  <si>
    <t>10011774</t>
  </si>
  <si>
    <t>+ILS/-USD 3.4504 27-10-20 (20) -896</t>
  </si>
  <si>
    <t>10011772</t>
  </si>
  <si>
    <t>+ILS/-USD 3.4505 20-10-20 (10) -885</t>
  </si>
  <si>
    <t>10001515</t>
  </si>
  <si>
    <t>10001105</t>
  </si>
  <si>
    <t>10012410</t>
  </si>
  <si>
    <t>+ILS/-USD 3.4515 18-11-20 (12) -145</t>
  </si>
  <si>
    <t>10003321</t>
  </si>
  <si>
    <t>+ILS/-USD 3.4519 22-10-20 (12) -881</t>
  </si>
  <si>
    <t>10011783</t>
  </si>
  <si>
    <t>10003023</t>
  </si>
  <si>
    <t>+ILS/-USD 3.452 10-11-20 (10) -800</t>
  </si>
  <si>
    <t>10000812</t>
  </si>
  <si>
    <t>10000195</t>
  </si>
  <si>
    <t>10000117</t>
  </si>
  <si>
    <t>10000460</t>
  </si>
  <si>
    <t>10000496</t>
  </si>
  <si>
    <t>10000784</t>
  </si>
  <si>
    <t>10000124</t>
  </si>
  <si>
    <t>10001280</t>
  </si>
  <si>
    <t>10000176</t>
  </si>
  <si>
    <t>10000028</t>
  </si>
  <si>
    <t>10000127</t>
  </si>
  <si>
    <t>10000606</t>
  </si>
  <si>
    <t>10000091</t>
  </si>
  <si>
    <t>10000782</t>
  </si>
  <si>
    <t>10000664</t>
  </si>
  <si>
    <t>+ILS/-USD 3.453 03-11-20 (20) -925</t>
  </si>
  <si>
    <t>10011779</t>
  </si>
  <si>
    <t>+ILS/-USD 3.4542 12-08-20 (10) -48</t>
  </si>
  <si>
    <t>10002383</t>
  </si>
  <si>
    <t>10001128</t>
  </si>
  <si>
    <t>10001358</t>
  </si>
  <si>
    <t>10001789</t>
  </si>
  <si>
    <t>+ILS/-USD 3.4551 13-08-20 (12) -49</t>
  </si>
  <si>
    <t>10012345</t>
  </si>
  <si>
    <t>+ILS/-USD 3.4557 03-11-20 (11) -908</t>
  </si>
  <si>
    <t>10011777</t>
  </si>
  <si>
    <t>+ILS/-USD 3.456 13-08-20 (20) -48</t>
  </si>
  <si>
    <t>10012347</t>
  </si>
  <si>
    <t>+ILS/-USD 3.458 10-09-20 (10) -810</t>
  </si>
  <si>
    <t>10001110</t>
  </si>
  <si>
    <t>10000912</t>
  </si>
  <si>
    <t>10012340</t>
  </si>
  <si>
    <t>10012343</t>
  </si>
  <si>
    <t>+ILS/-USD 3.4614 07-07-20 (20) -596</t>
  </si>
  <si>
    <t>10011869</t>
  </si>
  <si>
    <t>+ILS/-USD 3.46315 03-08-20 (12) -38.5</t>
  </si>
  <si>
    <t>10012369</t>
  </si>
  <si>
    <t>+ILS/-USD 3.4643 10-11-20 (10) -150</t>
  </si>
  <si>
    <t>10000662</t>
  </si>
  <si>
    <t>+ILS/-USD 3.465 02-07-20 (10) -580</t>
  </si>
  <si>
    <t>10001541</t>
  </si>
  <si>
    <t>10002257</t>
  </si>
  <si>
    <t>+ILS/-USD 3.466 10-11-20 (10) -145</t>
  </si>
  <si>
    <t>10000276</t>
  </si>
  <si>
    <t>10000510</t>
  </si>
  <si>
    <t>10001427</t>
  </si>
  <si>
    <t>10000660</t>
  </si>
  <si>
    <t>10000675</t>
  </si>
  <si>
    <t>+ILS/-USD 3.4662 02-07-20 (20) -588</t>
  </si>
  <si>
    <t>10011868</t>
  </si>
  <si>
    <t>+ILS/-USD 3.4665 08-07-20 (10) -15</t>
  </si>
  <si>
    <t>10001797</t>
  </si>
  <si>
    <t>10012368</t>
  </si>
  <si>
    <t>10003300</t>
  </si>
  <si>
    <t>10003034</t>
  </si>
  <si>
    <t>10001137</t>
  </si>
  <si>
    <t>10000574</t>
  </si>
  <si>
    <t>10001366</t>
  </si>
  <si>
    <t>10012366</t>
  </si>
  <si>
    <t>+ILS/-USD 3.4672 02-07-20 (12) -588</t>
  </si>
  <si>
    <t>10011871</t>
  </si>
  <si>
    <t>+ILS/-USD 3.4672 07-07-20 (10) -600</t>
  </si>
  <si>
    <t>10001129</t>
  </si>
  <si>
    <t>10000383</t>
  </si>
  <si>
    <t>+ILS/-USD 3.4673 14-07-20 (10) -627</t>
  </si>
  <si>
    <t>10001134</t>
  </si>
  <si>
    <t>10002259</t>
  </si>
  <si>
    <t>10000387</t>
  </si>
  <si>
    <t>10000932</t>
  </si>
  <si>
    <t>10002898</t>
  </si>
  <si>
    <t>10003055</t>
  </si>
  <si>
    <t>+ILS/-USD 3.4691 22-07-20 (10) -39</t>
  </si>
  <si>
    <t>+ILS/-USD 3.4693 14-07-20 (93) -627</t>
  </si>
  <si>
    <t>10002900</t>
  </si>
  <si>
    <t>+ILS/-USD 3.4697 09-07-20 (11) -603</t>
  </si>
  <si>
    <t>10011873</t>
  </si>
  <si>
    <t>+ILS/-USD 3.4698 11-08-20 (20) -52</t>
  </si>
  <si>
    <t>10012335</t>
  </si>
  <si>
    <t>10012333</t>
  </si>
  <si>
    <t>+ILS/-USD 3.4704 03-12-20 (11) -996</t>
  </si>
  <si>
    <t>10011768</t>
  </si>
  <si>
    <t>+ILS/-USD 3.471 03-12-20 (10) -997</t>
  </si>
  <si>
    <t>10001513</t>
  </si>
  <si>
    <t>10011764</t>
  </si>
  <si>
    <t>10000907</t>
  </si>
  <si>
    <t>+ILS/-USD 3.4718 11-08-20 (11) -52</t>
  </si>
  <si>
    <t>10012329</t>
  </si>
  <si>
    <t>+ILS/-USD 3.473 03-12-20 (12) -994</t>
  </si>
  <si>
    <t>10011766</t>
  </si>
  <si>
    <t>+ILS/-USD 3.473 11-08-20 (12) -53</t>
  </si>
  <si>
    <t>10012331</t>
  </si>
  <si>
    <t>10003028</t>
  </si>
  <si>
    <t>+ILS/-USD 3.4755 10-11-20 (10) -935</t>
  </si>
  <si>
    <t>10000659</t>
  </si>
  <si>
    <t>+ILS/-USD 3.48 10-11-20 (10) -940</t>
  </si>
  <si>
    <t>10000654</t>
  </si>
  <si>
    <t>+ILS/-USD 3.48224 01-09-20 (93) -62</t>
  </si>
  <si>
    <t>10001362</t>
  </si>
  <si>
    <t>10001793</t>
  </si>
  <si>
    <t>10000570</t>
  </si>
  <si>
    <t>+ILS/-USD 3.4833 10-11-20 (10) -892</t>
  </si>
  <si>
    <t>10000085</t>
  </si>
  <si>
    <t>+ILS/-USD 3.4837 01-09-20 (12) -63</t>
  </si>
  <si>
    <t>10000572</t>
  </si>
  <si>
    <t>10003298</t>
  </si>
  <si>
    <t>10001364</t>
  </si>
  <si>
    <t>10001135</t>
  </si>
  <si>
    <t>+ILS/-USD 3.4838 01-09-20 (11) -62</t>
  </si>
  <si>
    <t>10012357</t>
  </si>
  <si>
    <t>+ILS/-USD 3.484 01-09-20 (20) -60</t>
  </si>
  <si>
    <t>10012359</t>
  </si>
  <si>
    <t>+ILS/-USD 3.49 06-08-20 (10) -50</t>
  </si>
  <si>
    <t>10012324</t>
  </si>
  <si>
    <t>10002381</t>
  </si>
  <si>
    <t>10003291</t>
  </si>
  <si>
    <t>10001785</t>
  </si>
  <si>
    <t>10003026</t>
  </si>
  <si>
    <t>10001124</t>
  </si>
  <si>
    <t>+ILS/-USD 3.49 15-09-20 (11) -863</t>
  </si>
  <si>
    <t>10011761</t>
  </si>
  <si>
    <t>+ILS/-USD 3.493 15-09-20 (10) -865</t>
  </si>
  <si>
    <t>10001508</t>
  </si>
  <si>
    <t>10011759</t>
  </si>
  <si>
    <t>+ILS/-USD 3.4931 06-08-20 (20) -49</t>
  </si>
  <si>
    <t>10012327</t>
  </si>
  <si>
    <t>+ILS/-USD 3.4932 20-10-20 (10) -888</t>
  </si>
  <si>
    <t>10001502</t>
  </si>
  <si>
    <t>10001093</t>
  </si>
  <si>
    <t>10000350</t>
  </si>
  <si>
    <t>10003008</t>
  </si>
  <si>
    <t>10002222</t>
  </si>
  <si>
    <t>+ILS/-USD 3.4937 10-11-20 (10) -898</t>
  </si>
  <si>
    <t>10000652</t>
  </si>
  <si>
    <t>10000169</t>
  </si>
  <si>
    <t>10001272</t>
  </si>
  <si>
    <t>10000804</t>
  </si>
  <si>
    <t>10000599</t>
  </si>
  <si>
    <t>10000780</t>
  </si>
  <si>
    <t>10000774</t>
  </si>
  <si>
    <t>+ILS/-USD 3.4937 27-10-20 (12) -893</t>
  </si>
  <si>
    <t>10011743</t>
  </si>
  <si>
    <t>+ILS/-USD 3.4941 20-10-20 (93) -884</t>
  </si>
  <si>
    <t>10011742</t>
  </si>
  <si>
    <t>+ILS/-USD 3.502 05-08-20 (20) -48</t>
  </si>
  <si>
    <t>10012321</t>
  </si>
  <si>
    <t>+ILS/-USD 3.5021 10-11-20 (10) -904</t>
  </si>
  <si>
    <t>10000649</t>
  </si>
  <si>
    <t>10000188</t>
  </si>
  <si>
    <t>10000773</t>
  </si>
  <si>
    <t>10000779</t>
  </si>
  <si>
    <t>10000454</t>
  </si>
  <si>
    <t>10000487</t>
  </si>
  <si>
    <t>10000598</t>
  </si>
  <si>
    <t>10001271</t>
  </si>
  <si>
    <t>+ILS/-USD 3.503 11-09-20 (12) -124</t>
  </si>
  <si>
    <t>+ILS/-USD 3.5042 20-10-20 (20) -898</t>
  </si>
  <si>
    <t>10011733</t>
  </si>
  <si>
    <t>+ILS/-USD 3.505 14-10-20 (11) -864</t>
  </si>
  <si>
    <t>10011735</t>
  </si>
  <si>
    <t>+ILS/-USD 3.5052 05-08-20 (10) -48</t>
  </si>
  <si>
    <t>10003289</t>
  </si>
  <si>
    <t>10003024</t>
  </si>
  <si>
    <t>10001351</t>
  </si>
  <si>
    <t>10002379</t>
  </si>
  <si>
    <t>10012319</t>
  </si>
  <si>
    <t>10012266</t>
  </si>
  <si>
    <t>+ILS/-USD 3.5069 14-10-20 (10) -866</t>
  </si>
  <si>
    <t>10003005</t>
  </si>
  <si>
    <t>+ILS/-USD 3.5072 20-10-20 (10) -873</t>
  </si>
  <si>
    <t>10000108</t>
  </si>
  <si>
    <t>10001499</t>
  </si>
  <si>
    <t>10003003</t>
  </si>
  <si>
    <t>10000892</t>
  </si>
  <si>
    <t>10001090</t>
  </si>
  <si>
    <t>+ILS/-USD 3.5086 28-07-20 (10) -64</t>
  </si>
  <si>
    <t>10000553</t>
  </si>
  <si>
    <t>10002366</t>
  </si>
  <si>
    <t>10001111</t>
  </si>
  <si>
    <t>10001769</t>
  </si>
  <si>
    <t>10012274</t>
  </si>
  <si>
    <t>+ILS/-USD 3.50884 07-07-20 (93) -81</t>
  </si>
  <si>
    <t>10000106</t>
  </si>
  <si>
    <t>+ILS/-USD 3.5089 27-07-20 (10) -71</t>
  </si>
  <si>
    <t>10001109</t>
  </si>
  <si>
    <t>10001334</t>
  </si>
  <si>
    <t>10000551</t>
  </si>
  <si>
    <t>10001767</t>
  </si>
  <si>
    <t>10003270</t>
  </si>
  <si>
    <t>10002364</t>
  </si>
  <si>
    <t>10012270</t>
  </si>
  <si>
    <t>10012268</t>
  </si>
  <si>
    <t>10003268</t>
  </si>
  <si>
    <t>+ILS/-USD 3.51 28-07-20 (12) -64</t>
  </si>
  <si>
    <t>10012272</t>
  </si>
  <si>
    <t>+ILS/-USD 3.5121 06-07-20 (20) -79</t>
  </si>
  <si>
    <t>10012262</t>
  </si>
  <si>
    <t>+ILS/-USD 3.513 15-07-20 (10) -36</t>
  </si>
  <si>
    <t>10002377</t>
  </si>
  <si>
    <t>10001347</t>
  </si>
  <si>
    <t>10000563</t>
  </si>
  <si>
    <t>+ILS/-USD 3.5131 21-07-20 (11) -39</t>
  </si>
  <si>
    <t>10012313</t>
  </si>
  <si>
    <t>+ILS/-USD 3.515 25-03-21 (10) -535</t>
  </si>
  <si>
    <t>+ILS/-USD 3.5151 06-07-20 (11) -79</t>
  </si>
  <si>
    <t>10012258</t>
  </si>
  <si>
    <t>+ILS/-USD 3.5156 06-07-20 (12) -79</t>
  </si>
  <si>
    <t>10003266</t>
  </si>
  <si>
    <t>10012260</t>
  </si>
  <si>
    <t>+ILS/-USD 3.517 04-08-20 (20) -63</t>
  </si>
  <si>
    <t>10012297</t>
  </si>
  <si>
    <t>+ILS/-USD 3.51765 15-03-21 (12) -418.5</t>
  </si>
  <si>
    <t>+ILS/-USD 3.5185 25-03-21 (10) -535</t>
  </si>
  <si>
    <t>10000503</t>
  </si>
  <si>
    <t>10000228</t>
  </si>
  <si>
    <t>10001414</t>
  </si>
  <si>
    <t>10000144</t>
  </si>
  <si>
    <t>10000231</t>
  </si>
  <si>
    <t>+ILS/-USD 3.5188 04-08-20 (11) -62</t>
  </si>
  <si>
    <t>10012295</t>
  </si>
  <si>
    <t>+ILS/-USD 3.5196 03-08-20 (10) -64</t>
  </si>
  <si>
    <t>10003017</t>
  </si>
  <si>
    <t>10002370</t>
  </si>
  <si>
    <t>10003279</t>
  </si>
  <si>
    <t>10012287</t>
  </si>
  <si>
    <t>10001776</t>
  </si>
  <si>
    <t>10001341</t>
  </si>
  <si>
    <t>10001118</t>
  </si>
  <si>
    <t>+ILS/-USD 3.52 03-08-20 (12) -64</t>
  </si>
  <si>
    <t>10012291</t>
  </si>
  <si>
    <t>10012293</t>
  </si>
  <si>
    <t>+ILS/-USD 3.5232 23-07-20 (10) -148</t>
  </si>
  <si>
    <t>10001321</t>
  </si>
  <si>
    <t>10003252</t>
  </si>
  <si>
    <t>10001746</t>
  </si>
  <si>
    <t>+ILS/-USD 3.5236 23-07-20 (12) -134</t>
  </si>
  <si>
    <t>10012240</t>
  </si>
  <si>
    <t>+ILS/-USD 3.5288 03-08-20 (11) -62</t>
  </si>
  <si>
    <t>10012289</t>
  </si>
  <si>
    <t>10012284</t>
  </si>
  <si>
    <t>+ILS/-USD 3.533 22-07-20 (12) -59</t>
  </si>
  <si>
    <t>+ILS/-USD 3.5343 29-07-20 (10) -57</t>
  </si>
  <si>
    <t>10002368</t>
  </si>
  <si>
    <t>10012282</t>
  </si>
  <si>
    <t>10003015</t>
  </si>
  <si>
    <t>10001774</t>
  </si>
  <si>
    <t>10001339</t>
  </si>
  <si>
    <t>10003277</t>
  </si>
  <si>
    <t>10000558</t>
  </si>
  <si>
    <t>+ILS/-USD 3.5345 25-03-21 (10) -535</t>
  </si>
  <si>
    <t>10000627</t>
  </si>
  <si>
    <t>10001413</t>
  </si>
  <si>
    <t>+ILS/-USD 3.5347 14-07-20 (12) -53</t>
  </si>
  <si>
    <t>10012193</t>
  </si>
  <si>
    <t>10012195</t>
  </si>
  <si>
    <t>+ILS/-USD 3.546 25-03-21 (10) -520</t>
  </si>
  <si>
    <t>+ILS/-USD 3.548 25-03-21 (10) -520</t>
  </si>
  <si>
    <t>10001410</t>
  </si>
  <si>
    <t>+ILS/-USD 3.5505 23-07-20 (10) -200</t>
  </si>
  <si>
    <t>10003231</t>
  </si>
  <si>
    <t>10001731</t>
  </si>
  <si>
    <t>10000523</t>
  </si>
  <si>
    <t>10002349</t>
  </si>
  <si>
    <t>10001074</t>
  </si>
  <si>
    <t>+ILS/-USD 3.5622 17-11-20 (10) -358</t>
  </si>
  <si>
    <t>10002344</t>
  </si>
  <si>
    <t>+ILS/-USD 3.5642 17-11-20 (10) -358</t>
  </si>
  <si>
    <t>10001296</t>
  </si>
  <si>
    <t>+ILS/-USD 3.5702 23-03-21 (20) -498</t>
  </si>
  <si>
    <t>10012189</t>
  </si>
  <si>
    <t>+ILS/-USD 3.571 23-03-21 (11) -510</t>
  </si>
  <si>
    <t>10012187</t>
  </si>
  <si>
    <t>10012191</t>
  </si>
  <si>
    <t>+ILS/-USD 3.5905 25-03-21 (10) -525</t>
  </si>
  <si>
    <t>10001408</t>
  </si>
  <si>
    <t>+ILS/-USD 3.593 06-07-20 (12) -184</t>
  </si>
  <si>
    <t>10000099</t>
  </si>
  <si>
    <t>+ILS/-USD 3.5955 22-03-21 (12) -535</t>
  </si>
  <si>
    <t>10012183</t>
  </si>
  <si>
    <t>+ILS/-USD 3.5985 15-07-20 (10) -195</t>
  </si>
  <si>
    <t>10001716</t>
  </si>
  <si>
    <t>10001289</t>
  </si>
  <si>
    <t>10002338</t>
  </si>
  <si>
    <t>+ILS/-USD 3.6225 15-07-20 (10) -190</t>
  </si>
  <si>
    <t>10002339</t>
  </si>
  <si>
    <t>+ILS/-USD 3.6445 15-07-20 (12) -235</t>
  </si>
  <si>
    <t>10012168</t>
  </si>
  <si>
    <t>10003208</t>
  </si>
  <si>
    <t>10002976</t>
  </si>
  <si>
    <t>+ILS/-USD 3.6489 22-07-20 (12) -211</t>
  </si>
  <si>
    <t>10012176</t>
  </si>
  <si>
    <t>+ILS/-USD 3.6565 21-07-20 (10) -250</t>
  </si>
  <si>
    <t>10002335</t>
  </si>
  <si>
    <t>10000506</t>
  </si>
  <si>
    <t>10001710</t>
  </si>
  <si>
    <t>10001057</t>
  </si>
  <si>
    <t>10003212</t>
  </si>
  <si>
    <t>10001284</t>
  </si>
  <si>
    <t>+ILS/-USD 3.66 16-07-20 (20) -218</t>
  </si>
  <si>
    <t>10012171</t>
  </si>
  <si>
    <t>+ILS/-USD 3.6693 15-07-20 (10) -217</t>
  </si>
  <si>
    <t>10003215</t>
  </si>
  <si>
    <t>+ILS/-USD 3.72 15-07-20 (10) -220</t>
  </si>
  <si>
    <t>10001282</t>
  </si>
  <si>
    <t>10000504</t>
  </si>
  <si>
    <t>10001708</t>
  </si>
  <si>
    <t>10003210</t>
  </si>
  <si>
    <t>+ILS/-USD 3.776 17-11-20 (12) -540</t>
  </si>
  <si>
    <t>10003205</t>
  </si>
  <si>
    <t>+ILS/-USD 3.7791 17-11-20 (10) -576</t>
  </si>
  <si>
    <t>10002333</t>
  </si>
  <si>
    <t>10003203</t>
  </si>
  <si>
    <t>10012164</t>
  </si>
  <si>
    <t>+ILS/-USD 3.7845 17-11-20 (11) -595</t>
  </si>
  <si>
    <t>10012166</t>
  </si>
  <si>
    <t>+USD/-ILS 3.4126 10-11-20 (10) -614</t>
  </si>
  <si>
    <t>10000207</t>
  </si>
  <si>
    <t>+USD/-ILS 3.42 15-09-20 (11) -545</t>
  </si>
  <si>
    <t>10012020</t>
  </si>
  <si>
    <t>+USD/-ILS 3.4235 15-09-20 (10) -545</t>
  </si>
  <si>
    <t>10012018</t>
  </si>
  <si>
    <t>+USD/-ILS 3.4272 10-11-20 (10) -763</t>
  </si>
  <si>
    <t>+USD/-ILS 3.4396 16-09-20 (10) -69</t>
  </si>
  <si>
    <t>10000841</t>
  </si>
  <si>
    <t>+USD/-ILS 3.4398 17-11-20 (10) -132</t>
  </si>
  <si>
    <t>10003302</t>
  </si>
  <si>
    <t>10000247</t>
  </si>
  <si>
    <t>10000842</t>
  </si>
  <si>
    <t>+USD/-ILS 3.4446 23-07-20 (10) -19</t>
  </si>
  <si>
    <t>10002386</t>
  </si>
  <si>
    <t>+USD/-ILS 3.4473 17-08-20 (10) -42</t>
  </si>
  <si>
    <t>10000167</t>
  </si>
  <si>
    <t>+USD/-ILS 3.456 16-09-20 (10) -65</t>
  </si>
  <si>
    <t>10000672</t>
  </si>
  <si>
    <t>+USD/-ILS 3.4606 01-07-20 (20) +1</t>
  </si>
  <si>
    <t>10012405</t>
  </si>
  <si>
    <t>+USD/-ILS 3.4629 31-03-21 (10) -271</t>
  </si>
  <si>
    <t>10001795</t>
  </si>
  <si>
    <t>+USD/-ILS 3.46455 01-07-20 (10) +0.5</t>
  </si>
  <si>
    <t>10002391</t>
  </si>
  <si>
    <t>10001816</t>
  </si>
  <si>
    <t>10003318</t>
  </si>
  <si>
    <t>10000590</t>
  </si>
  <si>
    <t>10001148</t>
  </si>
  <si>
    <t>10001382</t>
  </si>
  <si>
    <t>+USD/-ILS 3.4695 01-07-20 (12) +0</t>
  </si>
  <si>
    <t>10012411</t>
  </si>
  <si>
    <t>+USD/-ILS 3.4722 10-03-21 (20) -238</t>
  </si>
  <si>
    <t>10012363</t>
  </si>
  <si>
    <t>+USD/-ILS 3.4755 25-03-21 (10) -350</t>
  </si>
  <si>
    <t>10000267</t>
  </si>
  <si>
    <t>10000153</t>
  </si>
  <si>
    <t>+USD/-ILS 3.4767 17-11-20 (10) -133</t>
  </si>
  <si>
    <t>10012361</t>
  </si>
  <si>
    <t>+USD/-ILS 3.484 10-11-20 (10) -125</t>
  </si>
  <si>
    <t>10000670</t>
  </si>
  <si>
    <t>10000840</t>
  </si>
  <si>
    <t>+USD/-ILS 3.486 25-03-21 (10) -335</t>
  </si>
  <si>
    <t>10000268</t>
  </si>
  <si>
    <t>+USD/-ILS 3.4933 20-10-20 (10) -172</t>
  </si>
  <si>
    <t>10000154</t>
  </si>
  <si>
    <t>+USD/-ILS 3.495 10-11-20 (10) -130</t>
  </si>
  <si>
    <t>+USD/-ILS 3.5007 16-11-20 (10) -188</t>
  </si>
  <si>
    <t>10000549</t>
  </si>
  <si>
    <t>+USD/-ILS 3.5013 10-11-20 (10) -182</t>
  </si>
  <si>
    <t>10000155</t>
  </si>
  <si>
    <t>+USD/-ILS 3.536 05-11-20 (10) -300</t>
  </si>
  <si>
    <t>10002996</t>
  </si>
  <si>
    <t>+USD/-ILS 3.577 10-11-20 (10) -290</t>
  </si>
  <si>
    <t>+USD/-ILS 3.623 25-03-21 (10) -500</t>
  </si>
  <si>
    <t>10001401</t>
  </si>
  <si>
    <t>+USD/-ILS 3.6614 19-11-20 (20) -346</t>
  </si>
  <si>
    <t>10012173</t>
  </si>
  <si>
    <t>10003320</t>
  </si>
  <si>
    <t>10000671</t>
  </si>
  <si>
    <t>10012409</t>
  </si>
  <si>
    <t>10012407</t>
  </si>
  <si>
    <t>+EUR/-USD 1.1559 22-09-20 (20) +85</t>
  </si>
  <si>
    <t>10000202</t>
  </si>
  <si>
    <t>+GBP/-USD 1.23758 06-07-20 (12) +6.3</t>
  </si>
  <si>
    <t>10000291</t>
  </si>
  <si>
    <t>+GBP/-USD 1.24585 09-11-20 (10) +8.5</t>
  </si>
  <si>
    <t>10000348</t>
  </si>
  <si>
    <t>+USD/-EUR 1.08331 19-10-20 (12) +37.1</t>
  </si>
  <si>
    <t>10000315</t>
  </si>
  <si>
    <t>+USD/-EUR 1.08341 20-07-20 (10) +15.1</t>
  </si>
  <si>
    <t>10000319</t>
  </si>
  <si>
    <t>+USD/-EUR 1.08738 14-09-20 (12) +33.8</t>
  </si>
  <si>
    <t>10000295</t>
  </si>
  <si>
    <t>+USD/-EUR 1.08751 22-09-20 (10) +40.1</t>
  </si>
  <si>
    <t>10000288</t>
  </si>
  <si>
    <t>+USD/-EUR 1.09699 14-09-20 (10) +29.9</t>
  </si>
  <si>
    <t>10000307</t>
  </si>
  <si>
    <t>+USD/-EUR 1.0982 02-11-20 (10) +42</t>
  </si>
  <si>
    <t>10000305</t>
  </si>
  <si>
    <t>+USD/-EUR 1.10125 19-10-20 (12) +32.5</t>
  </si>
  <si>
    <t>10000341</t>
  </si>
  <si>
    <t>+USD/-EUR 1.124 21-10-20 (10) +32</t>
  </si>
  <si>
    <t>10000358</t>
  </si>
  <si>
    <t>+USD/-EUR 1.12524 01-12-20 (10) +41.4</t>
  </si>
  <si>
    <t>10000395</t>
  </si>
  <si>
    <t>+USD/-EUR 1.1255 22-09-20 (12) +90</t>
  </si>
  <si>
    <t>10000170</t>
  </si>
  <si>
    <t>+USD/-EUR 1.1256 22-09-20 (20) +91</t>
  </si>
  <si>
    <t>10000172</t>
  </si>
  <si>
    <t>+USD/-EUR 1.12563 01-12-20 (12) +41.3</t>
  </si>
  <si>
    <t>10000397</t>
  </si>
  <si>
    <t>+USD/-EUR 1.1258 22-09-20 (10) +90</t>
  </si>
  <si>
    <t>10000174</t>
  </si>
  <si>
    <t>+USD/-EUR 1.12684 19-10-20 (10) +102.4</t>
  </si>
  <si>
    <t>10000177</t>
  </si>
  <si>
    <t>+USD/-EUR 1.1289 21-10-20 (20) +99</t>
  </si>
  <si>
    <t>10000181</t>
  </si>
  <si>
    <t>+USD/-EUR 1.129 21-10-20 (12) +99</t>
  </si>
  <si>
    <t>+USD/-EUR 1.13257 28-10-20 (10) +35.7</t>
  </si>
  <si>
    <t>10000362</t>
  </si>
  <si>
    <t>+USD/-EUR 1.13556 25-11-20 (10) +39.6</t>
  </si>
  <si>
    <t>10000403</t>
  </si>
  <si>
    <t>+USD/-GBP 1.1793 06-07-20 (12) +18</t>
  </si>
  <si>
    <t>10000255</t>
  </si>
  <si>
    <t>+USD/-GBP 1.2117 09-11-20 (10) +7</t>
  </si>
  <si>
    <t>10000328</t>
  </si>
  <si>
    <t>+USD/-JPY 107.689 08-07-20 (10) -6.1</t>
  </si>
  <si>
    <t>10000333</t>
  </si>
  <si>
    <t>+EUR/-USD 1.0833 27-07-20 (10) +19</t>
  </si>
  <si>
    <t>10000648</t>
  </si>
  <si>
    <t>10000265</t>
  </si>
  <si>
    <t>10001423</t>
  </si>
  <si>
    <t>+EUR/-USD 1.08483 27-07-20 (10) +25.3</t>
  </si>
  <si>
    <t>10000832</t>
  </si>
  <si>
    <t>10000061</t>
  </si>
  <si>
    <t>+EUR/-USD 1.0892 27-07-20 (10) +19</t>
  </si>
  <si>
    <t>10001422</t>
  </si>
  <si>
    <t>+EUR/-USD 1.08952 20-07-20 (10) +53.2</t>
  </si>
  <si>
    <t>+EUR/-USD 1.0904 14-09-20 (10) +31</t>
  </si>
  <si>
    <t>10002357</t>
  </si>
  <si>
    <t>+EUR/-USD 1.1152 22-09-20 (20) +74</t>
  </si>
  <si>
    <t>+EUR/-USD 1.1264 27-07-20 (10) +10</t>
  </si>
  <si>
    <t>10001433</t>
  </si>
  <si>
    <t>+GBP/-USD 1.2332 28-09-20 (10) +7</t>
  </si>
  <si>
    <t>10000242</t>
  </si>
  <si>
    <t>10000903</t>
  </si>
  <si>
    <t>+GBP/-USD 1.257 08-09-20 (10) +6</t>
  </si>
  <si>
    <t>10001353</t>
  </si>
  <si>
    <t>10012336</t>
  </si>
  <si>
    <t>+GBP/-USD 1.25707 06-07-20 (20) +2.7</t>
  </si>
  <si>
    <t>+GBP/-USD 1.25721 13-10-20 (10) +8.1</t>
  </si>
  <si>
    <t>10001354</t>
  </si>
  <si>
    <t>10003032</t>
  </si>
  <si>
    <t>+GBP/-USD 1.25734 09-11-20 (10) +9.4</t>
  </si>
  <si>
    <t>10000564</t>
  </si>
  <si>
    <t>+GBP/-USD 1.265915 08-09-20 (10) +6.15</t>
  </si>
  <si>
    <t>10001133</t>
  </si>
  <si>
    <t>10012355</t>
  </si>
  <si>
    <t>+JPY/-USD 107.28 13-07-20 (10) -15</t>
  </si>
  <si>
    <t>+USD/-AUD 0.6866 07-12-20 (20) +0</t>
  </si>
  <si>
    <t>10012401</t>
  </si>
  <si>
    <t>+USD/-AUD 0.68741 07-12-20 (10) +0.1</t>
  </si>
  <si>
    <t>10001380</t>
  </si>
  <si>
    <t>10001146</t>
  </si>
  <si>
    <t>10002389</t>
  </si>
  <si>
    <t>10003316</t>
  </si>
  <si>
    <t>10000588</t>
  </si>
  <si>
    <t>10001814</t>
  </si>
  <si>
    <t>+USD/-AUD 0.68741 10-12-20 (10) +0.1</t>
  </si>
  <si>
    <t>10000075</t>
  </si>
  <si>
    <t>10000246</t>
  </si>
  <si>
    <t>10000517</t>
  </si>
  <si>
    <t>10000914</t>
  </si>
  <si>
    <t>10000682</t>
  </si>
  <si>
    <t>+USD/-CAD 1.39887 26-10-20 (11) -1.3</t>
  </si>
  <si>
    <t>10012310</t>
  </si>
  <si>
    <t>+USD/-CAD 1.3989 26-10-20 (10) -1</t>
  </si>
  <si>
    <t>10002375</t>
  </si>
  <si>
    <t>10012306</t>
  </si>
  <si>
    <t>10003020</t>
  </si>
  <si>
    <t>+USD/-CAD 1.3989 26-10-20 (20) -1</t>
  </si>
  <si>
    <t>10012308</t>
  </si>
  <si>
    <t>+USD/-EUR 1.08255 05-10-20 (10) +32.5</t>
  </si>
  <si>
    <t>10000655</t>
  </si>
  <si>
    <t>+USD/-EUR 1.08483 27-07-20 (10) +25.3</t>
  </si>
  <si>
    <t>10000237</t>
  </si>
  <si>
    <t>10001420</t>
  </si>
  <si>
    <t>10000639</t>
  </si>
  <si>
    <t>10000507</t>
  </si>
  <si>
    <t>10000730</t>
  </si>
  <si>
    <t>10000895</t>
  </si>
  <si>
    <t>+USD/-EUR 1.085905 03-09-20 (10) +40.05</t>
  </si>
  <si>
    <t>10000525</t>
  </si>
  <si>
    <t>10003233</t>
  </si>
  <si>
    <t>10001078</t>
  </si>
  <si>
    <t>10012207</t>
  </si>
  <si>
    <t>10001308</t>
  </si>
  <si>
    <t>10002989</t>
  </si>
  <si>
    <t>10001735</t>
  </si>
  <si>
    <t>+USD/-EUR 1.086 03-09-20 (12) +40</t>
  </si>
  <si>
    <t>10012209</t>
  </si>
  <si>
    <t>+USD/-EUR 1.08625 22-09-20 (10) +39.5</t>
  </si>
  <si>
    <t>10003251</t>
  </si>
  <si>
    <t>10000536</t>
  </si>
  <si>
    <t>10001320</t>
  </si>
  <si>
    <t>+USD/-EUR 1.0871 03-09-20 (12) +31</t>
  </si>
  <si>
    <t>+USD/-EUR 1.0884 27-07-20 (10) +26</t>
  </si>
  <si>
    <t>10000729</t>
  </si>
  <si>
    <t>+USD/-EUR 1.08895 10-08-20 (12) +22.5</t>
  </si>
  <si>
    <t>10012244</t>
  </si>
  <si>
    <t>+USD/-EUR 1.09155 02-11-20 (20) +50.5</t>
  </si>
  <si>
    <t>10012237</t>
  </si>
  <si>
    <t>+USD/-EUR 1.09165 02-11-20 (12) +50.5</t>
  </si>
  <si>
    <t>10012235</t>
  </si>
  <si>
    <t>+USD/-EUR 1.09172 14-09-20 (10) +130.2</t>
  </si>
  <si>
    <t>10002320</t>
  </si>
  <si>
    <t>10001686</t>
  </si>
  <si>
    <t>10001263</t>
  </si>
  <si>
    <t>10001039</t>
  </si>
  <si>
    <t>10012114</t>
  </si>
  <si>
    <t>+USD/-EUR 1.0918 19-10-20 (12) +78</t>
  </si>
  <si>
    <t>10002983</t>
  </si>
  <si>
    <t>10012179</t>
  </si>
  <si>
    <t>+USD/-EUR 1.09183 14-09-20 (11) +130.3</t>
  </si>
  <si>
    <t>10012116</t>
  </si>
  <si>
    <t>+USD/-EUR 1.09185 14-09-20 (12) +130.5</t>
  </si>
  <si>
    <t>10012118</t>
  </si>
  <si>
    <t>+USD/-EUR 1.09197 27-07-20 (10) +55.7</t>
  </si>
  <si>
    <t>10000502</t>
  </si>
  <si>
    <t>10000056</t>
  </si>
  <si>
    <t>10000824</t>
  </si>
  <si>
    <t>10001403</t>
  </si>
  <si>
    <t>10000238</t>
  </si>
  <si>
    <t>10000621</t>
  </si>
  <si>
    <t>10000880</t>
  </si>
  <si>
    <t>10000227</t>
  </si>
  <si>
    <t>10000721</t>
  </si>
  <si>
    <t>+USD/-EUR 1.09205 02-11-20 (10) +50.5</t>
  </si>
  <si>
    <t>10003247</t>
  </si>
  <si>
    <t>10012231</t>
  </si>
  <si>
    <t>10001319</t>
  </si>
  <si>
    <t>10002998</t>
  </si>
  <si>
    <t>10001091</t>
  </si>
  <si>
    <t>10000534</t>
  </si>
  <si>
    <t>+USD/-EUR 1.09255 19-10-20 (10) +78.5</t>
  </si>
  <si>
    <t>10002981</t>
  </si>
  <si>
    <t>+USD/-EUR 1.09426 02-11-20 (11) +50.6</t>
  </si>
  <si>
    <t>10012233</t>
  </si>
  <si>
    <t>+USD/-EUR 1.09445 05-10-20 (10) +53.5</t>
  </si>
  <si>
    <t>10000632</t>
  </si>
  <si>
    <t>10001306</t>
  </si>
  <si>
    <t>10000663</t>
  </si>
  <si>
    <t>10000058</t>
  </si>
  <si>
    <t>10000724</t>
  </si>
  <si>
    <t>10001076</t>
  </si>
  <si>
    <t>10000234</t>
  </si>
  <si>
    <t>10000252</t>
  </si>
  <si>
    <t>10000887</t>
  </si>
  <si>
    <t>10001417</t>
  </si>
  <si>
    <t>10001733</t>
  </si>
  <si>
    <t>10000233</t>
  </si>
  <si>
    <t>+USD/-EUR 1.09587 27-07-20 (10) +18.7</t>
  </si>
  <si>
    <t>10000646</t>
  </si>
  <si>
    <t>10000264</t>
  </si>
  <si>
    <t>10000899</t>
  </si>
  <si>
    <t>+USD/-EUR 1.09775 10-08-20 (10) +112.5</t>
  </si>
  <si>
    <t>10002960</t>
  </si>
  <si>
    <t>+USD/-EUR 1.09813 02-11-20 (12) +42.3</t>
  </si>
  <si>
    <t>10003261</t>
  </si>
  <si>
    <t>10001098</t>
  </si>
  <si>
    <t>10001756</t>
  </si>
  <si>
    <t>10000546</t>
  </si>
  <si>
    <t>10001328</t>
  </si>
  <si>
    <t>+USD/-EUR 1.0985 10-08-20 (10) +17</t>
  </si>
  <si>
    <t>10003018</t>
  </si>
  <si>
    <t>+USD/-EUR 1.099 25-11-20 (10) +41</t>
  </si>
  <si>
    <t>10003022</t>
  </si>
  <si>
    <t>10003285</t>
  </si>
  <si>
    <t>10001349</t>
  </si>
  <si>
    <t>10012315</t>
  </si>
  <si>
    <t>+USD/-EUR 1.0991 25-11-20 (12) +41</t>
  </si>
  <si>
    <t>10012317</t>
  </si>
  <si>
    <t>10003287</t>
  </si>
  <si>
    <t>+USD/-EUR 1.09994 05-10-20 (10) +31.4</t>
  </si>
  <si>
    <t>10000182</t>
  </si>
  <si>
    <t>10000068</t>
  </si>
  <si>
    <t>10000243</t>
  </si>
  <si>
    <t>+USD/-EUR 1.1022 10-08-20 (10) +116</t>
  </si>
  <si>
    <t>10001032</t>
  </si>
  <si>
    <t>+USD/-EUR 1.1189 10-08-20 (10) +124</t>
  </si>
  <si>
    <t>10001660</t>
  </si>
  <si>
    <t>10001243</t>
  </si>
  <si>
    <t>10001027</t>
  </si>
  <si>
    <t>+USD/-EUR 1.12275 20-07-20 (12) +156.5</t>
  </si>
  <si>
    <t>10012015</t>
  </si>
  <si>
    <t>+USD/-EUR 1.1228 20-07-20 (10) +156</t>
  </si>
  <si>
    <t>10000980</t>
  </si>
  <si>
    <t>10001195</t>
  </si>
  <si>
    <t>10001611</t>
  </si>
  <si>
    <t>10000427</t>
  </si>
  <si>
    <t>10003114</t>
  </si>
  <si>
    <t>+USD/-EUR 1.12283 20-07-20 (10) +157.3</t>
  </si>
  <si>
    <t>10001610</t>
  </si>
  <si>
    <t>10000426</t>
  </si>
  <si>
    <t>10000979</t>
  </si>
  <si>
    <t>10003113</t>
  </si>
  <si>
    <t>10001194</t>
  </si>
  <si>
    <t>+USD/-EUR 1.12343 21-10-20 (11) +34.3</t>
  </si>
  <si>
    <t>10012338</t>
  </si>
  <si>
    <t>+USD/-EUR 1.12421 21-10-20 (10) +34.1</t>
  </si>
  <si>
    <t>10001356</t>
  </si>
  <si>
    <t>10003296</t>
  </si>
  <si>
    <t>10001126</t>
  </si>
  <si>
    <t>10000566</t>
  </si>
  <si>
    <t>10001787</t>
  </si>
  <si>
    <t>+USD/-EUR 1.12454 05-10-20 (10) +30.4</t>
  </si>
  <si>
    <t>10000275</t>
  </si>
  <si>
    <t>10000239</t>
  </si>
  <si>
    <t>10000837</t>
  </si>
  <si>
    <t>10000736</t>
  </si>
  <si>
    <t>10001426</t>
  </si>
  <si>
    <t>+USD/-EUR 1.12758 25-11-20 (12) +40.8</t>
  </si>
  <si>
    <t>10003304</t>
  </si>
  <si>
    <t>10001370</t>
  </si>
  <si>
    <t>10000578</t>
  </si>
  <si>
    <t>10012376</t>
  </si>
  <si>
    <t>10001141</t>
  </si>
  <si>
    <t>10001801</t>
  </si>
  <si>
    <t>+USD/-EUR 1.12771 14-12-20 (20) +42.1</t>
  </si>
  <si>
    <t>10012400</t>
  </si>
  <si>
    <t>+USD/-EUR 1.12803 14-12-20 (11) +42.3</t>
  </si>
  <si>
    <t>10012396</t>
  </si>
  <si>
    <t>+USD/-EUR 1.12812 14-12-20 (10) +42.2</t>
  </si>
  <si>
    <t>10003315</t>
  </si>
  <si>
    <t>10003042</t>
  </si>
  <si>
    <t>10012398</t>
  </si>
  <si>
    <t>10001813</t>
  </si>
  <si>
    <t>+USD/-EUR 1.1283 10-08-20 (10) +141</t>
  </si>
  <si>
    <t>10003145</t>
  </si>
  <si>
    <t>+USD/-EUR 1.1284 20-07-20 (10) +155</t>
  </si>
  <si>
    <t>10001200</t>
  </si>
  <si>
    <t>10000984</t>
  </si>
  <si>
    <t>10000433</t>
  </si>
  <si>
    <t>10001616</t>
  </si>
  <si>
    <t>+USD/-EUR 1.12855 10-08-20 (20) +141.5</t>
  </si>
  <si>
    <t>10012051</t>
  </si>
  <si>
    <t>+USD/-EUR 1.12944 10-08-20 (10) +139.4</t>
  </si>
  <si>
    <t>10001007</t>
  </si>
  <si>
    <t>10003146</t>
  </si>
  <si>
    <t>10002949</t>
  </si>
  <si>
    <t>10001641</t>
  </si>
  <si>
    <t>10001225</t>
  </si>
  <si>
    <t>10000457</t>
  </si>
  <si>
    <t>+USD/-EUR 1.1296 10-08-20 (12) +139</t>
  </si>
  <si>
    <t>10012052</t>
  </si>
  <si>
    <t>+USD/-EUR 1.1334 20-07-20 (10) +138</t>
  </si>
  <si>
    <t>10000990</t>
  </si>
  <si>
    <t>10000438</t>
  </si>
  <si>
    <t>10003126</t>
  </si>
  <si>
    <t>10001624</t>
  </si>
  <si>
    <t>+USD/-EUR 1.13485 27-07-20 (10) +7.5</t>
  </si>
  <si>
    <t>10001434</t>
  </si>
  <si>
    <t>10000514</t>
  </si>
  <si>
    <t>10000679</t>
  </si>
  <si>
    <t>10000913</t>
  </si>
  <si>
    <t>10000072</t>
  </si>
  <si>
    <t>+USD/-EUR 1.13688 05-10-20 (10) +28.8</t>
  </si>
  <si>
    <t>10000669</t>
  </si>
  <si>
    <t>+USD/-EUR 1.13795 25-11-20 (10) +38.5</t>
  </si>
  <si>
    <t>10000585</t>
  </si>
  <si>
    <t>10001809</t>
  </si>
  <si>
    <t>+USD/-GBP 1.1791 06-07-20 (20) +18</t>
  </si>
  <si>
    <t>10000087</t>
  </si>
  <si>
    <t>+USD/-GBP 1.2205 08-09-20 (20) +5</t>
  </si>
  <si>
    <t>10012280</t>
  </si>
  <si>
    <t>+USD/-GBP 1.22124 09-11-20 (10) +7.4</t>
  </si>
  <si>
    <t>10012278</t>
  </si>
  <si>
    <t>10000556</t>
  </si>
  <si>
    <t>10001772</t>
  </si>
  <si>
    <t>10003273</t>
  </si>
  <si>
    <t>10003011</t>
  </si>
  <si>
    <t>10001337</t>
  </si>
  <si>
    <t>+USD/-GBP 1.2217 09-11-20 (12) +7</t>
  </si>
  <si>
    <t>10003275</t>
  </si>
  <si>
    <t>10003013</t>
  </si>
  <si>
    <t>+USD/-GBP 1.23462 13-10-20 (10) +16.2</t>
  </si>
  <si>
    <t>10002993</t>
  </si>
  <si>
    <t>10003239</t>
  </si>
  <si>
    <t>10001314</t>
  </si>
  <si>
    <t>10001084</t>
  </si>
  <si>
    <t>10000727</t>
  </si>
  <si>
    <t>10012223</t>
  </si>
  <si>
    <t>+USD/-GBP 1.23463 13-10-20 (11) +16.3</t>
  </si>
  <si>
    <t>10012225</t>
  </si>
  <si>
    <t>+USD/-GBP 1.2349 13-10-20 (12) +16</t>
  </si>
  <si>
    <t>10012227</t>
  </si>
  <si>
    <t>+USD/-GBP 1.23758 08-09-20 (10) +5.8</t>
  </si>
  <si>
    <t>10001762</t>
  </si>
  <si>
    <t>10001330</t>
  </si>
  <si>
    <t>10001104</t>
  </si>
  <si>
    <t>+USD/-GBP 1.23765 28-09-20 (10) +6.5</t>
  </si>
  <si>
    <t>10000065</t>
  </si>
  <si>
    <t>10000734</t>
  </si>
  <si>
    <t>10000901</t>
  </si>
  <si>
    <t>10000180</t>
  </si>
  <si>
    <t>+USD/-GBP 1.29685 08-09-20 (10) +55.5</t>
  </si>
  <si>
    <t>10001043</t>
  </si>
  <si>
    <t>10012132</t>
  </si>
  <si>
    <t>10003187</t>
  </si>
  <si>
    <t>+USD/-GBP 1.29712 08-09-20 (12) +55.2</t>
  </si>
  <si>
    <t>10012134</t>
  </si>
  <si>
    <t>+USD/-GBP 1.2975 08-09-20 (20) +55</t>
  </si>
  <si>
    <t>10012136</t>
  </si>
  <si>
    <t>+USD/-GBP 1.3073 06-07-20 (12) +68</t>
  </si>
  <si>
    <t>+USD/-GBP 1.3078 06-07-20 (20) +68</t>
  </si>
  <si>
    <t>10000067</t>
  </si>
  <si>
    <t>+USD/-JPY 107.28 13-07-20 (10) -15</t>
  </si>
  <si>
    <t>10000151</t>
  </si>
  <si>
    <t>10000834</t>
  </si>
  <si>
    <t>+USD/-JPY 107.499 15-10-20 (10) -23.1</t>
  </si>
  <si>
    <t>10001344</t>
  </si>
  <si>
    <t>10001782</t>
  </si>
  <si>
    <t>10001121</t>
  </si>
  <si>
    <t>10003282</t>
  </si>
  <si>
    <t>10000560</t>
  </si>
  <si>
    <t>10002373</t>
  </si>
  <si>
    <t>10012302</t>
  </si>
  <si>
    <t>+USD/-JPY 107.5 15-10-20 (12) -0.2</t>
  </si>
  <si>
    <t>10012304</t>
  </si>
  <si>
    <t>+USD/-JPY 107.71 13-07-20 (10) -7</t>
  </si>
  <si>
    <t>10000273</t>
  </si>
  <si>
    <t>10000159</t>
  </si>
  <si>
    <t>10000905</t>
  </si>
  <si>
    <t>+USD/-JPY 107.719 08-07-20 (10) -6.1</t>
  </si>
  <si>
    <t>10003280</t>
  </si>
  <si>
    <t>10002371</t>
  </si>
  <si>
    <t>10001780</t>
  </si>
  <si>
    <t>10001119</t>
  </si>
  <si>
    <t>+USD/-JPY 108.932 08-07-20 (10) -86.8</t>
  </si>
  <si>
    <t>10000480</t>
  </si>
  <si>
    <t>+USD/-JPY 108.97 13-07-20 (10) -89</t>
  </si>
  <si>
    <t>10000651</t>
  </si>
  <si>
    <t>10000835</t>
  </si>
  <si>
    <t>10000139</t>
  </si>
  <si>
    <t>10000816</t>
  </si>
  <si>
    <t>10000217</t>
  </si>
  <si>
    <t>10000706</t>
  </si>
  <si>
    <t>10000865</t>
  </si>
  <si>
    <t>+USD/-JPY 109.1 13-07-20 (10) -75</t>
  </si>
  <si>
    <t>10000609</t>
  </si>
  <si>
    <t>IRS</t>
  </si>
  <si>
    <t>10000002</t>
  </si>
  <si>
    <t>10000005</t>
  </si>
  <si>
    <t>TRS</t>
  </si>
  <si>
    <t>10000261</t>
  </si>
  <si>
    <t>10000274</t>
  </si>
  <si>
    <t>10000311</t>
  </si>
  <si>
    <t>10000313</t>
  </si>
  <si>
    <t>10000321</t>
  </si>
  <si>
    <t>10000330</t>
  </si>
  <si>
    <t>10000334</t>
  </si>
  <si>
    <t>10000312</t>
  </si>
  <si>
    <t>10000349</t>
  </si>
  <si>
    <t/>
  </si>
  <si>
    <t>דולר ניו-זילנד</t>
  </si>
  <si>
    <t>כתר נורבגי</t>
  </si>
  <si>
    <t>רובל רוסי</t>
  </si>
  <si>
    <t>יואן סיני</t>
  </si>
  <si>
    <t>פועלים סהר</t>
  </si>
  <si>
    <t>בנק דיסקונט לישראל בע"מ</t>
  </si>
  <si>
    <t>בנק הפועלים בע"מ</t>
  </si>
  <si>
    <t>בנק לאומי לישראל בע"מ</t>
  </si>
  <si>
    <t>בנק מזרחי טפחות בע"מ</t>
  </si>
  <si>
    <t>יו בנק</t>
  </si>
  <si>
    <t>דירוג פנימי</t>
  </si>
  <si>
    <t>UBS</t>
  </si>
  <si>
    <t>סוויסקי</t>
  </si>
  <si>
    <t>לא</t>
  </si>
  <si>
    <t>AA+</t>
  </si>
  <si>
    <t>שעבוד פוליסות ב.חיים - לא צמוד</t>
  </si>
  <si>
    <t>333360107</t>
  </si>
  <si>
    <t>שעבוד פוליסות ב.חיים - מדד מחירים לצרכן7891</t>
  </si>
  <si>
    <t>333360307</t>
  </si>
  <si>
    <t>כן</t>
  </si>
  <si>
    <t>תשתיות</t>
  </si>
  <si>
    <t>AA-</t>
  </si>
  <si>
    <t>ilBBB+</t>
  </si>
  <si>
    <t>Baa1.il</t>
  </si>
  <si>
    <t>D</t>
  </si>
  <si>
    <t>CCC+</t>
  </si>
  <si>
    <t>אדנים 2022 6.2%</t>
  </si>
  <si>
    <t>7252844</t>
  </si>
  <si>
    <t>אדנים 2028 5.65%</t>
  </si>
  <si>
    <t>7252851</t>
  </si>
  <si>
    <t>אוצר השלטון 2022 6.5%</t>
  </si>
  <si>
    <t>6396220</t>
  </si>
  <si>
    <t>אוצר השלטון 2023 6.2%</t>
  </si>
  <si>
    <t>6396329</t>
  </si>
  <si>
    <t>בנק הפועלים 6</t>
  </si>
  <si>
    <t>6626253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</si>
  <si>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</si>
  <si>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</si>
  <si>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</si>
  <si>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</si>
  <si>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</si>
  <si>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2021 5.25%</t>
  </si>
  <si>
    <t>6477178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</si>
  <si>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</si>
  <si>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</si>
  <si>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</si>
  <si>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</si>
  <si>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</si>
  <si>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</si>
  <si>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</si>
  <si>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</si>
  <si>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</si>
  <si>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</si>
  <si>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ירושלים 2022 6.3%</t>
  </si>
  <si>
    <t>7265499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</si>
  <si>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</si>
  <si>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</si>
  <si>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</si>
  <si>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</si>
  <si>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</si>
  <si>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</si>
  <si>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</si>
  <si>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</si>
  <si>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</si>
  <si>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</si>
  <si>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</si>
  <si>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</si>
  <si>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</si>
  <si>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</si>
  <si>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</si>
  <si>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</si>
  <si>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</si>
  <si>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</si>
  <si>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</si>
  <si>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</si>
  <si>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</si>
  <si>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</si>
  <si>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</si>
  <si>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</si>
  <si>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</si>
  <si>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</si>
  <si>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מתקן ראשל'צ</t>
  </si>
  <si>
    <t>סחרוב 12, ראשון לציון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</si>
  <si>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</si>
  <si>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</si>
  <si>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</si>
  <si>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</si>
  <si>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</si>
  <si>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</si>
  <si>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רוטשילד 1 תא</t>
  </si>
  <si>
    <t>רוטשילד 1, תל אביב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</si>
  <si>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</si>
  <si>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</si>
  <si>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</si>
  <si>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</si>
  <si>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</si>
  <si>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</si>
  <si>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מגדלי הסיבים פתח תקווה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</si>
  <si>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</si>
  <si>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</si>
  <si>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</si>
  <si>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</si>
  <si>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</si>
  <si>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</si>
  <si>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פסגות ירושלים</t>
  </si>
  <si>
    <t>מרכז מסחרי, שכונת רוממה, ירושלים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</si>
  <si>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</si>
  <si>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</si>
  <si>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</si>
  <si>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</si>
  <si>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</si>
  <si>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</si>
  <si>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</si>
  <si>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</si>
  <si>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אחד העם 56 ת"א</t>
  </si>
  <si>
    <t>אחד העם 56, תל אביב</t>
  </si>
  <si>
    <t>נדלן אלביט נתניה - עלות</t>
  </si>
  <si>
    <t>המחשב 2, איזור תעשיה ספיר, נתניה</t>
  </si>
  <si>
    <t>נדלן בית גהה</t>
  </si>
  <si>
    <t>אפעל 15, קריית אריה, פתח תקוה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</si>
  <si>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</si>
  <si>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</si>
  <si>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</si>
  <si>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</si>
  <si>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קרדן אן.וי אגח ב חש 2/18</t>
  </si>
  <si>
    <t>דיסקונט שטרי הון נדחים  סדב</t>
  </si>
  <si>
    <t>דרך ארץ   חוב נחות</t>
  </si>
  <si>
    <t>90150100</t>
  </si>
  <si>
    <t>דרך ארץ חוב שהומר</t>
  </si>
  <si>
    <t>90150200</t>
  </si>
  <si>
    <t>סה"כ תעודות חוב מסחריות</t>
  </si>
  <si>
    <t>סה"כ מוצרים מובנים</t>
  </si>
  <si>
    <t>סה"כ השקעה בחברות מוחזקות</t>
  </si>
  <si>
    <t>סה"כ יתרות התחייבות להשקעה</t>
  </si>
  <si>
    <t>סה"כ אג"ח קונצרני סחיר</t>
  </si>
  <si>
    <t>Accelmed growth partners</t>
  </si>
  <si>
    <t>Accelmed medical</t>
  </si>
  <si>
    <t>Accelmed Partners II</t>
  </si>
  <si>
    <t>ANATOMY 2</t>
  </si>
  <si>
    <t>ANATOMY I</t>
  </si>
  <si>
    <t>Arkin Bio Ventures II, L.P</t>
  </si>
  <si>
    <t>Enlight</t>
  </si>
  <si>
    <t>FIMI 6</t>
  </si>
  <si>
    <t>Fortissimo Capital Fund I - makefet</t>
  </si>
  <si>
    <t>Fortissimo Capital Fund III</t>
  </si>
  <si>
    <t>Helios Renewable Energy 1</t>
  </si>
  <si>
    <t>NOY 2 co-investment Ashalim plot A</t>
  </si>
  <si>
    <t>NOY 2 infra &amp; energy investment LP</t>
  </si>
  <si>
    <t>Orbimed  II</t>
  </si>
  <si>
    <t>Orbimed Israel Partners I</t>
  </si>
  <si>
    <t>PITANGO VIII VINTAGE CO-INVESTMEN II</t>
  </si>
  <si>
    <t>Reality III</t>
  </si>
  <si>
    <t>Shamrock Israel Growth I</t>
  </si>
  <si>
    <t>Sky II</t>
  </si>
  <si>
    <t>sky III</t>
  </si>
  <si>
    <t>tene growth capital IV</t>
  </si>
  <si>
    <t>Tene Growth II- Qnergy</t>
  </si>
  <si>
    <t>Tene Growth III</t>
  </si>
  <si>
    <t>Vintage Co-Inv II B Lightspeed IV</t>
  </si>
  <si>
    <t>Vintage Co-Inv II B Lightspeed XIII</t>
  </si>
  <si>
    <t>VINTAGE CO-INVESTMENT II CLASS A</t>
  </si>
  <si>
    <t>VINTAGE CO-INVESTMENT II CLASS B I</t>
  </si>
  <si>
    <t>VINTAGE CO-INVESTMENT II CLASS B II</t>
  </si>
  <si>
    <t>VINTAGE MIGDAL CO-INVESTMENT II F2</t>
  </si>
  <si>
    <t>סה"כ בחו"ל</t>
  </si>
  <si>
    <t>ACE IV</t>
  </si>
  <si>
    <t xml:space="preserve">ADLS </t>
  </si>
  <si>
    <t>ADLS  co-inv</t>
  </si>
  <si>
    <t>Advent</t>
  </si>
  <si>
    <t>apollo  II</t>
  </si>
  <si>
    <t>Apollo Fund IX</t>
  </si>
  <si>
    <t>ARCMONT SLF II</t>
  </si>
  <si>
    <t>ARES private credit solutions</t>
  </si>
  <si>
    <t>Ares Special Situations Fund IV F3</t>
  </si>
  <si>
    <t>Argan Capital L.P</t>
  </si>
  <si>
    <t>Avista Capital Partners L.P</t>
  </si>
  <si>
    <t>BCP V BRAND CO-INVEST LP</t>
  </si>
  <si>
    <t>Blackstone RE VIII</t>
  </si>
  <si>
    <t>Bluebay SLFI</t>
  </si>
  <si>
    <t>Brookfield  RE  II</t>
  </si>
  <si>
    <t>BROOKFIELD HSO CO-INVEST L.P</t>
  </si>
  <si>
    <t>brookfield III F3</t>
  </si>
  <si>
    <t>CAPSII</t>
  </si>
  <si>
    <t>CAPSII co-inv</t>
  </si>
  <si>
    <t>Crescent mezzanine VII</t>
  </si>
  <si>
    <t>CVC Capital partners VIII</t>
  </si>
  <si>
    <t>EC1 ADLS  co-inv</t>
  </si>
  <si>
    <t>EC2 ADLS  co-inv</t>
  </si>
  <si>
    <t>Fortissimo Capital Fund II</t>
  </si>
  <si>
    <t>Gavea III</t>
  </si>
  <si>
    <t>Gavea IV</t>
  </si>
  <si>
    <t>GLOBAL INFRASTRUCTURE PARTNERS IV</t>
  </si>
  <si>
    <t>Graph Tech Brookfield</t>
  </si>
  <si>
    <t>HARBOURVEST co-inv preston</t>
  </si>
  <si>
    <t>harbourvest DOVER</t>
  </si>
  <si>
    <t>HARBOURVEST incline</t>
  </si>
  <si>
    <t>HARBOURVEST pamlico</t>
  </si>
  <si>
    <t>harbourvest part' co inv fund IV (Tranche B)</t>
  </si>
  <si>
    <t>HARBOURVEST project Celtics</t>
  </si>
  <si>
    <t>harbourvest ח-ן מנוהל</t>
  </si>
  <si>
    <t>ICG SDP III</t>
  </si>
  <si>
    <t>ICG SDP IV</t>
  </si>
  <si>
    <t>ICGL V</t>
  </si>
  <si>
    <t>infrared infrastructure fund v</t>
  </si>
  <si>
    <t>Israel Cleantech Ventures II</t>
  </si>
  <si>
    <t>JCI Power Solut</t>
  </si>
  <si>
    <t>Kartesia Credit Opportunities IV SCS</t>
  </si>
  <si>
    <t>Kartesia Credit Opportunities V</t>
  </si>
  <si>
    <t>KELSO INVESTMENT ASSOCIATES X - HARB B</t>
  </si>
  <si>
    <t>KLIRMARK III</t>
  </si>
  <si>
    <t>Klirmark Opportunity II</t>
  </si>
  <si>
    <t>KOTAK- CIIF I</t>
  </si>
  <si>
    <t>KSO I</t>
  </si>
  <si>
    <t>meridiam III</t>
  </si>
  <si>
    <t>Migdal-HarbourVes project Draco</t>
  </si>
  <si>
    <t>Migdal-HarbourVest Project Saxa</t>
  </si>
  <si>
    <t>Olympus Capital Asia III L.P</t>
  </si>
  <si>
    <t>Patria VI</t>
  </si>
  <si>
    <t>Permira</t>
  </si>
  <si>
    <t>PERMIRA CREDIT SOLUTIONS IV</t>
  </si>
  <si>
    <t>PGCO IV Co-mingled Fund SCSP</t>
  </si>
  <si>
    <t>Reality IV</t>
  </si>
  <si>
    <t>Rhone Capital Partners V</t>
  </si>
  <si>
    <t>Rothschild Real Estate</t>
  </si>
  <si>
    <t>Selene -mak</t>
  </si>
  <si>
    <t>Silverfleet II</t>
  </si>
  <si>
    <t>SPECTRUM</t>
  </si>
  <si>
    <t>SPECTRUM co-inv</t>
  </si>
  <si>
    <t>SVB IX</t>
  </si>
  <si>
    <t>SVB VIII</t>
  </si>
  <si>
    <t xml:space="preserve">TDLIV </t>
  </si>
  <si>
    <t>Tene Growth II</t>
  </si>
  <si>
    <t>THOMA BRAVO XII</t>
  </si>
  <si>
    <t>TPG ASIA VII L.P</t>
  </si>
  <si>
    <t>Trilantic capital partners V</t>
  </si>
  <si>
    <t>TRILANTIC EUROPE VI SCSP</t>
  </si>
  <si>
    <t>VICTORIA II</t>
  </si>
  <si>
    <t>Vintage Fund of Funds (access) V</t>
  </si>
  <si>
    <t>Vintage IV Migdal LP</t>
  </si>
  <si>
    <t>Vintage Migdal Co-investment</t>
  </si>
  <si>
    <t>Viola PE II LP</t>
  </si>
  <si>
    <t>Warburg Pincus China I</t>
  </si>
  <si>
    <t>waterton</t>
  </si>
  <si>
    <t xml:space="preserve">WSREDII </t>
  </si>
  <si>
    <t>*Citymark Building</t>
  </si>
  <si>
    <t>בב</t>
  </si>
  <si>
    <t>גורם 155</t>
  </si>
  <si>
    <t>גורם 111</t>
  </si>
  <si>
    <t>גורם 80</t>
  </si>
  <si>
    <t>גורם 154</t>
  </si>
  <si>
    <t>גורם 98</t>
  </si>
  <si>
    <t>גורם 158</t>
  </si>
  <si>
    <t>גורם 105</t>
  </si>
  <si>
    <t>גורם 156</t>
  </si>
  <si>
    <t>גורם 43</t>
  </si>
  <si>
    <t>גורם 144</t>
  </si>
  <si>
    <t>גורם 104</t>
  </si>
  <si>
    <t>גורם 137</t>
  </si>
  <si>
    <t>גורם 148</t>
  </si>
  <si>
    <t>גורם 143</t>
  </si>
  <si>
    <t>גורם 125</t>
  </si>
  <si>
    <t>גורם 138</t>
  </si>
  <si>
    <t>גורם 112</t>
  </si>
  <si>
    <t>גורם 149</t>
  </si>
  <si>
    <t>גורם 142</t>
  </si>
  <si>
    <t>גורם 128</t>
  </si>
  <si>
    <t>גורם 124</t>
  </si>
  <si>
    <t>גורם 139</t>
  </si>
  <si>
    <t>גורם 161</t>
  </si>
  <si>
    <t>גורם 87</t>
  </si>
  <si>
    <t>גורם 153</t>
  </si>
  <si>
    <t>גורם 146</t>
  </si>
  <si>
    <t>גורם 157</t>
  </si>
  <si>
    <t>גורם 119</t>
  </si>
  <si>
    <t>מובטחות משכנתא - גורם 01</t>
  </si>
  <si>
    <t>בבטחונות אחרים - גורם 80</t>
  </si>
  <si>
    <t>בבטחונות אחרים - גורם 81</t>
  </si>
  <si>
    <t>בבטחונות אחרים - גורם 7</t>
  </si>
  <si>
    <t>בבטחונות אחרים - גורם 94</t>
  </si>
  <si>
    <t>בבטחונות אחרים - גורם 29</t>
  </si>
  <si>
    <t>בבטחונות אחרים - גורם 111</t>
  </si>
  <si>
    <t>בבטחונות אחרים - גורם 69</t>
  </si>
  <si>
    <t>בבטחונות אחרים - גורם 63</t>
  </si>
  <si>
    <t>בבטחונות אחרים - גורם 26</t>
  </si>
  <si>
    <t>בבטחונות אחרים - גורם 37</t>
  </si>
  <si>
    <t>בבטחונות אחרים - גורם 64</t>
  </si>
  <si>
    <t>בבטחונות אחרים - גורם 35</t>
  </si>
  <si>
    <t>בבטחונות אחרים - גורם 147</t>
  </si>
  <si>
    <t>בבטחונות אחרים - גורם 156</t>
  </si>
  <si>
    <t>בבטחונות אחרים - גורם 41</t>
  </si>
  <si>
    <t>בבטחונות אחרים - גורם 154</t>
  </si>
  <si>
    <t>בבטחונות אחרים - גורם 33</t>
  </si>
  <si>
    <t>בבטחונות אחרים - גורם 159</t>
  </si>
  <si>
    <t>בבטחונות אחרים - גורם 105</t>
  </si>
  <si>
    <t>בבטחונות אחרים - גורם 62</t>
  </si>
  <si>
    <t>בבטחונות אחרים - גורם 40</t>
  </si>
  <si>
    <t>בבטחונות אחרים - גורם 76</t>
  </si>
  <si>
    <t>בבטחונות אחרים - גורם 47</t>
  </si>
  <si>
    <t>בבטחונות אחרים - גורם 78</t>
  </si>
  <si>
    <t>בבטחונות אחרים - גורם 77</t>
  </si>
  <si>
    <t>בבטחונות אחרים - גורם 96</t>
  </si>
  <si>
    <t>בבטחונות אחרים - גורם 38</t>
  </si>
  <si>
    <t>בבטחונות אחרים - גורם 129</t>
  </si>
  <si>
    <t>בבטחונות אחרים - גורם 98*</t>
  </si>
  <si>
    <t>בבטחונות אחרים - גורם 89</t>
  </si>
  <si>
    <t>בבטחונות אחרים - גורם 30</t>
  </si>
  <si>
    <t>בבטחונות אחרים - גורם 103</t>
  </si>
  <si>
    <t>בבטחונות אחרים - גורם 90</t>
  </si>
  <si>
    <t>בבטחונות אחרים - גורם 43</t>
  </si>
  <si>
    <t>בבטחונות אחרים - גורם 130</t>
  </si>
  <si>
    <t>בבטחונות אחרים - גורם 104</t>
  </si>
  <si>
    <t>בבטחונות אחרים - גורם 155</t>
  </si>
  <si>
    <t>בבטחונות אחרים - גורם 70</t>
  </si>
  <si>
    <t>בבטחונות אחרים - גורם 14*</t>
  </si>
  <si>
    <t>בבטחונות אחרים - גורם 152</t>
  </si>
  <si>
    <t>בבטחונות אחרים - גורם 144</t>
  </si>
  <si>
    <t>בבטחונות אחרים - גורם 61</t>
  </si>
  <si>
    <t>בבטחונות אחרים - גורם 119</t>
  </si>
  <si>
    <t>בבטחונות אחרים - גורם 132</t>
  </si>
  <si>
    <t>בבטחונות אחרים - גורם 102</t>
  </si>
  <si>
    <t>בבטחונות אחרים - גורם 131</t>
  </si>
  <si>
    <t>בבטחונות אחרים - גורם 106</t>
  </si>
  <si>
    <t>בבטחונות אחרים - גורם 84</t>
  </si>
  <si>
    <t>בבטחונות אחרים - גורם 117</t>
  </si>
  <si>
    <t>בבטחונות אחרים - גורם 86</t>
  </si>
  <si>
    <t>בבטחונות אחרים - גורם 115*</t>
  </si>
  <si>
    <t>בבטחונות אחרים - גורם 133</t>
  </si>
  <si>
    <t>בבטחונות אחרים - גורם 137</t>
  </si>
  <si>
    <t>בבטחונות אחרים - גורם 141</t>
  </si>
  <si>
    <t>בבטחונות אחרים - גורם 97</t>
  </si>
  <si>
    <t>בבטחונות אחרים - גורם 110</t>
  </si>
  <si>
    <t>בבטחונות אחרים - גורם 118</t>
  </si>
  <si>
    <t>בבטחונות אחרים - גורם 140</t>
  </si>
  <si>
    <t>בבטחונות אחרים - גורם 148</t>
  </si>
  <si>
    <t>בבטחונות אחרים - גורם 126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</si>
  <si>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</si>
  <si>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</si>
  <si>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</si>
  <si>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</si>
  <si>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</si>
  <si>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</si>
  <si>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88</t>
  </si>
  <si>
    <t>בבטחונות אחרים - גורם 153</t>
  </si>
  <si>
    <t>בבטחונות אחרים - גורם 149</t>
  </si>
  <si>
    <t>בבטחונות אחרים - גורם 142</t>
  </si>
  <si>
    <t>בבטחונות אחרים - גורם 127</t>
  </si>
  <si>
    <t>בבטחונות אחרים - גורם 91</t>
  </si>
  <si>
    <t>בבטחונות אחרים - גורם 101</t>
  </si>
  <si>
    <t>בבטחונות אחרים - גורם 134</t>
  </si>
  <si>
    <t>בבטחונות אחרים - גורם 124</t>
  </si>
  <si>
    <t>בבטחונות אחרים - גורם 135</t>
  </si>
  <si>
    <t>בבטחונות אחרים - גורם 123</t>
  </si>
  <si>
    <t>בבטחונות אחרים - גורם 139</t>
  </si>
  <si>
    <t>בבטחונות אחרים - גורם 79</t>
  </si>
  <si>
    <t>בבטחונות אחרים - גורם 120</t>
  </si>
  <si>
    <t>בבטחונות אחרים - גורם 160</t>
  </si>
  <si>
    <t>בבטחונות אחרים - גורם 87</t>
  </si>
  <si>
    <t>בבטחונות אחרים - גורם 146</t>
  </si>
  <si>
    <t>בבטחונות אחרים - גורם 161</t>
  </si>
  <si>
    <t>פח"ק/פר"י</t>
  </si>
  <si>
    <t>A3</t>
  </si>
  <si>
    <t>BBB+</t>
  </si>
  <si>
    <t>Ba1</t>
  </si>
  <si>
    <t>Ba2</t>
  </si>
  <si>
    <t>Ba3</t>
  </si>
  <si>
    <t>B1</t>
  </si>
  <si>
    <t>B-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</si>
</sst>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0.0000"/>
    <numFmt numFmtId="169" formatCode="dd/mm/yyyy;@"/>
  </numFmts>
  <fonts count="35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1"/>
      <color theme="1"/>
      <name val="Arial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1F497D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  <charset val="177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</fills>
  <borders count="3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6804">
    <xf numFmtId="0" fontId="0" fillId="0" borderId="0"/>
    <xf numFmtId="164" fontId="2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8" fillId="0" borderId="0"/>
    <xf numFmtId="0" fontId="24" fillId="0" borderId="0"/>
    <xf numFmtId="0" fontId="3" fillId="0" borderId="0"/>
    <xf numFmtId="9" fontId="24" fillId="0" borderId="0" applyFont="0" applyFill="0" applyBorder="0" applyAlignment="0" applyProtection="0"/>
    <xf numFmtId="166" fontId="14" fillId="0" borderId="0" applyFill="0" applyBorder="0" applyProtection="0">
      <alignment horizontal="right"/>
    </xf>
    <xf numFmtId="166" fontId="15" fillId="0" borderId="0" applyFill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7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" fillId="0" borderId="31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160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0" xfId="0" applyFont="1" applyAlignment="1">
      <alignment horizontal="right" readingOrder="2"/>
    </xf>
    <xf numFmtId="0" fontId="6" fillId="0" borderId="0" xfId="0" applyFont="1" applyAlignment="1">
      <alignment horizontal="center" readingOrder="2"/>
    </xf>
    <xf numFmtId="0" fontId="6" fillId="0" borderId="0" xfId="7" applyFont="1" applyAlignment="1">
      <alignment horizontal="right"/>
    </xf>
    <xf numFmtId="0" fontId="6" fillId="0" borderId="0" xfId="7" applyFont="1" applyAlignment="1">
      <alignment horizontal="center"/>
    </xf>
    <xf numFmtId="0" fontId="8" fillId="0" borderId="0" xfId="7" applyFont="1" applyAlignment="1">
      <alignment horizontal="center" vertical="center" wrapText="1"/>
    </xf>
    <xf numFmtId="0" fontId="10" fillId="0" borderId="0" xfId="7" applyFont="1" applyAlignment="1">
      <alignment horizontal="center" wrapText="1"/>
    </xf>
    <xf numFmtId="0" fontId="17" fillId="0" borderId="0" xfId="7" applyFont="1" applyAlignment="1">
      <alignment horizontal="justify" readingOrder="2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wrapText="1"/>
    </xf>
    <xf numFmtId="49" fontId="7" fillId="2" borderId="2" xfId="0" applyNumberFormat="1" applyFont="1" applyFill="1" applyBorder="1" applyAlignment="1">
      <alignment horizontal="center" wrapText="1"/>
    </xf>
    <xf numFmtId="49" fontId="7" fillId="2" borderId="3" xfId="0" applyNumberFormat="1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49" fontId="16" fillId="2" borderId="1" xfId="7" applyNumberFormat="1" applyFont="1" applyFill="1" applyBorder="1" applyAlignment="1">
      <alignment horizontal="center" vertical="center" wrapText="1" readingOrder="2"/>
    </xf>
    <xf numFmtId="0" fontId="7" fillId="2" borderId="2" xfId="7" applyFont="1" applyFill="1" applyBorder="1" applyAlignment="1">
      <alignment horizontal="center" vertical="center" wrapText="1"/>
    </xf>
    <xf numFmtId="0" fontId="7" fillId="2" borderId="3" xfId="7" applyFont="1" applyFill="1" applyBorder="1" applyAlignment="1">
      <alignment horizontal="center" vertical="center" wrapText="1"/>
    </xf>
    <xf numFmtId="0" fontId="11" fillId="2" borderId="2" xfId="7" applyFont="1" applyFill="1" applyBorder="1" applyAlignment="1">
      <alignment horizontal="center" vertical="center" wrapText="1"/>
    </xf>
    <xf numFmtId="0" fontId="11" fillId="2" borderId="3" xfId="7" applyFont="1" applyFill="1" applyBorder="1" applyAlignment="1">
      <alignment horizontal="center" vertical="center" wrapText="1"/>
    </xf>
    <xf numFmtId="0" fontId="16" fillId="2" borderId="1" xfId="7" applyNumberFormat="1" applyFont="1" applyFill="1" applyBorder="1" applyAlignment="1">
      <alignment horizontal="right" vertical="center" wrapText="1" indent="1"/>
    </xf>
    <xf numFmtId="49" fontId="16" fillId="2" borderId="1" xfId="7" applyNumberFormat="1" applyFont="1" applyFill="1" applyBorder="1" applyAlignment="1">
      <alignment horizontal="right" vertical="center" wrapText="1" indent="3" readingOrder="2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11" fillId="2" borderId="2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3" fontId="7" fillId="2" borderId="2" xfId="0" applyNumberFormat="1" applyFont="1" applyFill="1" applyBorder="1" applyAlignment="1">
      <alignment horizontal="center" wrapText="1"/>
    </xf>
    <xf numFmtId="0" fontId="7" fillId="2" borderId="4" xfId="7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center" vertical="center" wrapText="1" readingOrder="2"/>
    </xf>
    <xf numFmtId="49" fontId="16" fillId="2" borderId="7" xfId="7" applyNumberFormat="1" applyFont="1" applyFill="1" applyBorder="1" applyAlignment="1">
      <alignment horizontal="center" vertical="center" wrapText="1" readingOrder="2"/>
    </xf>
    <xf numFmtId="0" fontId="7" fillId="2" borderId="8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21" fillId="0" borderId="0" xfId="11" applyFont="1" applyFill="1" applyBorder="1" applyAlignment="1" applyProtection="1">
      <alignment horizontal="center" readingOrder="2"/>
    </xf>
    <xf numFmtId="49" fontId="7" fillId="2" borderId="6" xfId="0" applyNumberFormat="1" applyFont="1" applyFill="1" applyBorder="1" applyAlignment="1">
      <alignment horizontal="center" wrapText="1"/>
    </xf>
    <xf numFmtId="0" fontId="4" fillId="0" borderId="0" xfId="11" applyFill="1" applyBorder="1" applyAlignment="1" applyProtection="1">
      <alignment horizontal="center" readingOrder="2"/>
    </xf>
    <xf numFmtId="0" fontId="16" fillId="2" borderId="5" xfId="7" applyNumberFormat="1" applyFont="1" applyFill="1" applyBorder="1" applyAlignment="1">
      <alignment horizontal="right" vertical="center" wrapText="1" indent="1"/>
    </xf>
    <xf numFmtId="0" fontId="23" fillId="0" borderId="0" xfId="7" applyFont="1" applyAlignment="1">
      <alignment horizontal="right"/>
    </xf>
    <xf numFmtId="49" fontId="16" fillId="2" borderId="10" xfId="7" applyNumberFormat="1" applyFont="1" applyFill="1" applyBorder="1" applyAlignment="1">
      <alignment horizontal="center" vertical="center" wrapText="1" readingOrder="2"/>
    </xf>
    <xf numFmtId="3" fontId="7" fillId="2" borderId="11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49" fontId="16" fillId="2" borderId="5" xfId="7" applyNumberFormat="1" applyFont="1" applyFill="1" applyBorder="1" applyAlignment="1">
      <alignment horizontal="right" vertical="center" wrapText="1" readingOrder="2"/>
    </xf>
    <xf numFmtId="0" fontId="16" fillId="2" borderId="1" xfId="7" applyNumberFormat="1" applyFont="1" applyFill="1" applyBorder="1" applyAlignment="1">
      <alignment horizontal="right" vertical="center" wrapText="1" readingOrder="2"/>
    </xf>
    <xf numFmtId="0" fontId="16" fillId="2" borderId="5" xfId="7" applyNumberFormat="1" applyFont="1" applyFill="1" applyBorder="1" applyAlignment="1">
      <alignment horizontal="right" vertical="center" wrapText="1" indent="1" readingOrder="2"/>
    </xf>
    <xf numFmtId="0" fontId="11" fillId="2" borderId="21" xfId="0" applyFont="1" applyFill="1" applyBorder="1" applyAlignment="1">
      <alignment horizontal="center" vertical="center" wrapText="1"/>
    </xf>
    <xf numFmtId="3" fontId="7" fillId="3" borderId="2" xfId="0" applyNumberFormat="1" applyFont="1" applyFill="1" applyBorder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 wrapText="1"/>
    </xf>
    <xf numFmtId="0" fontId="7" fillId="2" borderId="14" xfId="7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23" fillId="0" borderId="0" xfId="7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167" fontId="27" fillId="0" borderId="23" xfId="0" applyNumberFormat="1" applyFont="1" applyFill="1" applyBorder="1" applyAlignment="1">
      <alignment horizontal="right"/>
    </xf>
    <xf numFmtId="167" fontId="27" fillId="0" borderId="0" xfId="0" applyNumberFormat="1" applyFont="1" applyFill="1" applyBorder="1" applyAlignment="1">
      <alignment horizontal="right"/>
    </xf>
    <xf numFmtId="0" fontId="27" fillId="0" borderId="24" xfId="0" applyFont="1" applyFill="1" applyBorder="1" applyAlignment="1">
      <alignment horizontal="right"/>
    </xf>
    <xf numFmtId="0" fontId="27" fillId="0" borderId="25" xfId="0" applyFont="1" applyFill="1" applyBorder="1" applyAlignment="1">
      <alignment horizontal="right" indent="1"/>
    </xf>
    <xf numFmtId="0" fontId="27" fillId="0" borderId="25" xfId="0" applyFont="1" applyFill="1" applyBorder="1" applyAlignment="1">
      <alignment horizontal="right" indent="2"/>
    </xf>
    <xf numFmtId="0" fontId="28" fillId="0" borderId="25" xfId="0" applyFont="1" applyFill="1" applyBorder="1" applyAlignment="1">
      <alignment horizontal="right" indent="3"/>
    </xf>
    <xf numFmtId="0" fontId="28" fillId="0" borderId="25" xfId="0" applyFont="1" applyFill="1" applyBorder="1" applyAlignment="1">
      <alignment horizontal="right" indent="2"/>
    </xf>
    <xf numFmtId="0" fontId="27" fillId="0" borderId="27" xfId="0" applyFont="1" applyFill="1" applyBorder="1" applyAlignment="1">
      <alignment horizontal="right"/>
    </xf>
    <xf numFmtId="0" fontId="27" fillId="0" borderId="27" xfId="0" applyNumberFormat="1" applyFont="1" applyFill="1" applyBorder="1" applyAlignment="1">
      <alignment horizontal="right"/>
    </xf>
    <xf numFmtId="4" fontId="27" fillId="0" borderId="27" xfId="0" applyNumberFormat="1" applyFont="1" applyFill="1" applyBorder="1" applyAlignment="1">
      <alignment horizontal="right"/>
    </xf>
    <xf numFmtId="10" fontId="27" fillId="0" borderId="27" xfId="0" applyNumberFormat="1" applyFont="1" applyFill="1" applyBorder="1" applyAlignment="1">
      <alignment horizontal="right"/>
    </xf>
    <xf numFmtId="49" fontId="7" fillId="2" borderId="29" xfId="0" applyNumberFormat="1" applyFont="1" applyFill="1" applyBorder="1" applyAlignment="1">
      <alignment horizontal="center" wrapText="1"/>
    </xf>
    <xf numFmtId="49" fontId="7" fillId="2" borderId="30" xfId="7" applyNumberFormat="1" applyFont="1" applyFill="1" applyBorder="1" applyAlignment="1">
      <alignment horizontal="center" wrapText="1"/>
    </xf>
    <xf numFmtId="0" fontId="28" fillId="0" borderId="0" xfId="18" applyNumberFormat="1" applyFont="1" applyFill="1" applyBorder="1" applyAlignment="1">
      <alignment horizontal="right"/>
    </xf>
    <xf numFmtId="169" fontId="28" fillId="0" borderId="0" xfId="0" applyNumberFormat="1" applyFont="1" applyFill="1" applyBorder="1" applyAlignment="1">
      <alignment horizontal="right"/>
    </xf>
    <xf numFmtId="14" fontId="27" fillId="0" borderId="0" xfId="0" applyNumberFormat="1" applyFont="1" applyFill="1" applyBorder="1" applyAlignment="1">
      <alignment horizontal="right"/>
    </xf>
    <xf numFmtId="0" fontId="9" fillId="2" borderId="18" xfId="0" applyFont="1" applyFill="1" applyBorder="1" applyAlignment="1">
      <alignment horizontal="center" vertical="center" wrapText="1" readingOrder="2"/>
    </xf>
    <xf numFmtId="0" fontId="9" fillId="2" borderId="19" xfId="0" applyFont="1" applyFill="1" applyBorder="1" applyAlignment="1">
      <alignment horizontal="center" vertical="center" wrapText="1" readingOrder="2"/>
    </xf>
    <xf numFmtId="0" fontId="9" fillId="2" borderId="20" xfId="0" applyFont="1" applyFill="1" applyBorder="1" applyAlignment="1">
      <alignment horizontal="center" vertical="center" wrapText="1" readingOrder="2"/>
    </xf>
    <xf numFmtId="0" fontId="32" fillId="0" borderId="0" xfId="0" applyFont="1" applyFill="1"/>
    <xf numFmtId="0" fontId="20" fillId="0" borderId="0" xfId="0" applyFont="1" applyFill="1" applyAlignment="1">
      <alignment horizontal="center"/>
    </xf>
    <xf numFmtId="0" fontId="7" fillId="0" borderId="3" xfId="7" applyFont="1" applyFill="1" applyBorder="1" applyAlignment="1">
      <alignment horizontal="center" vertical="center" wrapText="1"/>
    </xf>
    <xf numFmtId="164" fontId="7" fillId="0" borderId="28" xfId="17" applyFont="1" applyFill="1" applyBorder="1" applyAlignment="1">
      <alignment horizontal="right"/>
    </xf>
    <xf numFmtId="164" fontId="7" fillId="0" borderId="28" xfId="17" applyNumberFormat="1" applyFont="1" applyFill="1" applyBorder="1" applyAlignment="1">
      <alignment horizontal="right"/>
    </xf>
    <xf numFmtId="10" fontId="7" fillId="0" borderId="28" xfId="13" applyNumberFormat="1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right"/>
    </xf>
    <xf numFmtId="0" fontId="7" fillId="0" borderId="1" xfId="7" applyFont="1" applyFill="1" applyBorder="1" applyAlignment="1">
      <alignment horizontal="center" vertical="center" wrapText="1"/>
    </xf>
    <xf numFmtId="0" fontId="28" fillId="0" borderId="0" xfId="14404" applyFont="1" applyFill="1" applyBorder="1" applyAlignment="1">
      <alignment horizontal="right" indent="3"/>
    </xf>
    <xf numFmtId="0" fontId="28" fillId="0" borderId="0" xfId="0" applyFont="1" applyFill="1" applyBorder="1" applyAlignment="1">
      <alignment horizontal="right"/>
    </xf>
    <xf numFmtId="0" fontId="28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1"/>
    </xf>
    <xf numFmtId="0" fontId="27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2"/>
    </xf>
    <xf numFmtId="0" fontId="27" fillId="0" borderId="0" xfId="0" applyFont="1" applyFill="1" applyBorder="1" applyAlignment="1">
      <alignment horizontal="right" indent="3"/>
    </xf>
    <xf numFmtId="0" fontId="28" fillId="0" borderId="0" xfId="0" applyFont="1" applyFill="1" applyBorder="1" applyAlignment="1">
      <alignment horizontal="right" indent="4"/>
    </xf>
    <xf numFmtId="0" fontId="28" fillId="0" borderId="0" xfId="0" applyFont="1" applyFill="1" applyBorder="1" applyAlignment="1">
      <alignment horizontal="right" indent="3"/>
    </xf>
    <xf numFmtId="4" fontId="28" fillId="0" borderId="0" xfId="0" applyNumberFormat="1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49" fontId="28" fillId="0" borderId="0" xfId="0" applyNumberFormat="1" applyFont="1" applyFill="1" applyBorder="1" applyAlignment="1">
      <alignment horizontal="right"/>
    </xf>
    <xf numFmtId="167" fontId="28" fillId="0" borderId="0" xfId="0" applyNumberFormat="1" applyFont="1" applyFill="1" applyBorder="1" applyAlignment="1">
      <alignment horizontal="right"/>
    </xf>
    <xf numFmtId="0" fontId="27" fillId="0" borderId="23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2"/>
    </xf>
    <xf numFmtId="0" fontId="27" fillId="0" borderId="23" xfId="0" applyNumberFormat="1" applyFont="1" applyFill="1" applyBorder="1" applyAlignment="1">
      <alignment horizontal="right"/>
    </xf>
    <xf numFmtId="4" fontId="27" fillId="0" borderId="23" xfId="0" applyNumberFormat="1" applyFont="1" applyFill="1" applyBorder="1" applyAlignment="1">
      <alignment horizontal="right"/>
    </xf>
    <xf numFmtId="2" fontId="27" fillId="0" borderId="23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1"/>
    </xf>
    <xf numFmtId="0" fontId="27" fillId="0" borderId="0" xfId="0" applyFont="1" applyFill="1" applyBorder="1" applyAlignment="1">
      <alignment horizontal="right"/>
    </xf>
    <xf numFmtId="14" fontId="28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right"/>
    </xf>
    <xf numFmtId="4" fontId="30" fillId="0" borderId="0" xfId="0" applyNumberFormat="1" applyFont="1" applyFill="1" applyBorder="1" applyAlignment="1">
      <alignment horizontal="right"/>
    </xf>
    <xf numFmtId="10" fontId="30" fillId="0" borderId="0" xfId="0" applyNumberFormat="1" applyFont="1" applyFill="1" applyBorder="1" applyAlignment="1">
      <alignment horizontal="right"/>
    </xf>
    <xf numFmtId="2" fontId="30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 inden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2" fontId="7" fillId="0" borderId="26" xfId="7" applyNumberFormat="1" applyFont="1" applyFill="1" applyBorder="1" applyAlignment="1">
      <alignment horizontal="right"/>
    </xf>
    <xf numFmtId="168" fontId="7" fillId="0" borderId="26" xfId="7" applyNumberFormat="1" applyFont="1" applyFill="1" applyBorder="1" applyAlignment="1">
      <alignment horizontal="center"/>
    </xf>
    <xf numFmtId="0" fontId="0" fillId="0" borderId="0" xfId="0" applyFill="1"/>
    <xf numFmtId="10" fontId="27" fillId="0" borderId="23" xfId="0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 readingOrder="2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29" fillId="0" borderId="0" xfId="0" applyFont="1" applyFill="1"/>
    <xf numFmtId="2" fontId="29" fillId="0" borderId="0" xfId="0" applyNumberFormat="1" applyFont="1" applyFill="1"/>
    <xf numFmtId="0" fontId="8" fillId="0" borderId="0" xfId="0" applyFont="1" applyFill="1" applyAlignment="1">
      <alignment horizontal="center" vertical="center" wrapText="1"/>
    </xf>
    <xf numFmtId="10" fontId="31" fillId="0" borderId="0" xfId="0" applyNumberFormat="1" applyFont="1" applyFill="1" applyBorder="1" applyAlignment="1">
      <alignment horizontal="right"/>
    </xf>
    <xf numFmtId="14" fontId="23" fillId="0" borderId="0" xfId="7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 indent="3"/>
    </xf>
    <xf numFmtId="49" fontId="30" fillId="0" borderId="0" xfId="0" applyNumberFormat="1" applyFont="1" applyFill="1" applyBorder="1" applyAlignment="1">
      <alignment horizontal="right"/>
    </xf>
    <xf numFmtId="167" fontId="30" fillId="0" borderId="0" xfId="0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4" fontId="6" fillId="0" borderId="0" xfId="7" applyNumberFormat="1" applyFont="1" applyAlignment="1">
      <alignment horizontal="center"/>
    </xf>
    <xf numFmtId="164" fontId="6" fillId="0" borderId="0" xfId="7" applyNumberFormat="1" applyFont="1" applyAlignment="1">
      <alignment horizontal="center"/>
    </xf>
    <xf numFmtId="0" fontId="9" fillId="2" borderId="14" xfId="7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 readingOrder="2"/>
    </xf>
    <xf numFmtId="0" fontId="18" fillId="0" borderId="17" xfId="0" applyFont="1" applyBorder="1" applyAlignment="1">
      <alignment horizontal="center" readingOrder="2"/>
    </xf>
    <xf numFmtId="0" fontId="18" fillId="0" borderId="13" xfId="0" applyFont="1" applyBorder="1" applyAlignment="1">
      <alignment horizontal="center" readingOrder="2"/>
    </xf>
    <xf numFmtId="0" fontId="22" fillId="2" borderId="18" xfId="0" applyFont="1" applyFill="1" applyBorder="1" applyAlignment="1">
      <alignment horizontal="center" vertical="center" wrapText="1" readingOrder="2"/>
    </xf>
    <xf numFmtId="0" fontId="18" fillId="0" borderId="19" xfId="0" applyFont="1" applyBorder="1" applyAlignment="1">
      <alignment horizontal="center" readingOrder="2"/>
    </xf>
    <xf numFmtId="0" fontId="18" fillId="0" borderId="20" xfId="0" applyFont="1" applyBorder="1" applyAlignment="1">
      <alignment horizontal="center" readingOrder="2"/>
    </xf>
    <xf numFmtId="0" fontId="7" fillId="0" borderId="0" xfId="0" applyFont="1" applyFill="1" applyAlignment="1">
      <alignment horizontal="right" readingOrder="2"/>
    </xf>
    <xf numFmtId="0" fontId="22" fillId="2" borderId="19" xfId="0" applyFont="1" applyFill="1" applyBorder="1" applyAlignment="1">
      <alignment horizontal="center" vertical="center" wrapText="1" readingOrder="2"/>
    </xf>
    <xf numFmtId="0" fontId="22" fillId="2" borderId="20" xfId="0" applyFont="1" applyFill="1" applyBorder="1" applyAlignment="1">
      <alignment horizontal="center" vertical="center" wrapText="1" readingOrder="2"/>
    </xf>
    <xf numFmtId="0" fontId="9" fillId="2" borderId="18" xfId="0" applyFont="1" applyFill="1" applyBorder="1" applyAlignment="1">
      <alignment horizontal="center" vertical="center" wrapText="1" readingOrder="2"/>
    </xf>
    <xf numFmtId="0" fontId="9" fillId="2" borderId="19" xfId="0" applyFont="1" applyFill="1" applyBorder="1" applyAlignment="1">
      <alignment horizontal="center" vertical="center" wrapText="1" readingOrder="2"/>
    </xf>
    <xf numFmtId="0" fontId="9" fillId="2" borderId="20" xfId="0" applyFont="1" applyFill="1" applyBorder="1" applyAlignment="1">
      <alignment horizontal="center" vertical="center" wrapText="1" readingOrder="2"/>
    </xf>
  </cellXfs>
  <cellStyles count="16804">
    <cellStyle name="0" xfId="21"/>
    <cellStyle name="0 2" xfId="22"/>
    <cellStyle name="0 2 2" xfId="23"/>
    <cellStyle name="0 2_דיווחים נוספים" xfId="24"/>
    <cellStyle name="0 3" xfId="25"/>
    <cellStyle name="0_4.4." xfId="26"/>
    <cellStyle name="0_4.4. 2" xfId="27"/>
    <cellStyle name="0_4.4. 2_דיווחים נוספים" xfId="28"/>
    <cellStyle name="0_4.4. 2_דיווחים נוספים_1" xfId="29"/>
    <cellStyle name="0_4.4. 2_דיווחים נוספים_פירוט אגח תשואה מעל 10% " xfId="30"/>
    <cellStyle name="0_4.4. 2_פירוט אגח תשואה מעל 10% " xfId="31"/>
    <cellStyle name="0_4.4._דיווחים נוספים" xfId="32"/>
    <cellStyle name="0_4.4._פירוט אגח תשואה מעל 10% " xfId="33"/>
    <cellStyle name="0_Anafim" xfId="34"/>
    <cellStyle name="0_Anafim 2" xfId="35"/>
    <cellStyle name="0_Anafim 2 2" xfId="36"/>
    <cellStyle name="0_Anafim 2 2_דיווחים נוספים" xfId="37"/>
    <cellStyle name="0_Anafim 2 2_דיווחים נוספים_1" xfId="38"/>
    <cellStyle name="0_Anafim 2 2_דיווחים נוספים_פירוט אגח תשואה מעל 10% " xfId="39"/>
    <cellStyle name="0_Anafim 2 2_פירוט אגח תשואה מעל 10% " xfId="40"/>
    <cellStyle name="0_Anafim 2_4.4." xfId="41"/>
    <cellStyle name="0_Anafim 2_4.4. 2" xfId="42"/>
    <cellStyle name="0_Anafim 2_4.4. 2_דיווחים נוספים" xfId="43"/>
    <cellStyle name="0_Anafim 2_4.4. 2_דיווחים נוספים_1" xfId="44"/>
    <cellStyle name="0_Anafim 2_4.4. 2_דיווחים נוספים_פירוט אגח תשואה מעל 10% " xfId="45"/>
    <cellStyle name="0_Anafim 2_4.4. 2_פירוט אגח תשואה מעל 10% " xfId="46"/>
    <cellStyle name="0_Anafim 2_4.4._דיווחים נוספים" xfId="47"/>
    <cellStyle name="0_Anafim 2_4.4._פירוט אגח תשואה מעל 10% " xfId="48"/>
    <cellStyle name="0_Anafim 2_דיווחים נוספים" xfId="49"/>
    <cellStyle name="0_Anafim 2_דיווחים נוספים 2" xfId="50"/>
    <cellStyle name="0_Anafim 2_דיווחים נוספים 2_דיווחים נוספים" xfId="51"/>
    <cellStyle name="0_Anafim 2_דיווחים נוספים 2_דיווחים נוספים_1" xfId="52"/>
    <cellStyle name="0_Anafim 2_דיווחים נוספים 2_דיווחים נוספים_פירוט אגח תשואה מעל 10% " xfId="53"/>
    <cellStyle name="0_Anafim 2_דיווחים נוספים 2_פירוט אגח תשואה מעל 10% " xfId="54"/>
    <cellStyle name="0_Anafim 2_דיווחים נוספים_1" xfId="55"/>
    <cellStyle name="0_Anafim 2_דיווחים נוספים_1 2" xfId="56"/>
    <cellStyle name="0_Anafim 2_דיווחים נוספים_1 2_דיווחים נוספים" xfId="57"/>
    <cellStyle name="0_Anafim 2_דיווחים נוספים_1 2_דיווחים נוספים_1" xfId="58"/>
    <cellStyle name="0_Anafim 2_דיווחים נוספים_1 2_דיווחים נוספים_פירוט אגח תשואה מעל 10% " xfId="59"/>
    <cellStyle name="0_Anafim 2_דיווחים נוספים_1 2_פירוט אגח תשואה מעל 10% " xfId="60"/>
    <cellStyle name="0_Anafim 2_דיווחים נוספים_1_4.4." xfId="61"/>
    <cellStyle name="0_Anafim 2_דיווחים נוספים_1_4.4. 2" xfId="62"/>
    <cellStyle name="0_Anafim 2_דיווחים נוספים_1_4.4. 2_דיווחים נוספים" xfId="63"/>
    <cellStyle name="0_Anafim 2_דיווחים נוספים_1_4.4. 2_דיווחים נוספים_1" xfId="64"/>
    <cellStyle name="0_Anafim 2_דיווחים נוספים_1_4.4. 2_דיווחים נוספים_פירוט אגח תשואה מעל 10% " xfId="65"/>
    <cellStyle name="0_Anafim 2_דיווחים נוספים_1_4.4. 2_פירוט אגח תשואה מעל 10% " xfId="66"/>
    <cellStyle name="0_Anafim 2_דיווחים נוספים_1_4.4._דיווחים נוספים" xfId="67"/>
    <cellStyle name="0_Anafim 2_דיווחים נוספים_1_4.4._פירוט אגח תשואה מעל 10% " xfId="68"/>
    <cellStyle name="0_Anafim 2_דיווחים נוספים_1_דיווחים נוספים" xfId="69"/>
    <cellStyle name="0_Anafim 2_דיווחים נוספים_1_פירוט אגח תשואה מעל 10% " xfId="70"/>
    <cellStyle name="0_Anafim 2_דיווחים נוספים_2" xfId="71"/>
    <cellStyle name="0_Anafim 2_דיווחים נוספים_4.4." xfId="72"/>
    <cellStyle name="0_Anafim 2_דיווחים נוספים_4.4. 2" xfId="73"/>
    <cellStyle name="0_Anafim 2_דיווחים נוספים_4.4. 2_דיווחים נוספים" xfId="74"/>
    <cellStyle name="0_Anafim 2_דיווחים נוספים_4.4. 2_דיווחים נוספים_1" xfId="75"/>
    <cellStyle name="0_Anafim 2_דיווחים נוספים_4.4. 2_דיווחים נוספים_פירוט אגח תשואה מעל 10% " xfId="76"/>
    <cellStyle name="0_Anafim 2_דיווחים נוספים_4.4. 2_פירוט אגח תשואה מעל 10% " xfId="77"/>
    <cellStyle name="0_Anafim 2_דיווחים נוספים_4.4._דיווחים נוספים" xfId="78"/>
    <cellStyle name="0_Anafim 2_דיווחים נוספים_4.4._פירוט אגח תשואה מעל 10% " xfId="79"/>
    <cellStyle name="0_Anafim 2_דיווחים נוספים_דיווחים נוספים" xfId="80"/>
    <cellStyle name="0_Anafim 2_דיווחים נוספים_דיווחים נוספים 2" xfId="81"/>
    <cellStyle name="0_Anafim 2_דיווחים נוספים_דיווחים נוספים 2_דיווחים נוספים" xfId="82"/>
    <cellStyle name="0_Anafim 2_דיווחים נוספים_דיווחים נוספים 2_דיווחים נוספים_1" xfId="83"/>
    <cellStyle name="0_Anafim 2_דיווחים נוספים_דיווחים נוספים 2_דיווחים נוספים_פירוט אגח תשואה מעל 10% " xfId="84"/>
    <cellStyle name="0_Anafim 2_דיווחים נוספים_דיווחים נוספים 2_פירוט אגח תשואה מעל 10% " xfId="85"/>
    <cellStyle name="0_Anafim 2_דיווחים נוספים_דיווחים נוספים_1" xfId="86"/>
    <cellStyle name="0_Anafim 2_דיווחים נוספים_דיווחים נוספים_4.4." xfId="87"/>
    <cellStyle name="0_Anafim 2_דיווחים נוספים_דיווחים נוספים_4.4. 2" xfId="88"/>
    <cellStyle name="0_Anafim 2_דיווחים נוספים_דיווחים נוספים_4.4. 2_דיווחים נוספים" xfId="89"/>
    <cellStyle name="0_Anafim 2_דיווחים נוספים_דיווחים נוספים_4.4. 2_דיווחים נוספים_1" xfId="90"/>
    <cellStyle name="0_Anafim 2_דיווחים נוספים_דיווחים נוספים_4.4. 2_דיווחים נוספים_פירוט אגח תשואה מעל 10% " xfId="91"/>
    <cellStyle name="0_Anafim 2_דיווחים נוספים_דיווחים נוספים_4.4. 2_פירוט אגח תשואה מעל 10% " xfId="92"/>
    <cellStyle name="0_Anafim 2_דיווחים נוספים_דיווחים נוספים_4.4._דיווחים נוספים" xfId="93"/>
    <cellStyle name="0_Anafim 2_דיווחים נוספים_דיווחים נוספים_4.4._פירוט אגח תשואה מעל 10% " xfId="94"/>
    <cellStyle name="0_Anafim 2_דיווחים נוספים_דיווחים נוספים_דיווחים נוספים" xfId="95"/>
    <cellStyle name="0_Anafim 2_דיווחים נוספים_דיווחים נוספים_פירוט אגח תשואה מעל 10% " xfId="96"/>
    <cellStyle name="0_Anafim 2_דיווחים נוספים_פירוט אגח תשואה מעל 10% " xfId="97"/>
    <cellStyle name="0_Anafim 2_עסקאות שאושרו וטרם בוצעו  " xfId="98"/>
    <cellStyle name="0_Anafim 2_עסקאות שאושרו וטרם בוצעו   2" xfId="99"/>
    <cellStyle name="0_Anafim 2_עסקאות שאושרו וטרם בוצעו   2_דיווחים נוספים" xfId="100"/>
    <cellStyle name="0_Anafim 2_עסקאות שאושרו וטרם בוצעו   2_דיווחים נוספים_1" xfId="101"/>
    <cellStyle name="0_Anafim 2_עסקאות שאושרו וטרם בוצעו   2_דיווחים נוספים_פירוט אגח תשואה מעל 10% " xfId="102"/>
    <cellStyle name="0_Anafim 2_עסקאות שאושרו וטרם בוצעו   2_פירוט אגח תשואה מעל 10% " xfId="103"/>
    <cellStyle name="0_Anafim 2_עסקאות שאושרו וטרם בוצעו  _דיווחים נוספים" xfId="104"/>
    <cellStyle name="0_Anafim 2_עסקאות שאושרו וטרם בוצעו  _פירוט אגח תשואה מעל 10% " xfId="105"/>
    <cellStyle name="0_Anafim 2_פירוט אגח תשואה מעל 10% " xfId="106"/>
    <cellStyle name="0_Anafim 2_פירוט אגח תשואה מעל 10%  2" xfId="107"/>
    <cellStyle name="0_Anafim 2_פירוט אגח תשואה מעל 10%  2_דיווחים נוספים" xfId="108"/>
    <cellStyle name="0_Anafim 2_פירוט אגח תשואה מעל 10%  2_דיווחים נוספים_1" xfId="109"/>
    <cellStyle name="0_Anafim 2_פירוט אגח תשואה מעל 10%  2_דיווחים נוספים_פירוט אגח תשואה מעל 10% " xfId="110"/>
    <cellStyle name="0_Anafim 2_פירוט אגח תשואה מעל 10%  2_פירוט אגח תשואה מעל 10% " xfId="111"/>
    <cellStyle name="0_Anafim 2_פירוט אגח תשואה מעל 10% _1" xfId="112"/>
    <cellStyle name="0_Anafim 2_פירוט אגח תשואה מעל 10% _4.4." xfId="113"/>
    <cellStyle name="0_Anafim 2_פירוט אגח תשואה מעל 10% _4.4. 2" xfId="114"/>
    <cellStyle name="0_Anafim 2_פירוט אגח תשואה מעל 10% _4.4. 2_דיווחים נוספים" xfId="115"/>
    <cellStyle name="0_Anafim 2_פירוט אגח תשואה מעל 10% _4.4. 2_דיווחים נוספים_1" xfId="116"/>
    <cellStyle name="0_Anafim 2_פירוט אגח תשואה מעל 10% _4.4. 2_דיווחים נוספים_פירוט אגח תשואה מעל 10% " xfId="117"/>
    <cellStyle name="0_Anafim 2_פירוט אגח תשואה מעל 10% _4.4. 2_פירוט אגח תשואה מעל 10% " xfId="118"/>
    <cellStyle name="0_Anafim 2_פירוט אגח תשואה מעל 10% _4.4._דיווחים נוספים" xfId="119"/>
    <cellStyle name="0_Anafim 2_פירוט אגח תשואה מעל 10% _4.4._פירוט אגח תשואה מעל 10% " xfId="120"/>
    <cellStyle name="0_Anafim 2_פירוט אגח תשואה מעל 10% _דיווחים נוספים" xfId="121"/>
    <cellStyle name="0_Anafim 2_פירוט אגח תשואה מעל 10% _דיווחים נוספים_1" xfId="122"/>
    <cellStyle name="0_Anafim 2_פירוט אגח תשואה מעל 10% _דיווחים נוספים_פירוט אגח תשואה מעל 10% " xfId="123"/>
    <cellStyle name="0_Anafim 2_פירוט אגח תשואה מעל 10% _פירוט אגח תשואה מעל 10% " xfId="124"/>
    <cellStyle name="0_Anafim 3" xfId="125"/>
    <cellStyle name="0_Anafim 3_דיווחים נוספים" xfId="126"/>
    <cellStyle name="0_Anafim 3_דיווחים נוספים_1" xfId="127"/>
    <cellStyle name="0_Anafim 3_דיווחים נוספים_פירוט אגח תשואה מעל 10% " xfId="128"/>
    <cellStyle name="0_Anafim 3_פירוט אגח תשואה מעל 10% " xfId="129"/>
    <cellStyle name="0_Anafim_4.4." xfId="130"/>
    <cellStyle name="0_Anafim_4.4. 2" xfId="131"/>
    <cellStyle name="0_Anafim_4.4. 2_דיווחים נוספים" xfId="132"/>
    <cellStyle name="0_Anafim_4.4. 2_דיווחים נוספים_1" xfId="133"/>
    <cellStyle name="0_Anafim_4.4. 2_דיווחים נוספים_פירוט אגח תשואה מעל 10% " xfId="134"/>
    <cellStyle name="0_Anafim_4.4. 2_פירוט אגח תשואה מעל 10% " xfId="135"/>
    <cellStyle name="0_Anafim_4.4._דיווחים נוספים" xfId="136"/>
    <cellStyle name="0_Anafim_4.4._פירוט אגח תשואה מעל 10% " xfId="137"/>
    <cellStyle name="0_Anafim_דיווחים נוספים" xfId="138"/>
    <cellStyle name="0_Anafim_דיווחים נוספים 2" xfId="139"/>
    <cellStyle name="0_Anafim_דיווחים נוספים 2_דיווחים נוספים" xfId="140"/>
    <cellStyle name="0_Anafim_דיווחים נוספים 2_דיווחים נוספים_1" xfId="141"/>
    <cellStyle name="0_Anafim_דיווחים נוספים 2_דיווחים נוספים_פירוט אגח תשואה מעל 10% " xfId="142"/>
    <cellStyle name="0_Anafim_דיווחים נוספים 2_פירוט אגח תשואה מעל 10% " xfId="143"/>
    <cellStyle name="0_Anafim_דיווחים נוספים_1" xfId="144"/>
    <cellStyle name="0_Anafim_דיווחים נוספים_1 2" xfId="145"/>
    <cellStyle name="0_Anafim_דיווחים נוספים_1 2_דיווחים נוספים" xfId="146"/>
    <cellStyle name="0_Anafim_דיווחים נוספים_1 2_דיווחים נוספים_1" xfId="147"/>
    <cellStyle name="0_Anafim_דיווחים נוספים_1 2_דיווחים נוספים_פירוט אגח תשואה מעל 10% " xfId="148"/>
    <cellStyle name="0_Anafim_דיווחים נוספים_1 2_פירוט אגח תשואה מעל 10% " xfId="149"/>
    <cellStyle name="0_Anafim_דיווחים נוספים_1_4.4." xfId="150"/>
    <cellStyle name="0_Anafim_דיווחים נוספים_1_4.4. 2" xfId="151"/>
    <cellStyle name="0_Anafim_דיווחים נוספים_1_4.4. 2_דיווחים נוספים" xfId="152"/>
    <cellStyle name="0_Anafim_דיווחים נוספים_1_4.4. 2_דיווחים נוספים_1" xfId="153"/>
    <cellStyle name="0_Anafim_דיווחים נוספים_1_4.4. 2_דיווחים נוספים_פירוט אגח תשואה מעל 10% " xfId="154"/>
    <cellStyle name="0_Anafim_דיווחים נוספים_1_4.4. 2_פירוט אגח תשואה מעל 10% " xfId="155"/>
    <cellStyle name="0_Anafim_דיווחים נוספים_1_4.4._דיווחים נוספים" xfId="156"/>
    <cellStyle name="0_Anafim_דיווחים נוספים_1_4.4._פירוט אגח תשואה מעל 10% " xfId="157"/>
    <cellStyle name="0_Anafim_דיווחים נוספים_1_דיווחים נוספים" xfId="158"/>
    <cellStyle name="0_Anafim_דיווחים נוספים_1_דיווחים נוספים 2" xfId="159"/>
    <cellStyle name="0_Anafim_דיווחים נוספים_1_דיווחים נוספים 2_דיווחים נוספים" xfId="160"/>
    <cellStyle name="0_Anafim_דיווחים נוספים_1_דיווחים נוספים 2_דיווחים נוספים_1" xfId="161"/>
    <cellStyle name="0_Anafim_דיווחים נוספים_1_דיווחים נוספים 2_דיווחים נוספים_פירוט אגח תשואה מעל 10% " xfId="162"/>
    <cellStyle name="0_Anafim_דיווחים נוספים_1_דיווחים נוספים 2_פירוט אגח תשואה מעל 10% " xfId="163"/>
    <cellStyle name="0_Anafim_דיווחים נוספים_1_דיווחים נוספים_1" xfId="164"/>
    <cellStyle name="0_Anafim_דיווחים נוספים_1_דיווחים נוספים_4.4." xfId="165"/>
    <cellStyle name="0_Anafim_דיווחים נוספים_1_דיווחים נוספים_4.4. 2" xfId="166"/>
    <cellStyle name="0_Anafim_דיווחים נוספים_1_דיווחים נוספים_4.4. 2_דיווחים נוספים" xfId="167"/>
    <cellStyle name="0_Anafim_דיווחים נוספים_1_דיווחים נוספים_4.4. 2_דיווחים נוספים_1" xfId="168"/>
    <cellStyle name="0_Anafim_דיווחים נוספים_1_דיווחים נוספים_4.4. 2_דיווחים נוספים_פירוט אגח תשואה מעל 10% " xfId="169"/>
    <cellStyle name="0_Anafim_דיווחים נוספים_1_דיווחים נוספים_4.4. 2_פירוט אגח תשואה מעל 10% " xfId="170"/>
    <cellStyle name="0_Anafim_דיווחים נוספים_1_דיווחים נוספים_4.4._דיווחים נוספים" xfId="171"/>
    <cellStyle name="0_Anafim_דיווחים נוספים_1_דיווחים נוספים_4.4._פירוט אגח תשואה מעל 10% " xfId="172"/>
    <cellStyle name="0_Anafim_דיווחים נוספים_1_דיווחים נוספים_דיווחים נוספים" xfId="173"/>
    <cellStyle name="0_Anafim_דיווחים נוספים_1_דיווחים נוספים_פירוט אגח תשואה מעל 10% " xfId="174"/>
    <cellStyle name="0_Anafim_דיווחים נוספים_1_פירוט אגח תשואה מעל 10% " xfId="175"/>
    <cellStyle name="0_Anafim_דיווחים נוספים_2" xfId="176"/>
    <cellStyle name="0_Anafim_דיווחים נוספים_2 2" xfId="177"/>
    <cellStyle name="0_Anafim_דיווחים נוספים_2 2_דיווחים נוספים" xfId="178"/>
    <cellStyle name="0_Anafim_דיווחים נוספים_2 2_דיווחים נוספים_1" xfId="179"/>
    <cellStyle name="0_Anafim_דיווחים נוספים_2 2_דיווחים נוספים_פירוט אגח תשואה מעל 10% " xfId="180"/>
    <cellStyle name="0_Anafim_דיווחים נוספים_2 2_פירוט אגח תשואה מעל 10% " xfId="181"/>
    <cellStyle name="0_Anafim_דיווחים נוספים_2_4.4." xfId="182"/>
    <cellStyle name="0_Anafim_דיווחים נוספים_2_4.4. 2" xfId="183"/>
    <cellStyle name="0_Anafim_דיווחים נוספים_2_4.4. 2_דיווחים נוספים" xfId="184"/>
    <cellStyle name="0_Anafim_דיווחים נוספים_2_4.4. 2_דיווחים נוספים_1" xfId="185"/>
    <cellStyle name="0_Anafim_דיווחים נוספים_2_4.4. 2_דיווחים נוספים_פירוט אגח תשואה מעל 10% " xfId="186"/>
    <cellStyle name="0_Anafim_דיווחים נוספים_2_4.4. 2_פירוט אגח תשואה מעל 10% " xfId="187"/>
    <cellStyle name="0_Anafim_דיווחים נוספים_2_4.4._דיווחים נוספים" xfId="188"/>
    <cellStyle name="0_Anafim_דיווחים נוספים_2_4.4._פירוט אגח תשואה מעל 10% " xfId="189"/>
    <cellStyle name="0_Anafim_דיווחים נוספים_2_דיווחים נוספים" xfId="190"/>
    <cellStyle name="0_Anafim_דיווחים נוספים_2_פירוט אגח תשואה מעל 10% " xfId="191"/>
    <cellStyle name="0_Anafim_דיווחים נוספים_3" xfId="192"/>
    <cellStyle name="0_Anafim_דיווחים נוספים_4.4." xfId="193"/>
    <cellStyle name="0_Anafim_דיווחים נוספים_4.4. 2" xfId="194"/>
    <cellStyle name="0_Anafim_דיווחים נוספים_4.4. 2_דיווחים נוספים" xfId="195"/>
    <cellStyle name="0_Anafim_דיווחים נוספים_4.4. 2_דיווחים נוספים_1" xfId="196"/>
    <cellStyle name="0_Anafim_דיווחים נוספים_4.4. 2_דיווחים נוספים_פירוט אגח תשואה מעל 10% " xfId="197"/>
    <cellStyle name="0_Anafim_דיווחים נוספים_4.4. 2_פירוט אגח תשואה מעל 10% " xfId="198"/>
    <cellStyle name="0_Anafim_דיווחים נוספים_4.4._דיווחים נוספים" xfId="199"/>
    <cellStyle name="0_Anafim_דיווחים נוספים_4.4._פירוט אגח תשואה מעל 10% " xfId="200"/>
    <cellStyle name="0_Anafim_דיווחים נוספים_דיווחים נוספים" xfId="201"/>
    <cellStyle name="0_Anafim_דיווחים נוספים_דיווחים נוספים 2" xfId="202"/>
    <cellStyle name="0_Anafim_דיווחים נוספים_דיווחים נוספים 2_דיווחים נוספים" xfId="203"/>
    <cellStyle name="0_Anafim_דיווחים נוספים_דיווחים נוספים 2_דיווחים נוספים_1" xfId="204"/>
    <cellStyle name="0_Anafim_דיווחים נוספים_דיווחים נוספים 2_דיווחים נוספים_פירוט אגח תשואה מעל 10% " xfId="205"/>
    <cellStyle name="0_Anafim_דיווחים נוספים_דיווחים נוספים 2_פירוט אגח תשואה מעל 10% " xfId="206"/>
    <cellStyle name="0_Anafim_דיווחים נוספים_דיווחים נוספים_1" xfId="207"/>
    <cellStyle name="0_Anafim_דיווחים נוספים_דיווחים נוספים_4.4." xfId="208"/>
    <cellStyle name="0_Anafim_דיווחים נוספים_דיווחים נוספים_4.4. 2" xfId="209"/>
    <cellStyle name="0_Anafim_דיווחים נוספים_דיווחים נוספים_4.4. 2_דיווחים נוספים" xfId="210"/>
    <cellStyle name="0_Anafim_דיווחים נוספים_דיווחים נוספים_4.4. 2_דיווחים נוספים_1" xfId="211"/>
    <cellStyle name="0_Anafim_דיווחים נוספים_דיווחים נוספים_4.4. 2_דיווחים נוספים_פירוט אגח תשואה מעל 10% " xfId="212"/>
    <cellStyle name="0_Anafim_דיווחים נוספים_דיווחים נוספים_4.4. 2_פירוט אגח תשואה מעל 10% " xfId="213"/>
    <cellStyle name="0_Anafim_דיווחים נוספים_דיווחים נוספים_4.4._דיווחים נוספים" xfId="214"/>
    <cellStyle name="0_Anafim_דיווחים נוספים_דיווחים נוספים_4.4._פירוט אגח תשואה מעל 10% " xfId="215"/>
    <cellStyle name="0_Anafim_דיווחים נוספים_דיווחים נוספים_דיווחים נוספים" xfId="216"/>
    <cellStyle name="0_Anafim_דיווחים נוספים_דיווחים נוספים_פירוט אגח תשואה מעל 10% " xfId="217"/>
    <cellStyle name="0_Anafim_דיווחים נוספים_פירוט אגח תשואה מעל 10% " xfId="218"/>
    <cellStyle name="0_Anafim_הערות" xfId="219"/>
    <cellStyle name="0_Anafim_הערות 2" xfId="220"/>
    <cellStyle name="0_Anafim_הערות 2_דיווחים נוספים" xfId="221"/>
    <cellStyle name="0_Anafim_הערות 2_דיווחים נוספים_1" xfId="222"/>
    <cellStyle name="0_Anafim_הערות 2_דיווחים נוספים_פירוט אגח תשואה מעל 10% " xfId="223"/>
    <cellStyle name="0_Anafim_הערות 2_פירוט אגח תשואה מעל 10% " xfId="224"/>
    <cellStyle name="0_Anafim_הערות_4.4." xfId="225"/>
    <cellStyle name="0_Anafim_הערות_4.4. 2" xfId="226"/>
    <cellStyle name="0_Anafim_הערות_4.4. 2_דיווחים נוספים" xfId="227"/>
    <cellStyle name="0_Anafim_הערות_4.4. 2_דיווחים נוספים_1" xfId="228"/>
    <cellStyle name="0_Anafim_הערות_4.4. 2_דיווחים נוספים_פירוט אגח תשואה מעל 10% " xfId="229"/>
    <cellStyle name="0_Anafim_הערות_4.4. 2_פירוט אגח תשואה מעל 10% " xfId="230"/>
    <cellStyle name="0_Anafim_הערות_4.4._דיווחים נוספים" xfId="231"/>
    <cellStyle name="0_Anafim_הערות_4.4._פירוט אגח תשואה מעל 10% " xfId="232"/>
    <cellStyle name="0_Anafim_הערות_דיווחים נוספים" xfId="233"/>
    <cellStyle name="0_Anafim_הערות_דיווחים נוספים_1" xfId="234"/>
    <cellStyle name="0_Anafim_הערות_דיווחים נוספים_פירוט אגח תשואה מעל 10% " xfId="235"/>
    <cellStyle name="0_Anafim_הערות_פירוט אגח תשואה מעל 10% " xfId="236"/>
    <cellStyle name="0_Anafim_יתרת מסגרות אשראי לניצול " xfId="237"/>
    <cellStyle name="0_Anafim_יתרת מסגרות אשראי לניצול  2" xfId="238"/>
    <cellStyle name="0_Anafim_יתרת מסגרות אשראי לניצול  2_דיווחים נוספים" xfId="239"/>
    <cellStyle name="0_Anafim_יתרת מסגרות אשראי לניצול  2_דיווחים נוספים_1" xfId="240"/>
    <cellStyle name="0_Anafim_יתרת מסגרות אשראי לניצול  2_דיווחים נוספים_פירוט אגח תשואה מעל 10% " xfId="241"/>
    <cellStyle name="0_Anafim_יתרת מסגרות אשראי לניצול  2_פירוט אגח תשואה מעל 10% " xfId="242"/>
    <cellStyle name="0_Anafim_יתרת מסגרות אשראי לניצול _4.4." xfId="243"/>
    <cellStyle name="0_Anafim_יתרת מסגרות אשראי לניצול _4.4. 2" xfId="244"/>
    <cellStyle name="0_Anafim_יתרת מסגרות אשראי לניצול _4.4. 2_דיווחים נוספים" xfId="245"/>
    <cellStyle name="0_Anafim_יתרת מסגרות אשראי לניצול _4.4. 2_דיווחים נוספים_1" xfId="246"/>
    <cellStyle name="0_Anafim_יתרת מסגרות אשראי לניצול _4.4. 2_דיווחים נוספים_פירוט אגח תשואה מעל 10% " xfId="247"/>
    <cellStyle name="0_Anafim_יתרת מסגרות אשראי לניצול _4.4. 2_פירוט אגח תשואה מעל 10% " xfId="248"/>
    <cellStyle name="0_Anafim_יתרת מסגרות אשראי לניצול _4.4._דיווחים נוספים" xfId="249"/>
    <cellStyle name="0_Anafim_יתרת מסגרות אשראי לניצול _4.4._פירוט אגח תשואה מעל 10% " xfId="250"/>
    <cellStyle name="0_Anafim_יתרת מסגרות אשראי לניצול _דיווחים נוספים" xfId="251"/>
    <cellStyle name="0_Anafim_יתרת מסגרות אשראי לניצול _דיווחים נוספים_1" xfId="252"/>
    <cellStyle name="0_Anafim_יתרת מסגרות אשראי לניצול _דיווחים נוספים_פירוט אגח תשואה מעל 10% " xfId="253"/>
    <cellStyle name="0_Anafim_יתרת מסגרות אשראי לניצול _פירוט אגח תשואה מעל 10% " xfId="254"/>
    <cellStyle name="0_Anafim_עסקאות שאושרו וטרם בוצעו  " xfId="255"/>
    <cellStyle name="0_Anafim_עסקאות שאושרו וטרם בוצעו   2" xfId="256"/>
    <cellStyle name="0_Anafim_עסקאות שאושרו וטרם בוצעו   2_דיווחים נוספים" xfId="257"/>
    <cellStyle name="0_Anafim_עסקאות שאושרו וטרם בוצעו   2_דיווחים נוספים_1" xfId="258"/>
    <cellStyle name="0_Anafim_עסקאות שאושרו וטרם בוצעו   2_דיווחים נוספים_פירוט אגח תשואה מעל 10% " xfId="259"/>
    <cellStyle name="0_Anafim_עסקאות שאושרו וטרם בוצעו   2_פירוט אגח תשואה מעל 10% " xfId="260"/>
    <cellStyle name="0_Anafim_עסקאות שאושרו וטרם בוצעו  _1" xfId="261"/>
    <cellStyle name="0_Anafim_עסקאות שאושרו וטרם בוצעו  _1 2" xfId="262"/>
    <cellStyle name="0_Anafim_עסקאות שאושרו וטרם בוצעו  _1 2_דיווחים נוספים" xfId="263"/>
    <cellStyle name="0_Anafim_עסקאות שאושרו וטרם בוצעו  _1 2_דיווחים נוספים_1" xfId="264"/>
    <cellStyle name="0_Anafim_עסקאות שאושרו וטרם בוצעו  _1 2_דיווחים נוספים_פירוט אגח תשואה מעל 10% " xfId="265"/>
    <cellStyle name="0_Anafim_עסקאות שאושרו וטרם בוצעו  _1 2_פירוט אגח תשואה מעל 10% " xfId="266"/>
    <cellStyle name="0_Anafim_עסקאות שאושרו וטרם בוצעו  _1_דיווחים נוספים" xfId="267"/>
    <cellStyle name="0_Anafim_עסקאות שאושרו וטרם בוצעו  _1_פירוט אגח תשואה מעל 10% " xfId="268"/>
    <cellStyle name="0_Anafim_עסקאות שאושרו וטרם בוצעו  _4.4." xfId="269"/>
    <cellStyle name="0_Anafim_עסקאות שאושרו וטרם בוצעו  _4.4. 2" xfId="270"/>
    <cellStyle name="0_Anafim_עסקאות שאושרו וטרם בוצעו  _4.4. 2_דיווחים נוספים" xfId="271"/>
    <cellStyle name="0_Anafim_עסקאות שאושרו וטרם בוצעו  _4.4. 2_דיווחים נוספים_1" xfId="272"/>
    <cellStyle name="0_Anafim_עסקאות שאושרו וטרם בוצעו  _4.4. 2_דיווחים נוספים_פירוט אגח תשואה מעל 10% " xfId="273"/>
    <cellStyle name="0_Anafim_עסקאות שאושרו וטרם בוצעו  _4.4. 2_פירוט אגח תשואה מעל 10% " xfId="274"/>
    <cellStyle name="0_Anafim_עסקאות שאושרו וטרם בוצעו  _4.4._דיווחים נוספים" xfId="275"/>
    <cellStyle name="0_Anafim_עסקאות שאושרו וטרם בוצעו  _4.4._פירוט אגח תשואה מעל 10% " xfId="276"/>
    <cellStyle name="0_Anafim_עסקאות שאושרו וטרם בוצעו  _דיווחים נוספים" xfId="277"/>
    <cellStyle name="0_Anafim_עסקאות שאושרו וטרם בוצעו  _דיווחים נוספים_1" xfId="278"/>
    <cellStyle name="0_Anafim_עסקאות שאושרו וטרם בוצעו  _דיווחים נוספים_פירוט אגח תשואה מעל 10% " xfId="279"/>
    <cellStyle name="0_Anafim_עסקאות שאושרו וטרם בוצעו  _פירוט אגח תשואה מעל 10% " xfId="280"/>
    <cellStyle name="0_Anafim_פירוט אגח תשואה מעל 10% " xfId="281"/>
    <cellStyle name="0_Anafim_פירוט אגח תשואה מעל 10%  2" xfId="282"/>
    <cellStyle name="0_Anafim_פירוט אגח תשואה מעל 10%  2_דיווחים נוספים" xfId="283"/>
    <cellStyle name="0_Anafim_פירוט אגח תשואה מעל 10%  2_דיווחים נוספים_1" xfId="284"/>
    <cellStyle name="0_Anafim_פירוט אגח תשואה מעל 10%  2_דיווחים נוספים_פירוט אגח תשואה מעל 10% " xfId="285"/>
    <cellStyle name="0_Anafim_פירוט אגח תשואה מעל 10%  2_פירוט אגח תשואה מעל 10% " xfId="286"/>
    <cellStyle name="0_Anafim_פירוט אגח תשואה מעל 10% _1" xfId="287"/>
    <cellStyle name="0_Anafim_פירוט אגח תשואה מעל 10% _4.4." xfId="288"/>
    <cellStyle name="0_Anafim_פירוט אגח תשואה מעל 10% _4.4. 2" xfId="289"/>
    <cellStyle name="0_Anafim_פירוט אגח תשואה מעל 10% _4.4. 2_דיווחים נוספים" xfId="290"/>
    <cellStyle name="0_Anafim_פירוט אגח תשואה מעל 10% _4.4. 2_דיווחים נוספים_1" xfId="291"/>
    <cellStyle name="0_Anafim_פירוט אגח תשואה מעל 10% _4.4. 2_דיווחים נוספים_פירוט אגח תשואה מעל 10% " xfId="292"/>
    <cellStyle name="0_Anafim_פירוט אגח תשואה מעל 10% _4.4. 2_פירוט אגח תשואה מעל 10% " xfId="293"/>
    <cellStyle name="0_Anafim_פירוט אגח תשואה מעל 10% _4.4._דיווחים נוספים" xfId="294"/>
    <cellStyle name="0_Anafim_פירוט אגח תשואה מעל 10% _4.4._פירוט אגח תשואה מעל 10% " xfId="295"/>
    <cellStyle name="0_Anafim_פירוט אגח תשואה מעל 10% _דיווחים נוספים" xfId="296"/>
    <cellStyle name="0_Anafim_פירוט אגח תשואה מעל 10% _דיווחים נוספים_1" xfId="297"/>
    <cellStyle name="0_Anafim_פירוט אגח תשואה מעל 10% _דיווחים נוספים_פירוט אגח תשואה מעל 10% " xfId="298"/>
    <cellStyle name="0_Anafim_פירוט אגח תשואה מעל 10% _פירוט אגח תשואה מעל 10% " xfId="299"/>
    <cellStyle name="0_אחזקות בעלי ענין -DATA - ערכים" xfId="300"/>
    <cellStyle name="0_דיווחים נוספים" xfId="301"/>
    <cellStyle name="0_דיווחים נוספים 2" xfId="302"/>
    <cellStyle name="0_דיווחים נוספים 2_דיווחים נוספים" xfId="303"/>
    <cellStyle name="0_דיווחים נוספים 2_דיווחים נוספים_1" xfId="304"/>
    <cellStyle name="0_דיווחים נוספים 2_דיווחים נוספים_פירוט אגח תשואה מעל 10% " xfId="305"/>
    <cellStyle name="0_דיווחים נוספים 2_פירוט אגח תשואה מעל 10% " xfId="306"/>
    <cellStyle name="0_דיווחים נוספים_1" xfId="307"/>
    <cellStyle name="0_דיווחים נוספים_1 2" xfId="308"/>
    <cellStyle name="0_דיווחים נוספים_1 2_דיווחים נוספים" xfId="309"/>
    <cellStyle name="0_דיווחים נוספים_1 2_דיווחים נוספים_1" xfId="310"/>
    <cellStyle name="0_דיווחים נוספים_1 2_דיווחים נוספים_פירוט אגח תשואה מעל 10% " xfId="311"/>
    <cellStyle name="0_דיווחים נוספים_1 2_פירוט אגח תשואה מעל 10% " xfId="312"/>
    <cellStyle name="0_דיווחים נוספים_1_4.4." xfId="313"/>
    <cellStyle name="0_דיווחים נוספים_1_4.4. 2" xfId="314"/>
    <cellStyle name="0_דיווחים נוספים_1_4.4. 2_דיווחים נוספים" xfId="315"/>
    <cellStyle name="0_דיווחים נוספים_1_4.4. 2_דיווחים נוספים_1" xfId="316"/>
    <cellStyle name="0_דיווחים נוספים_1_4.4. 2_דיווחים נוספים_פירוט אגח תשואה מעל 10% " xfId="317"/>
    <cellStyle name="0_דיווחים נוספים_1_4.4. 2_פירוט אגח תשואה מעל 10% " xfId="318"/>
    <cellStyle name="0_דיווחים נוספים_1_4.4._דיווחים נוספים" xfId="319"/>
    <cellStyle name="0_דיווחים נוספים_1_4.4._פירוט אגח תשואה מעל 10% " xfId="320"/>
    <cellStyle name="0_דיווחים נוספים_1_דיווחים נוספים" xfId="321"/>
    <cellStyle name="0_דיווחים נוספים_1_דיווחים נוספים 2" xfId="322"/>
    <cellStyle name="0_דיווחים נוספים_1_דיווחים נוספים 2_דיווחים נוספים" xfId="323"/>
    <cellStyle name="0_דיווחים נוספים_1_דיווחים נוספים 2_דיווחים נוספים_1" xfId="324"/>
    <cellStyle name="0_דיווחים נוספים_1_דיווחים נוספים 2_דיווחים נוספים_פירוט אגח תשואה מעל 10% " xfId="325"/>
    <cellStyle name="0_דיווחים נוספים_1_דיווחים נוספים 2_פירוט אגח תשואה מעל 10% " xfId="326"/>
    <cellStyle name="0_דיווחים נוספים_1_דיווחים נוספים_1" xfId="327"/>
    <cellStyle name="0_דיווחים נוספים_1_דיווחים נוספים_4.4." xfId="328"/>
    <cellStyle name="0_דיווחים נוספים_1_דיווחים נוספים_4.4. 2" xfId="329"/>
    <cellStyle name="0_דיווחים נוספים_1_דיווחים נוספים_4.4. 2_דיווחים נוספים" xfId="330"/>
    <cellStyle name="0_דיווחים נוספים_1_דיווחים נוספים_4.4. 2_דיווחים נוספים_1" xfId="331"/>
    <cellStyle name="0_דיווחים נוספים_1_דיווחים נוספים_4.4. 2_דיווחים נוספים_פירוט אגח תשואה מעל 10% " xfId="332"/>
    <cellStyle name="0_דיווחים נוספים_1_דיווחים נוספים_4.4. 2_פירוט אגח תשואה מעל 10% " xfId="333"/>
    <cellStyle name="0_דיווחים נוספים_1_דיווחים נוספים_4.4._דיווחים נוספים" xfId="334"/>
    <cellStyle name="0_דיווחים נוספים_1_דיווחים נוספים_4.4._פירוט אגח תשואה מעל 10% " xfId="335"/>
    <cellStyle name="0_דיווחים נוספים_1_דיווחים נוספים_דיווחים נוספים" xfId="336"/>
    <cellStyle name="0_דיווחים נוספים_1_דיווחים נוספים_פירוט אגח תשואה מעל 10% " xfId="337"/>
    <cellStyle name="0_דיווחים נוספים_1_פירוט אגח תשואה מעל 10% " xfId="338"/>
    <cellStyle name="0_דיווחים נוספים_2" xfId="339"/>
    <cellStyle name="0_דיווחים נוספים_2 2" xfId="340"/>
    <cellStyle name="0_דיווחים נוספים_2 2_דיווחים נוספים" xfId="341"/>
    <cellStyle name="0_דיווחים נוספים_2 2_דיווחים נוספים_1" xfId="342"/>
    <cellStyle name="0_דיווחים נוספים_2 2_דיווחים נוספים_פירוט אגח תשואה מעל 10% " xfId="343"/>
    <cellStyle name="0_דיווחים נוספים_2 2_פירוט אגח תשואה מעל 10% " xfId="344"/>
    <cellStyle name="0_דיווחים נוספים_2_4.4." xfId="345"/>
    <cellStyle name="0_דיווחים נוספים_2_4.4. 2" xfId="346"/>
    <cellStyle name="0_דיווחים נוספים_2_4.4. 2_דיווחים נוספים" xfId="347"/>
    <cellStyle name="0_דיווחים נוספים_2_4.4. 2_דיווחים נוספים_1" xfId="348"/>
    <cellStyle name="0_דיווחים נוספים_2_4.4. 2_דיווחים נוספים_פירוט אגח תשואה מעל 10% " xfId="349"/>
    <cellStyle name="0_דיווחים נוספים_2_4.4. 2_פירוט אגח תשואה מעל 10% " xfId="350"/>
    <cellStyle name="0_דיווחים נוספים_2_4.4._דיווחים נוספים" xfId="351"/>
    <cellStyle name="0_דיווחים נוספים_2_4.4._פירוט אגח תשואה מעל 10% " xfId="352"/>
    <cellStyle name="0_דיווחים נוספים_2_דיווחים נוספים" xfId="353"/>
    <cellStyle name="0_דיווחים נוספים_2_פירוט אגח תשואה מעל 10% " xfId="354"/>
    <cellStyle name="0_דיווחים נוספים_3" xfId="355"/>
    <cellStyle name="0_דיווחים נוספים_4.4." xfId="356"/>
    <cellStyle name="0_דיווחים נוספים_4.4. 2" xfId="357"/>
    <cellStyle name="0_דיווחים נוספים_4.4. 2_דיווחים נוספים" xfId="358"/>
    <cellStyle name="0_דיווחים נוספים_4.4. 2_דיווחים נוספים_1" xfId="359"/>
    <cellStyle name="0_דיווחים נוספים_4.4. 2_דיווחים נוספים_פירוט אגח תשואה מעל 10% " xfId="360"/>
    <cellStyle name="0_דיווחים נוספים_4.4. 2_פירוט אגח תשואה מעל 10% " xfId="361"/>
    <cellStyle name="0_דיווחים נוספים_4.4._דיווחים נוספים" xfId="362"/>
    <cellStyle name="0_דיווחים נוספים_4.4._פירוט אגח תשואה מעל 10% " xfId="363"/>
    <cellStyle name="0_דיווחים נוספים_דיווחים נוספים" xfId="364"/>
    <cellStyle name="0_דיווחים נוספים_דיווחים נוספים 2" xfId="365"/>
    <cellStyle name="0_דיווחים נוספים_דיווחים נוספים 2_דיווחים נוספים" xfId="366"/>
    <cellStyle name="0_דיווחים נוספים_דיווחים נוספים 2_דיווחים נוספים_1" xfId="367"/>
    <cellStyle name="0_דיווחים נוספים_דיווחים נוספים 2_דיווחים נוספים_פירוט אגח תשואה מעל 10% " xfId="368"/>
    <cellStyle name="0_דיווחים נוספים_דיווחים נוספים 2_פירוט אגח תשואה מעל 10% " xfId="369"/>
    <cellStyle name="0_דיווחים נוספים_דיווחים נוספים_1" xfId="370"/>
    <cellStyle name="0_דיווחים נוספים_דיווחים נוספים_4.4." xfId="371"/>
    <cellStyle name="0_דיווחים נוספים_דיווחים נוספים_4.4. 2" xfId="372"/>
    <cellStyle name="0_דיווחים נוספים_דיווחים נוספים_4.4. 2_דיווחים נוספים" xfId="373"/>
    <cellStyle name="0_דיווחים נוספים_דיווחים נוספים_4.4. 2_דיווחים נוספים_1" xfId="374"/>
    <cellStyle name="0_דיווחים נוספים_דיווחים נוספים_4.4. 2_דיווחים נוספים_פירוט אגח תשואה מעל 10% " xfId="375"/>
    <cellStyle name="0_דיווחים נוספים_דיווחים נוספים_4.4. 2_פירוט אגח תשואה מעל 10% " xfId="376"/>
    <cellStyle name="0_דיווחים נוספים_דיווחים נוספים_4.4._דיווחים נוספים" xfId="377"/>
    <cellStyle name="0_דיווחים נוספים_דיווחים נוספים_4.4._פירוט אגח תשואה מעל 10% " xfId="378"/>
    <cellStyle name="0_דיווחים נוספים_דיווחים נוספים_דיווחים נוספים" xfId="379"/>
    <cellStyle name="0_דיווחים נוספים_דיווחים נוספים_פירוט אגח תשואה מעל 10% " xfId="380"/>
    <cellStyle name="0_דיווחים נוספים_פירוט אגח תשואה מעל 10% " xfId="381"/>
    <cellStyle name="0_הערות" xfId="382"/>
    <cellStyle name="0_הערות 2" xfId="383"/>
    <cellStyle name="0_הערות 2_דיווחים נוספים" xfId="384"/>
    <cellStyle name="0_הערות 2_דיווחים נוספים_1" xfId="385"/>
    <cellStyle name="0_הערות 2_דיווחים נוספים_פירוט אגח תשואה מעל 10% " xfId="386"/>
    <cellStyle name="0_הערות 2_פירוט אגח תשואה מעל 10% " xfId="387"/>
    <cellStyle name="0_הערות_4.4." xfId="388"/>
    <cellStyle name="0_הערות_4.4. 2" xfId="389"/>
    <cellStyle name="0_הערות_4.4. 2_דיווחים נוספים" xfId="390"/>
    <cellStyle name="0_הערות_4.4. 2_דיווחים נוספים_1" xfId="391"/>
    <cellStyle name="0_הערות_4.4. 2_דיווחים נוספים_פירוט אגח תשואה מעל 10% " xfId="392"/>
    <cellStyle name="0_הערות_4.4. 2_פירוט אגח תשואה מעל 10% " xfId="393"/>
    <cellStyle name="0_הערות_4.4._דיווחים נוספים" xfId="394"/>
    <cellStyle name="0_הערות_4.4._פירוט אגח תשואה מעל 10% " xfId="395"/>
    <cellStyle name="0_הערות_דיווחים נוספים" xfId="396"/>
    <cellStyle name="0_הערות_דיווחים נוספים_1" xfId="397"/>
    <cellStyle name="0_הערות_דיווחים נוספים_פירוט אגח תשואה מעל 10% " xfId="398"/>
    <cellStyle name="0_הערות_פירוט אגח תשואה מעל 10% " xfId="399"/>
    <cellStyle name="0_יתרת מסגרות אשראי לניצול " xfId="400"/>
    <cellStyle name="0_יתרת מסגרות אשראי לניצול  2" xfId="401"/>
    <cellStyle name="0_יתרת מסגרות אשראי לניצול  2_דיווחים נוספים" xfId="402"/>
    <cellStyle name="0_יתרת מסגרות אשראי לניצול  2_דיווחים נוספים_1" xfId="403"/>
    <cellStyle name="0_יתרת מסגרות אשראי לניצול  2_דיווחים נוספים_פירוט אגח תשואה מעל 10% " xfId="404"/>
    <cellStyle name="0_יתרת מסגרות אשראי לניצול  2_פירוט אגח תשואה מעל 10% " xfId="405"/>
    <cellStyle name="0_יתרת מסגרות אשראי לניצול _4.4." xfId="406"/>
    <cellStyle name="0_יתרת מסגרות אשראי לניצול _4.4. 2" xfId="407"/>
    <cellStyle name="0_יתרת מסגרות אשראי לניצול _4.4. 2_דיווחים נוספים" xfId="408"/>
    <cellStyle name="0_יתרת מסגרות אשראי לניצול _4.4. 2_דיווחים נוספים_1" xfId="409"/>
    <cellStyle name="0_יתרת מסגרות אשראי לניצול _4.4. 2_דיווחים נוספים_פירוט אגח תשואה מעל 10% " xfId="410"/>
    <cellStyle name="0_יתרת מסגרות אשראי לניצול _4.4. 2_פירוט אגח תשואה מעל 10% " xfId="411"/>
    <cellStyle name="0_יתרת מסגרות אשראי לניצול _4.4._דיווחים נוספים" xfId="412"/>
    <cellStyle name="0_יתרת מסגרות אשראי לניצול _4.4._פירוט אגח תשואה מעל 10% " xfId="413"/>
    <cellStyle name="0_יתרת מסגרות אשראי לניצול _דיווחים נוספים" xfId="414"/>
    <cellStyle name="0_יתרת מסגרות אשראי לניצול _דיווחים נוספים_1" xfId="415"/>
    <cellStyle name="0_יתרת מסגרות אשראי לניצול _דיווחים נוספים_פירוט אגח תשואה מעל 10% " xfId="416"/>
    <cellStyle name="0_יתרת מסגרות אשראי לניצול _פירוט אגח תשואה מעל 10% " xfId="417"/>
    <cellStyle name="0_משקל בתא100" xfId="418"/>
    <cellStyle name="0_משקל בתא100 2" xfId="419"/>
    <cellStyle name="0_משקל בתא100 2 2" xfId="420"/>
    <cellStyle name="0_משקל בתא100 2 2_דיווחים נוספים" xfId="421"/>
    <cellStyle name="0_משקל בתא100 2 2_דיווחים נוספים_1" xfId="422"/>
    <cellStyle name="0_משקל בתא100 2 2_דיווחים נוספים_פירוט אגח תשואה מעל 10% " xfId="423"/>
    <cellStyle name="0_משקל בתא100 2 2_פירוט אגח תשואה מעל 10% " xfId="424"/>
    <cellStyle name="0_משקל בתא100 2_4.4." xfId="425"/>
    <cellStyle name="0_משקל בתא100 2_4.4. 2" xfId="426"/>
    <cellStyle name="0_משקל בתא100 2_4.4. 2_דיווחים נוספים" xfId="427"/>
    <cellStyle name="0_משקל בתא100 2_4.4. 2_דיווחים נוספים_1" xfId="428"/>
    <cellStyle name="0_משקל בתא100 2_4.4. 2_דיווחים נוספים_פירוט אגח תשואה מעל 10% " xfId="429"/>
    <cellStyle name="0_משקל בתא100 2_4.4. 2_פירוט אגח תשואה מעל 10% " xfId="430"/>
    <cellStyle name="0_משקל בתא100 2_4.4._דיווחים נוספים" xfId="431"/>
    <cellStyle name="0_משקל בתא100 2_4.4._פירוט אגח תשואה מעל 10% " xfId="432"/>
    <cellStyle name="0_משקל בתא100 2_דיווחים נוספים" xfId="433"/>
    <cellStyle name="0_משקל בתא100 2_דיווחים נוספים 2" xfId="434"/>
    <cellStyle name="0_משקל בתא100 2_דיווחים נוספים 2_דיווחים נוספים" xfId="435"/>
    <cellStyle name="0_משקל בתא100 2_דיווחים נוספים 2_דיווחים נוספים_1" xfId="436"/>
    <cellStyle name="0_משקל בתא100 2_דיווחים נוספים 2_דיווחים נוספים_פירוט אגח תשואה מעל 10% " xfId="437"/>
    <cellStyle name="0_משקל בתא100 2_דיווחים נוספים 2_פירוט אגח תשואה מעל 10% " xfId="438"/>
    <cellStyle name="0_משקל בתא100 2_דיווחים נוספים_1" xfId="439"/>
    <cellStyle name="0_משקל בתא100 2_דיווחים נוספים_1 2" xfId="440"/>
    <cellStyle name="0_משקל בתא100 2_דיווחים נוספים_1 2_דיווחים נוספים" xfId="441"/>
    <cellStyle name="0_משקל בתא100 2_דיווחים נוספים_1 2_דיווחים נוספים_1" xfId="442"/>
    <cellStyle name="0_משקל בתא100 2_דיווחים נוספים_1 2_דיווחים נוספים_פירוט אגח תשואה מעל 10% " xfId="443"/>
    <cellStyle name="0_משקל בתא100 2_דיווחים נוספים_1 2_פירוט אגח תשואה מעל 10% " xfId="444"/>
    <cellStyle name="0_משקל בתא100 2_דיווחים נוספים_1_4.4." xfId="445"/>
    <cellStyle name="0_משקל בתא100 2_דיווחים נוספים_1_4.4. 2" xfId="446"/>
    <cellStyle name="0_משקל בתא100 2_דיווחים נוספים_1_4.4. 2_דיווחים נוספים" xfId="447"/>
    <cellStyle name="0_משקל בתא100 2_דיווחים נוספים_1_4.4. 2_דיווחים נוספים_1" xfId="448"/>
    <cellStyle name="0_משקל בתא100 2_דיווחים נוספים_1_4.4. 2_דיווחים נוספים_פירוט אגח תשואה מעל 10% " xfId="449"/>
    <cellStyle name="0_משקל בתא100 2_דיווחים נוספים_1_4.4. 2_פירוט אגח תשואה מעל 10% " xfId="450"/>
    <cellStyle name="0_משקל בתא100 2_דיווחים נוספים_1_4.4._דיווחים נוספים" xfId="451"/>
    <cellStyle name="0_משקל בתא100 2_דיווחים נוספים_1_4.4._פירוט אגח תשואה מעל 10% " xfId="452"/>
    <cellStyle name="0_משקל בתא100 2_דיווחים נוספים_1_דיווחים נוספים" xfId="453"/>
    <cellStyle name="0_משקל בתא100 2_דיווחים נוספים_1_פירוט אגח תשואה מעל 10% " xfId="454"/>
    <cellStyle name="0_משקל בתא100 2_דיווחים נוספים_2" xfId="455"/>
    <cellStyle name="0_משקל בתא100 2_דיווחים נוספים_4.4." xfId="456"/>
    <cellStyle name="0_משקל בתא100 2_דיווחים נוספים_4.4. 2" xfId="457"/>
    <cellStyle name="0_משקל בתא100 2_דיווחים נוספים_4.4. 2_דיווחים נוספים" xfId="458"/>
    <cellStyle name="0_משקל בתא100 2_דיווחים נוספים_4.4. 2_דיווחים נוספים_1" xfId="459"/>
    <cellStyle name="0_משקל בתא100 2_דיווחים נוספים_4.4. 2_דיווחים נוספים_פירוט אגח תשואה מעל 10% " xfId="460"/>
    <cellStyle name="0_משקל בתא100 2_דיווחים נוספים_4.4. 2_פירוט אגח תשואה מעל 10% " xfId="461"/>
    <cellStyle name="0_משקל בתא100 2_דיווחים נוספים_4.4._דיווחים נוספים" xfId="462"/>
    <cellStyle name="0_משקל בתא100 2_דיווחים נוספים_4.4._פירוט אגח תשואה מעל 10% " xfId="463"/>
    <cellStyle name="0_משקל בתא100 2_דיווחים נוספים_דיווחים נוספים" xfId="464"/>
    <cellStyle name="0_משקל בתא100 2_דיווחים נוספים_דיווחים נוספים 2" xfId="465"/>
    <cellStyle name="0_משקל בתא100 2_דיווחים נוספים_דיווחים נוספים 2_דיווחים נוספים" xfId="466"/>
    <cellStyle name="0_משקל בתא100 2_דיווחים נוספים_דיווחים נוספים 2_דיווחים נוספים_1" xfId="467"/>
    <cellStyle name="0_משקל בתא100 2_דיווחים נוספים_דיווחים נוספים 2_דיווחים נוספים_פירוט אגח תשואה מעל 10% " xfId="468"/>
    <cellStyle name="0_משקל בתא100 2_דיווחים נוספים_דיווחים נוספים 2_פירוט אגח תשואה מעל 10% " xfId="469"/>
    <cellStyle name="0_משקל בתא100 2_דיווחים נוספים_דיווחים נוספים_1" xfId="470"/>
    <cellStyle name="0_משקל בתא100 2_דיווחים נוספים_דיווחים נוספים_4.4." xfId="471"/>
    <cellStyle name="0_משקל בתא100 2_דיווחים נוספים_דיווחים נוספים_4.4. 2" xfId="472"/>
    <cellStyle name="0_משקל בתא100 2_דיווחים נוספים_דיווחים נוספים_4.4. 2_דיווחים נוספים" xfId="473"/>
    <cellStyle name="0_משקל בתא100 2_דיווחים נוספים_דיווחים נוספים_4.4. 2_דיווחים נוספים_1" xfId="474"/>
    <cellStyle name="0_משקל בתא100 2_דיווחים נוספים_דיווחים נוספים_4.4. 2_דיווחים נוספים_פירוט אגח תשואה מעל 10% " xfId="475"/>
    <cellStyle name="0_משקל בתא100 2_דיווחים נוספים_דיווחים נוספים_4.4. 2_פירוט אגח תשואה מעל 10% " xfId="476"/>
    <cellStyle name="0_משקל בתא100 2_דיווחים נוספים_דיווחים נוספים_4.4._דיווחים נוספים" xfId="477"/>
    <cellStyle name="0_משקל בתא100 2_דיווחים נוספים_דיווחים נוספים_4.4._פירוט אגח תשואה מעל 10% " xfId="478"/>
    <cellStyle name="0_משקל בתא100 2_דיווחים נוספים_דיווחים נוספים_דיווחים נוספים" xfId="479"/>
    <cellStyle name="0_משקל בתא100 2_דיווחים נוספים_דיווחים נוספים_פירוט אגח תשואה מעל 10% " xfId="480"/>
    <cellStyle name="0_משקל בתא100 2_דיווחים נוספים_פירוט אגח תשואה מעל 10% " xfId="481"/>
    <cellStyle name="0_משקל בתא100 2_עסקאות שאושרו וטרם בוצעו  " xfId="482"/>
    <cellStyle name="0_משקל בתא100 2_עסקאות שאושרו וטרם בוצעו   2" xfId="483"/>
    <cellStyle name="0_משקל בתא100 2_עסקאות שאושרו וטרם בוצעו   2_דיווחים נוספים" xfId="484"/>
    <cellStyle name="0_משקל בתא100 2_עסקאות שאושרו וטרם בוצעו   2_דיווחים נוספים_1" xfId="485"/>
    <cellStyle name="0_משקל בתא100 2_עסקאות שאושרו וטרם בוצעו   2_דיווחים נוספים_פירוט אגח תשואה מעל 10% " xfId="486"/>
    <cellStyle name="0_משקל בתא100 2_עסקאות שאושרו וטרם בוצעו   2_פירוט אגח תשואה מעל 10% " xfId="487"/>
    <cellStyle name="0_משקל בתא100 2_עסקאות שאושרו וטרם בוצעו  _דיווחים נוספים" xfId="488"/>
    <cellStyle name="0_משקל בתא100 2_עסקאות שאושרו וטרם בוצעו  _פירוט אגח תשואה מעל 10% " xfId="489"/>
    <cellStyle name="0_משקל בתא100 2_פירוט אגח תשואה מעל 10% " xfId="490"/>
    <cellStyle name="0_משקל בתא100 2_פירוט אגח תשואה מעל 10%  2" xfId="491"/>
    <cellStyle name="0_משקל בתא100 2_פירוט אגח תשואה מעל 10%  2_דיווחים נוספים" xfId="492"/>
    <cellStyle name="0_משקל בתא100 2_פירוט אגח תשואה מעל 10%  2_דיווחים נוספים_1" xfId="493"/>
    <cellStyle name="0_משקל בתא100 2_פירוט אגח תשואה מעל 10%  2_דיווחים נוספים_פירוט אגח תשואה מעל 10% " xfId="494"/>
    <cellStyle name="0_משקל בתא100 2_פירוט אגח תשואה מעל 10%  2_פירוט אגח תשואה מעל 10% " xfId="495"/>
    <cellStyle name="0_משקל בתא100 2_פירוט אגח תשואה מעל 10% _1" xfId="496"/>
    <cellStyle name="0_משקל בתא100 2_פירוט אגח תשואה מעל 10% _4.4." xfId="497"/>
    <cellStyle name="0_משקל בתא100 2_פירוט אגח תשואה מעל 10% _4.4. 2" xfId="498"/>
    <cellStyle name="0_משקל בתא100 2_פירוט אגח תשואה מעל 10% _4.4. 2_דיווחים נוספים" xfId="499"/>
    <cellStyle name="0_משקל בתא100 2_פירוט אגח תשואה מעל 10% _4.4. 2_דיווחים נוספים_1" xfId="500"/>
    <cellStyle name="0_משקל בתא100 2_פירוט אגח תשואה מעל 10% _4.4. 2_דיווחים נוספים_פירוט אגח תשואה מעל 10% " xfId="501"/>
    <cellStyle name="0_משקל בתא100 2_פירוט אגח תשואה מעל 10% _4.4. 2_פירוט אגח תשואה מעל 10% " xfId="502"/>
    <cellStyle name="0_משקל בתא100 2_פירוט אגח תשואה מעל 10% _4.4._דיווחים נוספים" xfId="503"/>
    <cellStyle name="0_משקל בתא100 2_פירוט אגח תשואה מעל 10% _4.4._פירוט אגח תשואה מעל 10% " xfId="504"/>
    <cellStyle name="0_משקל בתא100 2_פירוט אגח תשואה מעל 10% _דיווחים נוספים" xfId="505"/>
    <cellStyle name="0_משקל בתא100 2_פירוט אגח תשואה מעל 10% _דיווחים נוספים_1" xfId="506"/>
    <cellStyle name="0_משקל בתא100 2_פירוט אגח תשואה מעל 10% _דיווחים נוספים_פירוט אגח תשואה מעל 10% " xfId="507"/>
    <cellStyle name="0_משקל בתא100 2_פירוט אגח תשואה מעל 10% _פירוט אגח תשואה מעל 10% " xfId="508"/>
    <cellStyle name="0_משקל בתא100 3" xfId="509"/>
    <cellStyle name="0_משקל בתא100 3_דיווחים נוספים" xfId="510"/>
    <cellStyle name="0_משקל בתא100 3_דיווחים נוספים_1" xfId="511"/>
    <cellStyle name="0_משקל בתא100 3_דיווחים נוספים_פירוט אגח תשואה מעל 10% " xfId="512"/>
    <cellStyle name="0_משקל בתא100 3_פירוט אגח תשואה מעל 10% " xfId="513"/>
    <cellStyle name="0_משקל בתא100_4.4." xfId="514"/>
    <cellStyle name="0_משקל בתא100_4.4. 2" xfId="515"/>
    <cellStyle name="0_משקל בתא100_4.4. 2_דיווחים נוספים" xfId="516"/>
    <cellStyle name="0_משקל בתא100_4.4. 2_דיווחים נוספים_1" xfId="517"/>
    <cellStyle name="0_משקל בתא100_4.4. 2_דיווחים נוספים_פירוט אגח תשואה מעל 10% " xfId="518"/>
    <cellStyle name="0_משקל בתא100_4.4. 2_פירוט אגח תשואה מעל 10% " xfId="519"/>
    <cellStyle name="0_משקל בתא100_4.4._דיווחים נוספים" xfId="520"/>
    <cellStyle name="0_משקל בתא100_4.4._פירוט אגח תשואה מעל 10% " xfId="521"/>
    <cellStyle name="0_משקל בתא100_דיווחים נוספים" xfId="522"/>
    <cellStyle name="0_משקל בתא100_דיווחים נוספים 2" xfId="523"/>
    <cellStyle name="0_משקל בתא100_דיווחים נוספים 2_דיווחים נוספים" xfId="524"/>
    <cellStyle name="0_משקל בתא100_דיווחים נוספים 2_דיווחים נוספים_1" xfId="525"/>
    <cellStyle name="0_משקל בתא100_דיווחים נוספים 2_דיווחים נוספים_פירוט אגח תשואה מעל 10% " xfId="526"/>
    <cellStyle name="0_משקל בתא100_דיווחים נוספים 2_פירוט אגח תשואה מעל 10% " xfId="527"/>
    <cellStyle name="0_משקל בתא100_דיווחים נוספים_1" xfId="528"/>
    <cellStyle name="0_משקל בתא100_דיווחים נוספים_1 2" xfId="529"/>
    <cellStyle name="0_משקל בתא100_דיווחים נוספים_1 2_דיווחים נוספים" xfId="530"/>
    <cellStyle name="0_משקל בתא100_דיווחים נוספים_1 2_דיווחים נוספים_1" xfId="531"/>
    <cellStyle name="0_משקל בתא100_דיווחים נוספים_1 2_דיווחים נוספים_פירוט אגח תשואה מעל 10% " xfId="532"/>
    <cellStyle name="0_משקל בתא100_דיווחים נוספים_1 2_פירוט אגח תשואה מעל 10% " xfId="533"/>
    <cellStyle name="0_משקל בתא100_דיווחים נוספים_1_4.4." xfId="534"/>
    <cellStyle name="0_משקל בתא100_דיווחים נוספים_1_4.4. 2" xfId="535"/>
    <cellStyle name="0_משקל בתא100_דיווחים נוספים_1_4.4. 2_דיווחים נוספים" xfId="536"/>
    <cellStyle name="0_משקל בתא100_דיווחים נוספים_1_4.4. 2_דיווחים נוספים_1" xfId="537"/>
    <cellStyle name="0_משקל בתא100_דיווחים נוספים_1_4.4. 2_דיווחים נוספים_פירוט אגח תשואה מעל 10% " xfId="538"/>
    <cellStyle name="0_משקל בתא100_דיווחים נוספים_1_4.4. 2_פירוט אגח תשואה מעל 10% " xfId="539"/>
    <cellStyle name="0_משקל בתא100_דיווחים נוספים_1_4.4._דיווחים נוספים" xfId="540"/>
    <cellStyle name="0_משקל בתא100_דיווחים נוספים_1_4.4._פירוט אגח תשואה מעל 10% " xfId="541"/>
    <cellStyle name="0_משקל בתא100_דיווחים נוספים_1_דיווחים נוספים" xfId="542"/>
    <cellStyle name="0_משקל בתא100_דיווחים נוספים_1_דיווחים נוספים 2" xfId="543"/>
    <cellStyle name="0_משקל בתא100_דיווחים נוספים_1_דיווחים נוספים 2_דיווחים נוספים" xfId="544"/>
    <cellStyle name="0_משקל בתא100_דיווחים נוספים_1_דיווחים נוספים 2_דיווחים נוספים_1" xfId="545"/>
    <cellStyle name="0_משקל בתא100_דיווחים נוספים_1_דיווחים נוספים 2_דיווחים נוספים_פירוט אגח תשואה מעל 10% " xfId="546"/>
    <cellStyle name="0_משקל בתא100_דיווחים נוספים_1_דיווחים נוספים 2_פירוט אגח תשואה מעל 10% " xfId="547"/>
    <cellStyle name="0_משקל בתא100_דיווחים נוספים_1_דיווחים נוספים_1" xfId="548"/>
    <cellStyle name="0_משקל בתא100_דיווחים נוספים_1_דיווחים נוספים_4.4." xfId="549"/>
    <cellStyle name="0_משקל בתא100_דיווחים נוספים_1_דיווחים נוספים_4.4. 2" xfId="550"/>
    <cellStyle name="0_משקל בתא100_דיווחים נוספים_1_דיווחים נוספים_4.4. 2_דיווחים נוספים" xfId="551"/>
    <cellStyle name="0_משקל בתא100_דיווחים נוספים_1_דיווחים נוספים_4.4. 2_דיווחים נוספים_1" xfId="552"/>
    <cellStyle name="0_משקל בתא100_דיווחים נוספים_1_דיווחים נוספים_4.4. 2_דיווחים נוספים_פירוט אגח תשואה מעל 10% " xfId="553"/>
    <cellStyle name="0_משקל בתא100_דיווחים נוספים_1_דיווחים נוספים_4.4. 2_פירוט אגח תשואה מעל 10% " xfId="554"/>
    <cellStyle name="0_משקל בתא100_דיווחים נוספים_1_דיווחים נוספים_4.4._דיווחים נוספים" xfId="555"/>
    <cellStyle name="0_משקל בתא100_דיווחים נוספים_1_דיווחים נוספים_4.4._פירוט אגח תשואה מעל 10% " xfId="556"/>
    <cellStyle name="0_משקל בתא100_דיווחים נוספים_1_דיווחים נוספים_דיווחים נוספים" xfId="557"/>
    <cellStyle name="0_משקל בתא100_דיווחים נוספים_1_דיווחים נוספים_פירוט אגח תשואה מעל 10% " xfId="558"/>
    <cellStyle name="0_משקל בתא100_דיווחים נוספים_1_פירוט אגח תשואה מעל 10% " xfId="559"/>
    <cellStyle name="0_משקל בתא100_דיווחים נוספים_2" xfId="560"/>
    <cellStyle name="0_משקל בתא100_דיווחים נוספים_2 2" xfId="561"/>
    <cellStyle name="0_משקל בתא100_דיווחים נוספים_2 2_דיווחים נוספים" xfId="562"/>
    <cellStyle name="0_משקל בתא100_דיווחים נוספים_2 2_דיווחים נוספים_1" xfId="563"/>
    <cellStyle name="0_משקל בתא100_דיווחים נוספים_2 2_דיווחים נוספים_פירוט אגח תשואה מעל 10% " xfId="564"/>
    <cellStyle name="0_משקל בתא100_דיווחים נוספים_2 2_פירוט אגח תשואה מעל 10% " xfId="565"/>
    <cellStyle name="0_משקל בתא100_דיווחים נוספים_2_4.4." xfId="566"/>
    <cellStyle name="0_משקל בתא100_דיווחים נוספים_2_4.4. 2" xfId="567"/>
    <cellStyle name="0_משקל בתא100_דיווחים נוספים_2_4.4. 2_דיווחים נוספים" xfId="568"/>
    <cellStyle name="0_משקל בתא100_דיווחים נוספים_2_4.4. 2_דיווחים נוספים_1" xfId="569"/>
    <cellStyle name="0_משקל בתא100_דיווחים נוספים_2_4.4. 2_דיווחים נוספים_פירוט אגח תשואה מעל 10% " xfId="570"/>
    <cellStyle name="0_משקל בתא100_דיווחים נוספים_2_4.4. 2_פירוט אגח תשואה מעל 10% " xfId="571"/>
    <cellStyle name="0_משקל בתא100_דיווחים נוספים_2_4.4._דיווחים נוספים" xfId="572"/>
    <cellStyle name="0_משקל בתא100_דיווחים נוספים_2_4.4._פירוט אגח תשואה מעל 10% " xfId="573"/>
    <cellStyle name="0_משקל בתא100_דיווחים נוספים_2_דיווחים נוספים" xfId="574"/>
    <cellStyle name="0_משקל בתא100_דיווחים נוספים_2_פירוט אגח תשואה מעל 10% " xfId="575"/>
    <cellStyle name="0_משקל בתא100_דיווחים נוספים_3" xfId="576"/>
    <cellStyle name="0_משקל בתא100_דיווחים נוספים_4.4." xfId="577"/>
    <cellStyle name="0_משקל בתא100_דיווחים נוספים_4.4. 2" xfId="578"/>
    <cellStyle name="0_משקל בתא100_דיווחים נוספים_4.4. 2_דיווחים נוספים" xfId="579"/>
    <cellStyle name="0_משקל בתא100_דיווחים נוספים_4.4. 2_דיווחים נוספים_1" xfId="580"/>
    <cellStyle name="0_משקל בתא100_דיווחים נוספים_4.4. 2_דיווחים נוספים_פירוט אגח תשואה מעל 10% " xfId="581"/>
    <cellStyle name="0_משקל בתא100_דיווחים נוספים_4.4. 2_פירוט אגח תשואה מעל 10% " xfId="582"/>
    <cellStyle name="0_משקל בתא100_דיווחים נוספים_4.4._דיווחים נוספים" xfId="583"/>
    <cellStyle name="0_משקל בתא100_דיווחים נוספים_4.4._פירוט אגח תשואה מעל 10% " xfId="584"/>
    <cellStyle name="0_משקל בתא100_דיווחים נוספים_דיווחים נוספים" xfId="585"/>
    <cellStyle name="0_משקל בתא100_דיווחים נוספים_דיווחים נוספים 2" xfId="586"/>
    <cellStyle name="0_משקל בתא100_דיווחים נוספים_דיווחים נוספים 2_דיווחים נוספים" xfId="587"/>
    <cellStyle name="0_משקל בתא100_דיווחים נוספים_דיווחים נוספים 2_דיווחים נוספים_1" xfId="588"/>
    <cellStyle name="0_משקל בתא100_דיווחים נוספים_דיווחים נוספים 2_דיווחים נוספים_פירוט אגח תשואה מעל 10% " xfId="589"/>
    <cellStyle name="0_משקל בתא100_דיווחים נוספים_דיווחים נוספים 2_פירוט אגח תשואה מעל 10% " xfId="590"/>
    <cellStyle name="0_משקל בתא100_דיווחים נוספים_דיווחים נוספים_1" xfId="591"/>
    <cellStyle name="0_משקל בתא100_דיווחים נוספים_דיווחים נוספים_4.4." xfId="592"/>
    <cellStyle name="0_משקל בתא100_דיווחים נוספים_דיווחים נוספים_4.4. 2" xfId="593"/>
    <cellStyle name="0_משקל בתא100_דיווחים נוספים_דיווחים נוספים_4.4. 2_דיווחים נוספים" xfId="594"/>
    <cellStyle name="0_משקל בתא100_דיווחים נוספים_דיווחים נוספים_4.4. 2_דיווחים נוספים_1" xfId="595"/>
    <cellStyle name="0_משקל בתא100_דיווחים נוספים_דיווחים נוספים_4.4. 2_דיווחים נוספים_פירוט אגח תשואה מעל 10% " xfId="596"/>
    <cellStyle name="0_משקל בתא100_דיווחים נוספים_דיווחים נוספים_4.4. 2_פירוט אגח תשואה מעל 10% " xfId="597"/>
    <cellStyle name="0_משקל בתא100_דיווחים נוספים_דיווחים נוספים_4.4._דיווחים נוספים" xfId="598"/>
    <cellStyle name="0_משקל בתא100_דיווחים נוספים_דיווחים נוספים_4.4._פירוט אגח תשואה מעל 10% " xfId="599"/>
    <cellStyle name="0_משקל בתא100_דיווחים נוספים_דיווחים נוספים_דיווחים נוספים" xfId="600"/>
    <cellStyle name="0_משקל בתא100_דיווחים נוספים_דיווחים נוספים_פירוט אגח תשואה מעל 10% " xfId="601"/>
    <cellStyle name="0_משקל בתא100_דיווחים נוספים_פירוט אגח תשואה מעל 10% " xfId="602"/>
    <cellStyle name="0_משקל בתא100_הערות" xfId="603"/>
    <cellStyle name="0_משקל בתא100_הערות 2" xfId="604"/>
    <cellStyle name="0_משקל בתא100_הערות 2_דיווחים נוספים" xfId="605"/>
    <cellStyle name="0_משקל בתא100_הערות 2_דיווחים נוספים_1" xfId="606"/>
    <cellStyle name="0_משקל בתא100_הערות 2_דיווחים נוספים_פירוט אגח תשואה מעל 10% " xfId="607"/>
    <cellStyle name="0_משקל בתא100_הערות 2_פירוט אגח תשואה מעל 10% " xfId="608"/>
    <cellStyle name="0_משקל בתא100_הערות_4.4." xfId="609"/>
    <cellStyle name="0_משקל בתא100_הערות_4.4. 2" xfId="610"/>
    <cellStyle name="0_משקל בתא100_הערות_4.4. 2_דיווחים נוספים" xfId="611"/>
    <cellStyle name="0_משקל בתא100_הערות_4.4. 2_דיווחים נוספים_1" xfId="612"/>
    <cellStyle name="0_משקל בתא100_הערות_4.4. 2_דיווחים נוספים_פירוט אגח תשואה מעל 10% " xfId="613"/>
    <cellStyle name="0_משקל בתא100_הערות_4.4. 2_פירוט אגח תשואה מעל 10% " xfId="614"/>
    <cellStyle name="0_משקל בתא100_הערות_4.4._דיווחים נוספים" xfId="615"/>
    <cellStyle name="0_משקל בתא100_הערות_4.4._פירוט אגח תשואה מעל 10% " xfId="616"/>
    <cellStyle name="0_משקל בתא100_הערות_דיווחים נוספים" xfId="617"/>
    <cellStyle name="0_משקל בתא100_הערות_דיווחים נוספים_1" xfId="618"/>
    <cellStyle name="0_משקל בתא100_הערות_דיווחים נוספים_פירוט אגח תשואה מעל 10% " xfId="619"/>
    <cellStyle name="0_משקל בתא100_הערות_פירוט אגח תשואה מעל 10% " xfId="620"/>
    <cellStyle name="0_משקל בתא100_יתרת מסגרות אשראי לניצול " xfId="621"/>
    <cellStyle name="0_משקל בתא100_יתרת מסגרות אשראי לניצול  2" xfId="622"/>
    <cellStyle name="0_משקל בתא100_יתרת מסגרות אשראי לניצול  2_דיווחים נוספים" xfId="623"/>
    <cellStyle name="0_משקל בתא100_יתרת מסגרות אשראי לניצול  2_דיווחים נוספים_1" xfId="624"/>
    <cellStyle name="0_משקל בתא100_יתרת מסגרות אשראי לניצול  2_דיווחים נוספים_פירוט אגח תשואה מעל 10% " xfId="625"/>
    <cellStyle name="0_משקל בתא100_יתרת מסגרות אשראי לניצול  2_פירוט אגח תשואה מעל 10% " xfId="626"/>
    <cellStyle name="0_משקל בתא100_יתרת מסגרות אשראי לניצול _4.4." xfId="627"/>
    <cellStyle name="0_משקל בתא100_יתרת מסגרות אשראי לניצול _4.4. 2" xfId="628"/>
    <cellStyle name="0_משקל בתא100_יתרת מסגרות אשראי לניצול _4.4. 2_דיווחים נוספים" xfId="629"/>
    <cellStyle name="0_משקל בתא100_יתרת מסגרות אשראי לניצול _4.4. 2_דיווחים נוספים_1" xfId="630"/>
    <cellStyle name="0_משקל בתא100_יתרת מסגרות אשראי לניצול _4.4. 2_דיווחים נוספים_פירוט אגח תשואה מעל 10% " xfId="631"/>
    <cellStyle name="0_משקל בתא100_יתרת מסגרות אשראי לניצול _4.4. 2_פירוט אגח תשואה מעל 10% " xfId="632"/>
    <cellStyle name="0_משקל בתא100_יתרת מסגרות אשראי לניצול _4.4._דיווחים נוספים" xfId="633"/>
    <cellStyle name="0_משקל בתא100_יתרת מסגרות אשראי לניצול _4.4._פירוט אגח תשואה מעל 10% " xfId="634"/>
    <cellStyle name="0_משקל בתא100_יתרת מסגרות אשראי לניצול _דיווחים נוספים" xfId="635"/>
    <cellStyle name="0_משקל בתא100_יתרת מסגרות אשראי לניצול _דיווחים נוספים_1" xfId="636"/>
    <cellStyle name="0_משקל בתא100_יתרת מסגרות אשראי לניצול _דיווחים נוספים_פירוט אגח תשואה מעל 10% " xfId="637"/>
    <cellStyle name="0_משקל בתא100_יתרת מסגרות אשראי לניצול _פירוט אגח תשואה מעל 10% " xfId="638"/>
    <cellStyle name="0_משקל בתא100_עסקאות שאושרו וטרם בוצעו  " xfId="639"/>
    <cellStyle name="0_משקל בתא100_עסקאות שאושרו וטרם בוצעו   2" xfId="640"/>
    <cellStyle name="0_משקל בתא100_עסקאות שאושרו וטרם בוצעו   2_דיווחים נוספים" xfId="641"/>
    <cellStyle name="0_משקל בתא100_עסקאות שאושרו וטרם בוצעו   2_דיווחים נוספים_1" xfId="642"/>
    <cellStyle name="0_משקל בתא100_עסקאות שאושרו וטרם בוצעו   2_דיווחים נוספים_פירוט אגח תשואה מעל 10% " xfId="643"/>
    <cellStyle name="0_משקל בתא100_עסקאות שאושרו וטרם בוצעו   2_פירוט אגח תשואה מעל 10% " xfId="644"/>
    <cellStyle name="0_משקל בתא100_עסקאות שאושרו וטרם בוצעו  _1" xfId="645"/>
    <cellStyle name="0_משקל בתא100_עסקאות שאושרו וטרם בוצעו  _1 2" xfId="646"/>
    <cellStyle name="0_משקל בתא100_עסקאות שאושרו וטרם בוצעו  _1 2_דיווחים נוספים" xfId="647"/>
    <cellStyle name="0_משקל בתא100_עסקאות שאושרו וטרם בוצעו  _1 2_דיווחים נוספים_1" xfId="648"/>
    <cellStyle name="0_משקל בתא100_עסקאות שאושרו וטרם בוצעו  _1 2_דיווחים נוספים_פירוט אגח תשואה מעל 10% " xfId="649"/>
    <cellStyle name="0_משקל בתא100_עסקאות שאושרו וטרם בוצעו  _1 2_פירוט אגח תשואה מעל 10% " xfId="650"/>
    <cellStyle name="0_משקל בתא100_עסקאות שאושרו וטרם בוצעו  _1_דיווחים נוספים" xfId="651"/>
    <cellStyle name="0_משקל בתא100_עסקאות שאושרו וטרם בוצעו  _1_פירוט אגח תשואה מעל 10% " xfId="652"/>
    <cellStyle name="0_משקל בתא100_עסקאות שאושרו וטרם בוצעו  _4.4." xfId="653"/>
    <cellStyle name="0_משקל בתא100_עסקאות שאושרו וטרם בוצעו  _4.4. 2" xfId="654"/>
    <cellStyle name="0_משקל בתא100_עסקאות שאושרו וטרם בוצעו  _4.4. 2_דיווחים נוספים" xfId="655"/>
    <cellStyle name="0_משקל בתא100_עסקאות שאושרו וטרם בוצעו  _4.4. 2_דיווחים נוספים_1" xfId="656"/>
    <cellStyle name="0_משקל בתא100_עסקאות שאושרו וטרם בוצעו  _4.4. 2_דיווחים נוספים_פירוט אגח תשואה מעל 10% " xfId="657"/>
    <cellStyle name="0_משקל בתא100_עסקאות שאושרו וטרם בוצעו  _4.4. 2_פירוט אגח תשואה מעל 10% " xfId="658"/>
    <cellStyle name="0_משקל בתא100_עסקאות שאושרו וטרם בוצעו  _4.4._דיווחים נוספים" xfId="659"/>
    <cellStyle name="0_משקל בתא100_עסקאות שאושרו וטרם בוצעו  _4.4._פירוט אגח תשואה מעל 10% " xfId="660"/>
    <cellStyle name="0_משקל בתא100_עסקאות שאושרו וטרם בוצעו  _דיווחים נוספים" xfId="661"/>
    <cellStyle name="0_משקל בתא100_עסקאות שאושרו וטרם בוצעו  _דיווחים נוספים_1" xfId="662"/>
    <cellStyle name="0_משקל בתא100_עסקאות שאושרו וטרם בוצעו  _דיווחים נוספים_פירוט אגח תשואה מעל 10% " xfId="663"/>
    <cellStyle name="0_משקל בתא100_עסקאות שאושרו וטרם בוצעו  _פירוט אגח תשואה מעל 10% " xfId="664"/>
    <cellStyle name="0_משקל בתא100_פירוט אגח תשואה מעל 10% " xfId="665"/>
    <cellStyle name="0_משקל בתא100_פירוט אגח תשואה מעל 10%  2" xfId="666"/>
    <cellStyle name="0_משקל בתא100_פירוט אגח תשואה מעל 10%  2_דיווחים נוספים" xfId="667"/>
    <cellStyle name="0_משקל בתא100_פירוט אגח תשואה מעל 10%  2_דיווחים נוספים_1" xfId="668"/>
    <cellStyle name="0_משקל בתא100_פירוט אגח תשואה מעל 10%  2_דיווחים נוספים_פירוט אגח תשואה מעל 10% " xfId="669"/>
    <cellStyle name="0_משקל בתא100_פירוט אגח תשואה מעל 10%  2_פירוט אגח תשואה מעל 10% " xfId="670"/>
    <cellStyle name="0_משקל בתא100_פירוט אגח תשואה מעל 10% _1" xfId="671"/>
    <cellStyle name="0_משקל בתא100_פירוט אגח תשואה מעל 10% _4.4." xfId="672"/>
    <cellStyle name="0_משקל בתא100_פירוט אגח תשואה מעל 10% _4.4. 2" xfId="673"/>
    <cellStyle name="0_משקל בתא100_פירוט אגח תשואה מעל 10% _4.4. 2_דיווחים נוספים" xfId="674"/>
    <cellStyle name="0_משקל בתא100_פירוט אגח תשואה מעל 10% _4.4. 2_דיווחים נוספים_1" xfId="675"/>
    <cellStyle name="0_משקל בתא100_פירוט אגח תשואה מעל 10% _4.4. 2_דיווחים נוספים_פירוט אגח תשואה מעל 10% " xfId="676"/>
    <cellStyle name="0_משקל בתא100_פירוט אגח תשואה מעל 10% _4.4. 2_פירוט אגח תשואה מעל 10% " xfId="677"/>
    <cellStyle name="0_משקל בתא100_פירוט אגח תשואה מעל 10% _4.4._דיווחים נוספים" xfId="678"/>
    <cellStyle name="0_משקל בתא100_פירוט אגח תשואה מעל 10% _4.4._פירוט אגח תשואה מעל 10% " xfId="679"/>
    <cellStyle name="0_משקל בתא100_פירוט אגח תשואה מעל 10% _דיווחים נוספים" xfId="680"/>
    <cellStyle name="0_משקל בתא100_פירוט אגח תשואה מעל 10% _דיווחים נוספים_1" xfId="681"/>
    <cellStyle name="0_משקל בתא100_פירוט אגח תשואה מעל 10% _דיווחים נוספים_פירוט אגח תשואה מעל 10% " xfId="682"/>
    <cellStyle name="0_משקל בתא100_פירוט אגח תשואה מעל 10% _פירוט אגח תשואה מעל 10% " xfId="683"/>
    <cellStyle name="0_עסקאות שאושרו וטרם בוצעו  " xfId="684"/>
    <cellStyle name="0_עסקאות שאושרו וטרם בוצעו   2" xfId="685"/>
    <cellStyle name="0_עסקאות שאושרו וטרם בוצעו   2_דיווחים נוספים" xfId="686"/>
    <cellStyle name="0_עסקאות שאושרו וטרם בוצעו   2_דיווחים נוספים_1" xfId="687"/>
    <cellStyle name="0_עסקאות שאושרו וטרם בוצעו   2_דיווחים נוספים_פירוט אגח תשואה מעל 10% " xfId="688"/>
    <cellStyle name="0_עסקאות שאושרו וטרם בוצעו   2_פירוט אגח תשואה מעל 10% " xfId="689"/>
    <cellStyle name="0_עסקאות שאושרו וטרם בוצעו  _1" xfId="690"/>
    <cellStyle name="0_עסקאות שאושרו וטרם בוצעו  _1 2" xfId="691"/>
    <cellStyle name="0_עסקאות שאושרו וטרם בוצעו  _1 2_דיווחים נוספים" xfId="692"/>
    <cellStyle name="0_עסקאות שאושרו וטרם בוצעו  _1 2_דיווחים נוספים_1" xfId="693"/>
    <cellStyle name="0_עסקאות שאושרו וטרם בוצעו  _1 2_דיווחים נוספים_פירוט אגח תשואה מעל 10% " xfId="694"/>
    <cellStyle name="0_עסקאות שאושרו וטרם בוצעו  _1 2_פירוט אגח תשואה מעל 10% " xfId="695"/>
    <cellStyle name="0_עסקאות שאושרו וטרם בוצעו  _1_דיווחים נוספים" xfId="696"/>
    <cellStyle name="0_עסקאות שאושרו וטרם בוצעו  _1_פירוט אגח תשואה מעל 10% " xfId="697"/>
    <cellStyle name="0_עסקאות שאושרו וטרם בוצעו  _4.4." xfId="698"/>
    <cellStyle name="0_עסקאות שאושרו וטרם בוצעו  _4.4. 2" xfId="699"/>
    <cellStyle name="0_עסקאות שאושרו וטרם בוצעו  _4.4. 2_דיווחים נוספים" xfId="700"/>
    <cellStyle name="0_עסקאות שאושרו וטרם בוצעו  _4.4. 2_דיווחים נוספים_1" xfId="701"/>
    <cellStyle name="0_עסקאות שאושרו וטרם בוצעו  _4.4. 2_דיווחים נוספים_פירוט אגח תשואה מעל 10% " xfId="702"/>
    <cellStyle name="0_עסקאות שאושרו וטרם בוצעו  _4.4. 2_פירוט אגח תשואה מעל 10% " xfId="703"/>
    <cellStyle name="0_עסקאות שאושרו וטרם בוצעו  _4.4._דיווחים נוספים" xfId="704"/>
    <cellStyle name="0_עסקאות שאושרו וטרם בוצעו  _4.4._פירוט אגח תשואה מעל 10% " xfId="705"/>
    <cellStyle name="0_עסקאות שאושרו וטרם בוצעו  _דיווחים נוספים" xfId="706"/>
    <cellStyle name="0_עסקאות שאושרו וטרם בוצעו  _דיווחים נוספים_1" xfId="707"/>
    <cellStyle name="0_עסקאות שאושרו וטרם בוצעו  _דיווחים נוספים_פירוט אגח תשואה מעל 10% " xfId="708"/>
    <cellStyle name="0_עסקאות שאושרו וטרם בוצעו  _פירוט אגח תשואה מעל 10% " xfId="709"/>
    <cellStyle name="0_פירוט אגח תשואה מעל 10% " xfId="710"/>
    <cellStyle name="0_פירוט אגח תשואה מעל 10%  2" xfId="711"/>
    <cellStyle name="0_פירוט אגח תשואה מעל 10%  2_דיווחים נוספים" xfId="712"/>
    <cellStyle name="0_פירוט אגח תשואה מעל 10%  2_דיווחים נוספים_1" xfId="713"/>
    <cellStyle name="0_פירוט אגח תשואה מעל 10%  2_דיווחים נוספים_פירוט אגח תשואה מעל 10% " xfId="714"/>
    <cellStyle name="0_פירוט אגח תשואה מעל 10%  2_פירוט אגח תשואה מעל 10% " xfId="715"/>
    <cellStyle name="0_פירוט אגח תשואה מעל 10% _1" xfId="716"/>
    <cellStyle name="0_פירוט אגח תשואה מעל 10% _4.4." xfId="717"/>
    <cellStyle name="0_פירוט אגח תשואה מעל 10% _4.4. 2" xfId="718"/>
    <cellStyle name="0_פירוט אגח תשואה מעל 10% _4.4. 2_דיווחים נוספים" xfId="719"/>
    <cellStyle name="0_פירוט אגח תשואה מעל 10% _4.4. 2_דיווחים נוספים_1" xfId="720"/>
    <cellStyle name="0_פירוט אגח תשואה מעל 10% _4.4. 2_דיווחים נוספים_פירוט אגח תשואה מעל 10% " xfId="721"/>
    <cellStyle name="0_פירוט אגח תשואה מעל 10% _4.4. 2_פירוט אגח תשואה מעל 10% " xfId="722"/>
    <cellStyle name="0_פירוט אגח תשואה מעל 10% _4.4._דיווחים נוספים" xfId="723"/>
    <cellStyle name="0_פירוט אגח תשואה מעל 10% _4.4._פירוט אגח תשואה מעל 10% " xfId="724"/>
    <cellStyle name="0_פירוט אגח תשואה מעל 10% _דיווחים נוספים" xfId="725"/>
    <cellStyle name="0_פירוט אגח תשואה מעל 10% _דיווחים נוספים_1" xfId="726"/>
    <cellStyle name="0_פירוט אגח תשואה מעל 10% _דיווחים נוספים_פירוט אגח תשואה מעל 10% " xfId="727"/>
    <cellStyle name="0_פירוט אגח תשואה מעל 10% _פירוט אגח תשואה מעל 10% " xfId="728"/>
    <cellStyle name="1" xfId="729"/>
    <cellStyle name="1 2" xfId="730"/>
    <cellStyle name="1 2 2" xfId="731"/>
    <cellStyle name="1 2_דיווחים נוספים" xfId="732"/>
    <cellStyle name="1 3" xfId="733"/>
    <cellStyle name="1_4.4." xfId="734"/>
    <cellStyle name="1_4.4. 2" xfId="735"/>
    <cellStyle name="1_4.4. 2_דיווחים נוספים" xfId="736"/>
    <cellStyle name="1_4.4. 2_דיווחים נוספים_1" xfId="737"/>
    <cellStyle name="1_4.4. 2_דיווחים נוספים_פירוט אגח תשואה מעל 10% " xfId="738"/>
    <cellStyle name="1_4.4. 2_פירוט אגח תשואה מעל 10% " xfId="739"/>
    <cellStyle name="1_4.4._דיווחים נוספים" xfId="740"/>
    <cellStyle name="1_4.4._פירוט אגח תשואה מעל 10% " xfId="741"/>
    <cellStyle name="1_Anafim" xfId="742"/>
    <cellStyle name="1_Anafim 2" xfId="743"/>
    <cellStyle name="1_Anafim 2 2" xfId="744"/>
    <cellStyle name="1_Anafim 2 2_דיווחים נוספים" xfId="745"/>
    <cellStyle name="1_Anafim 2 2_דיווחים נוספים_1" xfId="746"/>
    <cellStyle name="1_Anafim 2 2_דיווחים נוספים_פירוט אגח תשואה מעל 10% " xfId="747"/>
    <cellStyle name="1_Anafim 2 2_פירוט אגח תשואה מעל 10% " xfId="748"/>
    <cellStyle name="1_Anafim 2_4.4." xfId="749"/>
    <cellStyle name="1_Anafim 2_4.4. 2" xfId="750"/>
    <cellStyle name="1_Anafim 2_4.4. 2_דיווחים נוספים" xfId="751"/>
    <cellStyle name="1_Anafim 2_4.4. 2_דיווחים נוספים_1" xfId="752"/>
    <cellStyle name="1_Anafim 2_4.4. 2_דיווחים נוספים_פירוט אגח תשואה מעל 10% " xfId="753"/>
    <cellStyle name="1_Anafim 2_4.4. 2_פירוט אגח תשואה מעל 10% " xfId="754"/>
    <cellStyle name="1_Anafim 2_4.4._דיווחים נוספים" xfId="755"/>
    <cellStyle name="1_Anafim 2_4.4._פירוט אגח תשואה מעל 10% " xfId="756"/>
    <cellStyle name="1_Anafim 2_דיווחים נוספים" xfId="757"/>
    <cellStyle name="1_Anafim 2_דיווחים נוספים 2" xfId="758"/>
    <cellStyle name="1_Anafim 2_דיווחים נוספים 2_דיווחים נוספים" xfId="759"/>
    <cellStyle name="1_Anafim 2_דיווחים נוספים 2_דיווחים נוספים_1" xfId="760"/>
    <cellStyle name="1_Anafim 2_דיווחים נוספים 2_דיווחים נוספים_פירוט אגח תשואה מעל 10% " xfId="761"/>
    <cellStyle name="1_Anafim 2_דיווחים נוספים 2_פירוט אגח תשואה מעל 10% " xfId="762"/>
    <cellStyle name="1_Anafim 2_דיווחים נוספים_1" xfId="763"/>
    <cellStyle name="1_Anafim 2_דיווחים נוספים_1 2" xfId="764"/>
    <cellStyle name="1_Anafim 2_דיווחים נוספים_1 2_דיווחים נוספים" xfId="765"/>
    <cellStyle name="1_Anafim 2_דיווחים נוספים_1 2_דיווחים נוספים_1" xfId="766"/>
    <cellStyle name="1_Anafim 2_דיווחים נוספים_1 2_דיווחים נוספים_פירוט אגח תשואה מעל 10% " xfId="767"/>
    <cellStyle name="1_Anafim 2_דיווחים נוספים_1 2_פירוט אגח תשואה מעל 10% " xfId="768"/>
    <cellStyle name="1_Anafim 2_דיווחים נוספים_1_4.4." xfId="769"/>
    <cellStyle name="1_Anafim 2_דיווחים נוספים_1_4.4. 2" xfId="770"/>
    <cellStyle name="1_Anafim 2_דיווחים נוספים_1_4.4. 2_דיווחים נוספים" xfId="771"/>
    <cellStyle name="1_Anafim 2_דיווחים נוספים_1_4.4. 2_דיווחים נוספים_1" xfId="772"/>
    <cellStyle name="1_Anafim 2_דיווחים נוספים_1_4.4. 2_דיווחים נוספים_פירוט אגח תשואה מעל 10% " xfId="773"/>
    <cellStyle name="1_Anafim 2_דיווחים נוספים_1_4.4. 2_פירוט אגח תשואה מעל 10% " xfId="774"/>
    <cellStyle name="1_Anafim 2_דיווחים נוספים_1_4.4._דיווחים נוספים" xfId="775"/>
    <cellStyle name="1_Anafim 2_דיווחים נוספים_1_4.4._פירוט אגח תשואה מעל 10% " xfId="776"/>
    <cellStyle name="1_Anafim 2_דיווחים נוספים_1_דיווחים נוספים" xfId="777"/>
    <cellStyle name="1_Anafim 2_דיווחים נוספים_1_פירוט אגח תשואה מעל 10% " xfId="778"/>
    <cellStyle name="1_Anafim 2_דיווחים נוספים_2" xfId="779"/>
    <cellStyle name="1_Anafim 2_דיווחים נוספים_4.4." xfId="780"/>
    <cellStyle name="1_Anafim 2_דיווחים נוספים_4.4. 2" xfId="781"/>
    <cellStyle name="1_Anafim 2_דיווחים נוספים_4.4. 2_דיווחים נוספים" xfId="782"/>
    <cellStyle name="1_Anafim 2_דיווחים נוספים_4.4. 2_דיווחים נוספים_1" xfId="783"/>
    <cellStyle name="1_Anafim 2_דיווחים נוספים_4.4. 2_דיווחים נוספים_פירוט אגח תשואה מעל 10% " xfId="784"/>
    <cellStyle name="1_Anafim 2_דיווחים נוספים_4.4. 2_פירוט אגח תשואה מעל 10% " xfId="785"/>
    <cellStyle name="1_Anafim 2_דיווחים נוספים_4.4._דיווחים נוספים" xfId="786"/>
    <cellStyle name="1_Anafim 2_דיווחים נוספים_4.4._פירוט אגח תשואה מעל 10% " xfId="787"/>
    <cellStyle name="1_Anafim 2_דיווחים נוספים_דיווחים נוספים" xfId="788"/>
    <cellStyle name="1_Anafim 2_דיווחים נוספים_דיווחים נוספים 2" xfId="789"/>
    <cellStyle name="1_Anafim 2_דיווחים נוספים_דיווחים נוספים 2_דיווחים נוספים" xfId="790"/>
    <cellStyle name="1_Anafim 2_דיווחים נוספים_דיווחים נוספים 2_דיווחים נוספים_1" xfId="791"/>
    <cellStyle name="1_Anafim 2_דיווחים נוספים_דיווחים נוספים 2_דיווחים נוספים_פירוט אגח תשואה מעל 10% " xfId="792"/>
    <cellStyle name="1_Anafim 2_דיווחים נוספים_דיווחים נוספים 2_פירוט אגח תשואה מעל 10% " xfId="793"/>
    <cellStyle name="1_Anafim 2_דיווחים נוספים_דיווחים נוספים_1" xfId="794"/>
    <cellStyle name="1_Anafim 2_דיווחים נוספים_דיווחים נוספים_4.4." xfId="795"/>
    <cellStyle name="1_Anafim 2_דיווחים נוספים_דיווחים נוספים_4.4. 2" xfId="796"/>
    <cellStyle name="1_Anafim 2_דיווחים נוספים_דיווחים נוספים_4.4. 2_דיווחים נוספים" xfId="797"/>
    <cellStyle name="1_Anafim 2_דיווחים נוספים_דיווחים נוספים_4.4. 2_דיווחים נוספים_1" xfId="798"/>
    <cellStyle name="1_Anafim 2_דיווחים נוספים_דיווחים נוספים_4.4. 2_דיווחים נוספים_פירוט אגח תשואה מעל 10% " xfId="799"/>
    <cellStyle name="1_Anafim 2_דיווחים נוספים_דיווחים נוספים_4.4. 2_פירוט אגח תשואה מעל 10% " xfId="800"/>
    <cellStyle name="1_Anafim 2_דיווחים נוספים_דיווחים נוספים_4.4._דיווחים נוספים" xfId="801"/>
    <cellStyle name="1_Anafim 2_דיווחים נוספים_דיווחים נוספים_4.4._פירוט אגח תשואה מעל 10% " xfId="802"/>
    <cellStyle name="1_Anafim 2_דיווחים נוספים_דיווחים נוספים_דיווחים נוספים" xfId="803"/>
    <cellStyle name="1_Anafim 2_דיווחים נוספים_דיווחים נוספים_פירוט אגח תשואה מעל 10% " xfId="804"/>
    <cellStyle name="1_Anafim 2_דיווחים נוספים_פירוט אגח תשואה מעל 10% " xfId="805"/>
    <cellStyle name="1_Anafim 2_עסקאות שאושרו וטרם בוצעו  " xfId="806"/>
    <cellStyle name="1_Anafim 2_עסקאות שאושרו וטרם בוצעו   2" xfId="807"/>
    <cellStyle name="1_Anafim 2_עסקאות שאושרו וטרם בוצעו   2_דיווחים נוספים" xfId="808"/>
    <cellStyle name="1_Anafim 2_עסקאות שאושרו וטרם בוצעו   2_דיווחים נוספים_1" xfId="809"/>
    <cellStyle name="1_Anafim 2_עסקאות שאושרו וטרם בוצעו   2_דיווחים נוספים_פירוט אגח תשואה מעל 10% " xfId="810"/>
    <cellStyle name="1_Anafim 2_עסקאות שאושרו וטרם בוצעו   2_פירוט אגח תשואה מעל 10% " xfId="811"/>
    <cellStyle name="1_Anafim 2_עסקאות שאושרו וטרם בוצעו  _דיווחים נוספים" xfId="812"/>
    <cellStyle name="1_Anafim 2_עסקאות שאושרו וטרם בוצעו  _פירוט אגח תשואה מעל 10% " xfId="813"/>
    <cellStyle name="1_Anafim 2_פירוט אגח תשואה מעל 10% " xfId="814"/>
    <cellStyle name="1_Anafim 2_פירוט אגח תשואה מעל 10%  2" xfId="815"/>
    <cellStyle name="1_Anafim 2_פירוט אגח תשואה מעל 10%  2_דיווחים נוספים" xfId="816"/>
    <cellStyle name="1_Anafim 2_פירוט אגח תשואה מעל 10%  2_דיווחים נוספים_1" xfId="817"/>
    <cellStyle name="1_Anafim 2_פירוט אגח תשואה מעל 10%  2_דיווחים נוספים_פירוט אגח תשואה מעל 10% " xfId="818"/>
    <cellStyle name="1_Anafim 2_פירוט אגח תשואה מעל 10%  2_פירוט אגח תשואה מעל 10% " xfId="819"/>
    <cellStyle name="1_Anafim 2_פירוט אגח תשואה מעל 10% _1" xfId="820"/>
    <cellStyle name="1_Anafim 2_פירוט אגח תשואה מעל 10% _4.4." xfId="821"/>
    <cellStyle name="1_Anafim 2_פירוט אגח תשואה מעל 10% _4.4. 2" xfId="822"/>
    <cellStyle name="1_Anafim 2_פירוט אגח תשואה מעל 10% _4.4. 2_דיווחים נוספים" xfId="823"/>
    <cellStyle name="1_Anafim 2_פירוט אגח תשואה מעל 10% _4.4. 2_דיווחים נוספים_1" xfId="824"/>
    <cellStyle name="1_Anafim 2_פירוט אגח תשואה מעל 10% _4.4. 2_דיווחים נוספים_פירוט אגח תשואה מעל 10% " xfId="825"/>
    <cellStyle name="1_Anafim 2_פירוט אגח תשואה מעל 10% _4.4. 2_פירוט אגח תשואה מעל 10% " xfId="826"/>
    <cellStyle name="1_Anafim 2_פירוט אגח תשואה מעל 10% _4.4._דיווחים נוספים" xfId="827"/>
    <cellStyle name="1_Anafim 2_פירוט אגח תשואה מעל 10% _4.4._פירוט אגח תשואה מעל 10% " xfId="828"/>
    <cellStyle name="1_Anafim 2_פירוט אגח תשואה מעל 10% _דיווחים נוספים" xfId="829"/>
    <cellStyle name="1_Anafim 2_פירוט אגח תשואה מעל 10% _דיווחים נוספים_1" xfId="830"/>
    <cellStyle name="1_Anafim 2_פירוט אגח תשואה מעל 10% _דיווחים נוספים_פירוט אגח תשואה מעל 10% " xfId="831"/>
    <cellStyle name="1_Anafim 2_פירוט אגח תשואה מעל 10% _פירוט אגח תשואה מעל 10% " xfId="832"/>
    <cellStyle name="1_Anafim 3" xfId="833"/>
    <cellStyle name="1_Anafim 3_דיווחים נוספים" xfId="834"/>
    <cellStyle name="1_Anafim 3_דיווחים נוספים_1" xfId="835"/>
    <cellStyle name="1_Anafim 3_דיווחים נוספים_פירוט אגח תשואה מעל 10% " xfId="836"/>
    <cellStyle name="1_Anafim 3_פירוט אגח תשואה מעל 10% " xfId="837"/>
    <cellStyle name="1_Anafim_4.4." xfId="838"/>
    <cellStyle name="1_Anafim_4.4. 2" xfId="839"/>
    <cellStyle name="1_Anafim_4.4. 2_דיווחים נוספים" xfId="840"/>
    <cellStyle name="1_Anafim_4.4. 2_דיווחים נוספים_1" xfId="841"/>
    <cellStyle name="1_Anafim_4.4. 2_דיווחים נוספים_פירוט אגח תשואה מעל 10% " xfId="842"/>
    <cellStyle name="1_Anafim_4.4. 2_פירוט אגח תשואה מעל 10% " xfId="843"/>
    <cellStyle name="1_Anafim_4.4._דיווחים נוספים" xfId="844"/>
    <cellStyle name="1_Anafim_4.4._פירוט אגח תשואה מעל 10% " xfId="845"/>
    <cellStyle name="1_Anafim_דיווחים נוספים" xfId="846"/>
    <cellStyle name="1_Anafim_דיווחים נוספים 2" xfId="847"/>
    <cellStyle name="1_Anafim_דיווחים נוספים 2_דיווחים נוספים" xfId="848"/>
    <cellStyle name="1_Anafim_דיווחים נוספים 2_דיווחים נוספים_1" xfId="849"/>
    <cellStyle name="1_Anafim_דיווחים נוספים 2_דיווחים נוספים_פירוט אגח תשואה מעל 10% " xfId="850"/>
    <cellStyle name="1_Anafim_דיווחים נוספים 2_פירוט אגח תשואה מעל 10% " xfId="851"/>
    <cellStyle name="1_Anafim_דיווחים נוספים_1" xfId="852"/>
    <cellStyle name="1_Anafim_דיווחים נוספים_1 2" xfId="853"/>
    <cellStyle name="1_Anafim_דיווחים נוספים_1 2_דיווחים נוספים" xfId="854"/>
    <cellStyle name="1_Anafim_דיווחים נוספים_1 2_דיווחים נוספים_1" xfId="855"/>
    <cellStyle name="1_Anafim_דיווחים נוספים_1 2_דיווחים נוספים_פירוט אגח תשואה מעל 10% " xfId="856"/>
    <cellStyle name="1_Anafim_דיווחים נוספים_1 2_פירוט אגח תשואה מעל 10% " xfId="857"/>
    <cellStyle name="1_Anafim_דיווחים נוספים_1_4.4." xfId="858"/>
    <cellStyle name="1_Anafim_דיווחים נוספים_1_4.4. 2" xfId="859"/>
    <cellStyle name="1_Anafim_דיווחים נוספים_1_4.4. 2_דיווחים נוספים" xfId="860"/>
    <cellStyle name="1_Anafim_דיווחים נוספים_1_4.4. 2_דיווחים נוספים_1" xfId="861"/>
    <cellStyle name="1_Anafim_דיווחים נוספים_1_4.4. 2_דיווחים נוספים_פירוט אגח תשואה מעל 10% " xfId="862"/>
    <cellStyle name="1_Anafim_דיווחים נוספים_1_4.4. 2_פירוט אגח תשואה מעל 10% " xfId="863"/>
    <cellStyle name="1_Anafim_דיווחים נוספים_1_4.4._דיווחים נוספים" xfId="864"/>
    <cellStyle name="1_Anafim_דיווחים נוספים_1_4.4._פירוט אגח תשואה מעל 10% " xfId="865"/>
    <cellStyle name="1_Anafim_דיווחים נוספים_1_דיווחים נוספים" xfId="866"/>
    <cellStyle name="1_Anafim_דיווחים נוספים_1_דיווחים נוספים 2" xfId="867"/>
    <cellStyle name="1_Anafim_דיווחים נוספים_1_דיווחים נוספים 2_דיווחים נוספים" xfId="868"/>
    <cellStyle name="1_Anafim_דיווחים נוספים_1_דיווחים נוספים 2_דיווחים נוספים_1" xfId="869"/>
    <cellStyle name="1_Anafim_דיווחים נוספים_1_דיווחים נוספים 2_דיווחים נוספים_פירוט אגח תשואה מעל 10% " xfId="870"/>
    <cellStyle name="1_Anafim_דיווחים נוספים_1_דיווחים נוספים 2_פירוט אגח תשואה מעל 10% " xfId="871"/>
    <cellStyle name="1_Anafim_דיווחים נוספים_1_דיווחים נוספים_1" xfId="872"/>
    <cellStyle name="1_Anafim_דיווחים נוספים_1_דיווחים נוספים_4.4." xfId="873"/>
    <cellStyle name="1_Anafim_דיווחים נוספים_1_דיווחים נוספים_4.4. 2" xfId="874"/>
    <cellStyle name="1_Anafim_דיווחים נוספים_1_דיווחים נוספים_4.4. 2_דיווחים נוספים" xfId="875"/>
    <cellStyle name="1_Anafim_דיווחים נוספים_1_דיווחים נוספים_4.4. 2_דיווחים נוספים_1" xfId="876"/>
    <cellStyle name="1_Anafim_דיווחים נוספים_1_דיווחים נוספים_4.4. 2_דיווחים נוספים_פירוט אגח תשואה מעל 10% " xfId="877"/>
    <cellStyle name="1_Anafim_דיווחים נוספים_1_דיווחים נוספים_4.4. 2_פירוט אגח תשואה מעל 10% " xfId="878"/>
    <cellStyle name="1_Anafim_דיווחים נוספים_1_דיווחים נוספים_4.4._דיווחים נוספים" xfId="879"/>
    <cellStyle name="1_Anafim_דיווחים נוספים_1_דיווחים נוספים_4.4._פירוט אגח תשואה מעל 10% " xfId="880"/>
    <cellStyle name="1_Anafim_דיווחים נוספים_1_דיווחים נוספים_דיווחים נוספים" xfId="881"/>
    <cellStyle name="1_Anafim_דיווחים נוספים_1_דיווחים נוספים_פירוט אגח תשואה מעל 10% " xfId="882"/>
    <cellStyle name="1_Anafim_דיווחים נוספים_1_פירוט אגח תשואה מעל 10% " xfId="883"/>
    <cellStyle name="1_Anafim_דיווחים נוספים_2" xfId="884"/>
    <cellStyle name="1_Anafim_דיווחים נוספים_2 2" xfId="885"/>
    <cellStyle name="1_Anafim_דיווחים נוספים_2 2_דיווחים נוספים" xfId="886"/>
    <cellStyle name="1_Anafim_דיווחים נוספים_2 2_דיווחים נוספים_1" xfId="887"/>
    <cellStyle name="1_Anafim_דיווחים נוספים_2 2_דיווחים נוספים_פירוט אגח תשואה מעל 10% " xfId="888"/>
    <cellStyle name="1_Anafim_דיווחים נוספים_2 2_פירוט אגח תשואה מעל 10% " xfId="889"/>
    <cellStyle name="1_Anafim_דיווחים נוספים_2_4.4." xfId="890"/>
    <cellStyle name="1_Anafim_דיווחים נוספים_2_4.4. 2" xfId="891"/>
    <cellStyle name="1_Anafim_דיווחים נוספים_2_4.4. 2_דיווחים נוספים" xfId="892"/>
    <cellStyle name="1_Anafim_דיווחים נוספים_2_4.4. 2_דיווחים נוספים_1" xfId="893"/>
    <cellStyle name="1_Anafim_דיווחים נוספים_2_4.4. 2_דיווחים נוספים_פירוט אגח תשואה מעל 10% " xfId="894"/>
    <cellStyle name="1_Anafim_דיווחים נוספים_2_4.4. 2_פירוט אגח תשואה מעל 10% " xfId="895"/>
    <cellStyle name="1_Anafim_דיווחים נוספים_2_4.4._דיווחים נוספים" xfId="896"/>
    <cellStyle name="1_Anafim_דיווחים נוספים_2_4.4._פירוט אגח תשואה מעל 10% " xfId="897"/>
    <cellStyle name="1_Anafim_דיווחים נוספים_2_דיווחים נוספים" xfId="898"/>
    <cellStyle name="1_Anafim_דיווחים נוספים_2_פירוט אגח תשואה מעל 10% " xfId="899"/>
    <cellStyle name="1_Anafim_דיווחים נוספים_3" xfId="900"/>
    <cellStyle name="1_Anafim_דיווחים נוספים_4.4." xfId="901"/>
    <cellStyle name="1_Anafim_דיווחים נוספים_4.4. 2" xfId="902"/>
    <cellStyle name="1_Anafim_דיווחים נוספים_4.4. 2_דיווחים נוספים" xfId="903"/>
    <cellStyle name="1_Anafim_דיווחים נוספים_4.4. 2_דיווחים נוספים_1" xfId="904"/>
    <cellStyle name="1_Anafim_דיווחים נוספים_4.4. 2_דיווחים נוספים_פירוט אגח תשואה מעל 10% " xfId="905"/>
    <cellStyle name="1_Anafim_דיווחים נוספים_4.4. 2_פירוט אגח תשואה מעל 10% " xfId="906"/>
    <cellStyle name="1_Anafim_דיווחים נוספים_4.4._דיווחים נוספים" xfId="907"/>
    <cellStyle name="1_Anafim_דיווחים נוספים_4.4._פירוט אגח תשואה מעל 10% " xfId="908"/>
    <cellStyle name="1_Anafim_דיווחים נוספים_דיווחים נוספים" xfId="909"/>
    <cellStyle name="1_Anafim_דיווחים נוספים_דיווחים נוספים 2" xfId="910"/>
    <cellStyle name="1_Anafim_דיווחים נוספים_דיווחים נוספים 2_דיווחים נוספים" xfId="911"/>
    <cellStyle name="1_Anafim_דיווחים נוספים_דיווחים נוספים 2_דיווחים נוספים_1" xfId="912"/>
    <cellStyle name="1_Anafim_דיווחים נוספים_דיווחים נוספים 2_דיווחים נוספים_פירוט אגח תשואה מעל 10% " xfId="913"/>
    <cellStyle name="1_Anafim_דיווחים נוספים_דיווחים נוספים 2_פירוט אגח תשואה מעל 10% " xfId="914"/>
    <cellStyle name="1_Anafim_דיווחים נוספים_דיווחים נוספים_1" xfId="915"/>
    <cellStyle name="1_Anafim_דיווחים נוספים_דיווחים נוספים_4.4." xfId="916"/>
    <cellStyle name="1_Anafim_דיווחים נוספים_דיווחים נוספים_4.4. 2" xfId="917"/>
    <cellStyle name="1_Anafim_דיווחים נוספים_דיווחים נוספים_4.4. 2_דיווחים נוספים" xfId="918"/>
    <cellStyle name="1_Anafim_דיווחים נוספים_דיווחים נוספים_4.4. 2_דיווחים נוספים_1" xfId="919"/>
    <cellStyle name="1_Anafim_דיווחים נוספים_דיווחים נוספים_4.4. 2_דיווחים נוספים_פירוט אגח תשואה מעל 10% " xfId="920"/>
    <cellStyle name="1_Anafim_דיווחים נוספים_דיווחים נוספים_4.4. 2_פירוט אגח תשואה מעל 10% " xfId="921"/>
    <cellStyle name="1_Anafim_דיווחים נוספים_דיווחים נוספים_4.4._דיווחים נוספים" xfId="922"/>
    <cellStyle name="1_Anafim_דיווחים נוספים_דיווחים נוספים_4.4._פירוט אגח תשואה מעל 10% " xfId="923"/>
    <cellStyle name="1_Anafim_דיווחים נוספים_דיווחים נוספים_דיווחים נוספים" xfId="924"/>
    <cellStyle name="1_Anafim_דיווחים נוספים_דיווחים נוספים_פירוט אגח תשואה מעל 10% " xfId="925"/>
    <cellStyle name="1_Anafim_דיווחים נוספים_פירוט אגח תשואה מעל 10% " xfId="926"/>
    <cellStyle name="1_Anafim_הערות" xfId="927"/>
    <cellStyle name="1_Anafim_הערות 2" xfId="928"/>
    <cellStyle name="1_Anafim_הערות 2_דיווחים נוספים" xfId="929"/>
    <cellStyle name="1_Anafim_הערות 2_דיווחים נוספים_1" xfId="930"/>
    <cellStyle name="1_Anafim_הערות 2_דיווחים נוספים_פירוט אגח תשואה מעל 10% " xfId="931"/>
    <cellStyle name="1_Anafim_הערות 2_פירוט אגח תשואה מעל 10% " xfId="932"/>
    <cellStyle name="1_Anafim_הערות_4.4." xfId="933"/>
    <cellStyle name="1_Anafim_הערות_4.4. 2" xfId="934"/>
    <cellStyle name="1_Anafim_הערות_4.4. 2_דיווחים נוספים" xfId="935"/>
    <cellStyle name="1_Anafim_הערות_4.4. 2_דיווחים נוספים_1" xfId="936"/>
    <cellStyle name="1_Anafim_הערות_4.4. 2_דיווחים נוספים_פירוט אגח תשואה מעל 10% " xfId="937"/>
    <cellStyle name="1_Anafim_הערות_4.4. 2_פירוט אגח תשואה מעל 10% " xfId="938"/>
    <cellStyle name="1_Anafim_הערות_4.4._דיווחים נוספים" xfId="939"/>
    <cellStyle name="1_Anafim_הערות_4.4._פירוט אגח תשואה מעל 10% " xfId="940"/>
    <cellStyle name="1_Anafim_הערות_דיווחים נוספים" xfId="941"/>
    <cellStyle name="1_Anafim_הערות_דיווחים נוספים_1" xfId="942"/>
    <cellStyle name="1_Anafim_הערות_דיווחים נוספים_פירוט אגח תשואה מעל 10% " xfId="943"/>
    <cellStyle name="1_Anafim_הערות_פירוט אגח תשואה מעל 10% " xfId="944"/>
    <cellStyle name="1_Anafim_יתרת מסגרות אשראי לניצול " xfId="945"/>
    <cellStyle name="1_Anafim_יתרת מסגרות אשראי לניצול  2" xfId="946"/>
    <cellStyle name="1_Anafim_יתרת מסגרות אשראי לניצול  2_דיווחים נוספים" xfId="947"/>
    <cellStyle name="1_Anafim_יתרת מסגרות אשראי לניצול  2_דיווחים נוספים_1" xfId="948"/>
    <cellStyle name="1_Anafim_יתרת מסגרות אשראי לניצול  2_דיווחים נוספים_פירוט אגח תשואה מעל 10% " xfId="949"/>
    <cellStyle name="1_Anafim_יתרת מסגרות אשראי לניצול  2_פירוט אגח תשואה מעל 10% " xfId="950"/>
    <cellStyle name="1_Anafim_יתרת מסגרות אשראי לניצול _4.4." xfId="951"/>
    <cellStyle name="1_Anafim_יתרת מסגרות אשראי לניצול _4.4. 2" xfId="952"/>
    <cellStyle name="1_Anafim_יתרת מסגרות אשראי לניצול _4.4. 2_דיווחים נוספים" xfId="953"/>
    <cellStyle name="1_Anafim_יתרת מסגרות אשראי לניצול _4.4. 2_דיווחים נוספים_1" xfId="954"/>
    <cellStyle name="1_Anafim_יתרת מסגרות אשראי לניצול _4.4. 2_דיווחים נוספים_פירוט אגח תשואה מעל 10% " xfId="955"/>
    <cellStyle name="1_Anafim_יתרת מסגרות אשראי לניצול _4.4. 2_פירוט אגח תשואה מעל 10% " xfId="956"/>
    <cellStyle name="1_Anafim_יתרת מסגרות אשראי לניצול _4.4._דיווחים נוספים" xfId="957"/>
    <cellStyle name="1_Anafim_יתרת מסגרות אשראי לניצול _4.4._פירוט אגח תשואה מעל 10% " xfId="958"/>
    <cellStyle name="1_Anafim_יתרת מסגרות אשראי לניצול _דיווחים נוספים" xfId="959"/>
    <cellStyle name="1_Anafim_יתרת מסגרות אשראי לניצול _דיווחים נוספים_1" xfId="960"/>
    <cellStyle name="1_Anafim_יתרת מסגרות אשראי לניצול _דיווחים נוספים_פירוט אגח תשואה מעל 10% " xfId="961"/>
    <cellStyle name="1_Anafim_יתרת מסגרות אשראי לניצול _פירוט אגח תשואה מעל 10% " xfId="962"/>
    <cellStyle name="1_Anafim_עסקאות שאושרו וטרם בוצעו  " xfId="963"/>
    <cellStyle name="1_Anafim_עסקאות שאושרו וטרם בוצעו   2" xfId="964"/>
    <cellStyle name="1_Anafim_עסקאות שאושרו וטרם בוצעו   2_דיווחים נוספים" xfId="965"/>
    <cellStyle name="1_Anafim_עסקאות שאושרו וטרם בוצעו   2_דיווחים נוספים_1" xfId="966"/>
    <cellStyle name="1_Anafim_עסקאות שאושרו וטרם בוצעו   2_דיווחים נוספים_פירוט אגח תשואה מעל 10% " xfId="967"/>
    <cellStyle name="1_Anafim_עסקאות שאושרו וטרם בוצעו   2_פירוט אגח תשואה מעל 10% " xfId="968"/>
    <cellStyle name="1_Anafim_עסקאות שאושרו וטרם בוצעו  _1" xfId="969"/>
    <cellStyle name="1_Anafim_עסקאות שאושרו וטרם בוצעו  _1 2" xfId="970"/>
    <cellStyle name="1_Anafim_עסקאות שאושרו וטרם בוצעו  _1 2_דיווחים נוספים" xfId="971"/>
    <cellStyle name="1_Anafim_עסקאות שאושרו וטרם בוצעו  _1 2_דיווחים נוספים_1" xfId="972"/>
    <cellStyle name="1_Anafim_עסקאות שאושרו וטרם בוצעו  _1 2_דיווחים נוספים_פירוט אגח תשואה מעל 10% " xfId="973"/>
    <cellStyle name="1_Anafim_עסקאות שאושרו וטרם בוצעו  _1 2_פירוט אגח תשואה מעל 10% " xfId="974"/>
    <cellStyle name="1_Anafim_עסקאות שאושרו וטרם בוצעו  _1_דיווחים נוספים" xfId="975"/>
    <cellStyle name="1_Anafim_עסקאות שאושרו וטרם בוצעו  _1_פירוט אגח תשואה מעל 10% " xfId="976"/>
    <cellStyle name="1_Anafim_עסקאות שאושרו וטרם בוצעו  _4.4." xfId="977"/>
    <cellStyle name="1_Anafim_עסקאות שאושרו וטרם בוצעו  _4.4. 2" xfId="978"/>
    <cellStyle name="1_Anafim_עסקאות שאושרו וטרם בוצעו  _4.4. 2_דיווחים נוספים" xfId="979"/>
    <cellStyle name="1_Anafim_עסקאות שאושרו וטרם בוצעו  _4.4. 2_דיווחים נוספים_1" xfId="980"/>
    <cellStyle name="1_Anafim_עסקאות שאושרו וטרם בוצעו  _4.4. 2_דיווחים נוספים_פירוט אגח תשואה מעל 10% " xfId="981"/>
    <cellStyle name="1_Anafim_עסקאות שאושרו וטרם בוצעו  _4.4. 2_פירוט אגח תשואה מעל 10% " xfId="982"/>
    <cellStyle name="1_Anafim_עסקאות שאושרו וטרם בוצעו  _4.4._דיווחים נוספים" xfId="983"/>
    <cellStyle name="1_Anafim_עסקאות שאושרו וטרם בוצעו  _4.4._פירוט אגח תשואה מעל 10% " xfId="984"/>
    <cellStyle name="1_Anafim_עסקאות שאושרו וטרם בוצעו  _דיווחים נוספים" xfId="985"/>
    <cellStyle name="1_Anafim_עסקאות שאושרו וטרם בוצעו  _דיווחים נוספים_1" xfId="986"/>
    <cellStyle name="1_Anafim_עסקאות שאושרו וטרם בוצעו  _דיווחים נוספים_פירוט אגח תשואה מעל 10% " xfId="987"/>
    <cellStyle name="1_Anafim_עסקאות שאושרו וטרם בוצעו  _פירוט אגח תשואה מעל 10% " xfId="988"/>
    <cellStyle name="1_Anafim_פירוט אגח תשואה מעל 10% " xfId="989"/>
    <cellStyle name="1_Anafim_פירוט אגח תשואה מעל 10%  2" xfId="990"/>
    <cellStyle name="1_Anafim_פירוט אגח תשואה מעל 10%  2_דיווחים נוספים" xfId="991"/>
    <cellStyle name="1_Anafim_פירוט אגח תשואה מעל 10%  2_דיווחים נוספים_1" xfId="992"/>
    <cellStyle name="1_Anafim_פירוט אגח תשואה מעל 10%  2_דיווחים נוספים_פירוט אגח תשואה מעל 10% " xfId="993"/>
    <cellStyle name="1_Anafim_פירוט אגח תשואה מעל 10%  2_פירוט אגח תשואה מעל 10% " xfId="994"/>
    <cellStyle name="1_Anafim_פירוט אגח תשואה מעל 10% _1" xfId="995"/>
    <cellStyle name="1_Anafim_פירוט אגח תשואה מעל 10% _4.4." xfId="996"/>
    <cellStyle name="1_Anafim_פירוט אגח תשואה מעל 10% _4.4. 2" xfId="997"/>
    <cellStyle name="1_Anafim_פירוט אגח תשואה מעל 10% _4.4. 2_דיווחים נוספים" xfId="998"/>
    <cellStyle name="1_Anafim_פירוט אגח תשואה מעל 10% _4.4. 2_דיווחים נוספים_1" xfId="999"/>
    <cellStyle name="1_Anafim_פירוט אגח תשואה מעל 10% _4.4. 2_דיווחים נוספים_פירוט אגח תשואה מעל 10% " xfId="1000"/>
    <cellStyle name="1_Anafim_פירוט אגח תשואה מעל 10% _4.4. 2_פירוט אגח תשואה מעל 10% " xfId="1001"/>
    <cellStyle name="1_Anafim_פירוט אגח תשואה מעל 10% _4.4._דיווחים נוספים" xfId="1002"/>
    <cellStyle name="1_Anafim_פירוט אגח תשואה מעל 10% _4.4._פירוט אגח תשואה מעל 10% " xfId="1003"/>
    <cellStyle name="1_Anafim_פירוט אגח תשואה מעל 10% _דיווחים נוספים" xfId="1004"/>
    <cellStyle name="1_Anafim_פירוט אגח תשואה מעל 10% _דיווחים נוספים_1" xfId="1005"/>
    <cellStyle name="1_Anafim_פירוט אגח תשואה מעל 10% _דיווחים נוספים_פירוט אגח תשואה מעל 10% " xfId="1006"/>
    <cellStyle name="1_Anafim_פירוט אגח תשואה מעל 10% _פירוט אגח תשואה מעל 10% " xfId="1007"/>
    <cellStyle name="1_אחזקות בעלי ענין -DATA - ערכים" xfId="1008"/>
    <cellStyle name="1_דיווחים נוספים" xfId="1009"/>
    <cellStyle name="1_דיווחים נוספים 2" xfId="1010"/>
    <cellStyle name="1_דיווחים נוספים 2_דיווחים נוספים" xfId="1011"/>
    <cellStyle name="1_דיווחים נוספים 2_דיווחים נוספים_1" xfId="1012"/>
    <cellStyle name="1_דיווחים נוספים 2_דיווחים נוספים_פירוט אגח תשואה מעל 10% " xfId="1013"/>
    <cellStyle name="1_דיווחים נוספים 2_פירוט אגח תשואה מעל 10% " xfId="1014"/>
    <cellStyle name="1_דיווחים נוספים_1" xfId="1015"/>
    <cellStyle name="1_דיווחים נוספים_1 2" xfId="1016"/>
    <cellStyle name="1_דיווחים נוספים_1 2_דיווחים נוספים" xfId="1017"/>
    <cellStyle name="1_דיווחים נוספים_1 2_דיווחים נוספים_1" xfId="1018"/>
    <cellStyle name="1_דיווחים נוספים_1 2_דיווחים נוספים_פירוט אגח תשואה מעל 10% " xfId="1019"/>
    <cellStyle name="1_דיווחים נוספים_1 2_פירוט אגח תשואה מעל 10% " xfId="1020"/>
    <cellStyle name="1_דיווחים נוספים_1_4.4." xfId="1021"/>
    <cellStyle name="1_דיווחים נוספים_1_4.4. 2" xfId="1022"/>
    <cellStyle name="1_דיווחים נוספים_1_4.4. 2_דיווחים נוספים" xfId="1023"/>
    <cellStyle name="1_דיווחים נוספים_1_4.4. 2_דיווחים נוספים_1" xfId="1024"/>
    <cellStyle name="1_דיווחים נוספים_1_4.4. 2_דיווחים נוספים_פירוט אגח תשואה מעל 10% " xfId="1025"/>
    <cellStyle name="1_דיווחים נוספים_1_4.4. 2_פירוט אגח תשואה מעל 10% " xfId="1026"/>
    <cellStyle name="1_דיווחים נוספים_1_4.4._דיווחים נוספים" xfId="1027"/>
    <cellStyle name="1_דיווחים נוספים_1_4.4._פירוט אגח תשואה מעל 10% " xfId="1028"/>
    <cellStyle name="1_דיווחים נוספים_1_דיווחים נוספים" xfId="1029"/>
    <cellStyle name="1_דיווחים נוספים_1_דיווחים נוספים 2" xfId="1030"/>
    <cellStyle name="1_דיווחים נוספים_1_דיווחים נוספים 2_דיווחים נוספים" xfId="1031"/>
    <cellStyle name="1_דיווחים נוספים_1_דיווחים נוספים 2_דיווחים נוספים_1" xfId="1032"/>
    <cellStyle name="1_דיווחים נוספים_1_דיווחים נוספים 2_דיווחים נוספים_פירוט אגח תשואה מעל 10% " xfId="1033"/>
    <cellStyle name="1_דיווחים נוספים_1_דיווחים נוספים 2_פירוט אגח תשואה מעל 10% " xfId="1034"/>
    <cellStyle name="1_דיווחים נוספים_1_דיווחים נוספים_1" xfId="1035"/>
    <cellStyle name="1_דיווחים נוספים_1_דיווחים נוספים_4.4." xfId="1036"/>
    <cellStyle name="1_דיווחים נוספים_1_דיווחים נוספים_4.4. 2" xfId="1037"/>
    <cellStyle name="1_דיווחים נוספים_1_דיווחים נוספים_4.4. 2_דיווחים נוספים" xfId="1038"/>
    <cellStyle name="1_דיווחים נוספים_1_דיווחים נוספים_4.4. 2_דיווחים נוספים_1" xfId="1039"/>
    <cellStyle name="1_דיווחים נוספים_1_דיווחים נוספים_4.4. 2_דיווחים נוספים_פירוט אגח תשואה מעל 10% " xfId="1040"/>
    <cellStyle name="1_דיווחים נוספים_1_דיווחים נוספים_4.4. 2_פירוט אגח תשואה מעל 10% " xfId="1041"/>
    <cellStyle name="1_דיווחים נוספים_1_דיווחים נוספים_4.4._דיווחים נוספים" xfId="1042"/>
    <cellStyle name="1_דיווחים נוספים_1_דיווחים נוספים_4.4._פירוט אגח תשואה מעל 10% " xfId="1043"/>
    <cellStyle name="1_דיווחים נוספים_1_דיווחים נוספים_דיווחים נוספים" xfId="1044"/>
    <cellStyle name="1_דיווחים נוספים_1_דיווחים נוספים_פירוט אגח תשואה מעל 10% " xfId="1045"/>
    <cellStyle name="1_דיווחים נוספים_1_פירוט אגח תשואה מעל 10% " xfId="1046"/>
    <cellStyle name="1_דיווחים נוספים_2" xfId="1047"/>
    <cellStyle name="1_דיווחים נוספים_2 2" xfId="1048"/>
    <cellStyle name="1_דיווחים נוספים_2 2_דיווחים נוספים" xfId="1049"/>
    <cellStyle name="1_דיווחים נוספים_2 2_דיווחים נוספים_1" xfId="1050"/>
    <cellStyle name="1_דיווחים נוספים_2 2_דיווחים נוספים_פירוט אגח תשואה מעל 10% " xfId="1051"/>
    <cellStyle name="1_דיווחים נוספים_2 2_פירוט אגח תשואה מעל 10% " xfId="1052"/>
    <cellStyle name="1_דיווחים נוספים_2_4.4." xfId="1053"/>
    <cellStyle name="1_דיווחים נוספים_2_4.4. 2" xfId="1054"/>
    <cellStyle name="1_דיווחים נוספים_2_4.4. 2_דיווחים נוספים" xfId="1055"/>
    <cellStyle name="1_דיווחים נוספים_2_4.4. 2_דיווחים נוספים_1" xfId="1056"/>
    <cellStyle name="1_דיווחים נוספים_2_4.4. 2_דיווחים נוספים_פירוט אגח תשואה מעל 10% " xfId="1057"/>
    <cellStyle name="1_דיווחים נוספים_2_4.4. 2_פירוט אגח תשואה מעל 10% " xfId="1058"/>
    <cellStyle name="1_דיווחים נוספים_2_4.4._דיווחים נוספים" xfId="1059"/>
    <cellStyle name="1_דיווחים נוספים_2_4.4._פירוט אגח תשואה מעל 10% " xfId="1060"/>
    <cellStyle name="1_דיווחים נוספים_2_דיווחים נוספים" xfId="1061"/>
    <cellStyle name="1_דיווחים נוספים_2_פירוט אגח תשואה מעל 10% " xfId="1062"/>
    <cellStyle name="1_דיווחים נוספים_3" xfId="1063"/>
    <cellStyle name="1_דיווחים נוספים_4.4." xfId="1064"/>
    <cellStyle name="1_דיווחים נוספים_4.4. 2" xfId="1065"/>
    <cellStyle name="1_דיווחים נוספים_4.4. 2_דיווחים נוספים" xfId="1066"/>
    <cellStyle name="1_דיווחים נוספים_4.4. 2_דיווחים נוספים_1" xfId="1067"/>
    <cellStyle name="1_דיווחים נוספים_4.4. 2_דיווחים נוספים_פירוט אגח תשואה מעל 10% " xfId="1068"/>
    <cellStyle name="1_דיווחים נוספים_4.4. 2_פירוט אגח תשואה מעל 10% " xfId="1069"/>
    <cellStyle name="1_דיווחים נוספים_4.4._דיווחים נוספים" xfId="1070"/>
    <cellStyle name="1_דיווחים נוספים_4.4._פירוט אגח תשואה מעל 10% " xfId="1071"/>
    <cellStyle name="1_דיווחים נוספים_דיווחים נוספים" xfId="1072"/>
    <cellStyle name="1_דיווחים נוספים_דיווחים נוספים 2" xfId="1073"/>
    <cellStyle name="1_דיווחים נוספים_דיווחים נוספים 2_דיווחים נוספים" xfId="1074"/>
    <cellStyle name="1_דיווחים נוספים_דיווחים נוספים 2_דיווחים נוספים_1" xfId="1075"/>
    <cellStyle name="1_דיווחים נוספים_דיווחים נוספים 2_דיווחים נוספים_פירוט אגח תשואה מעל 10% " xfId="1076"/>
    <cellStyle name="1_דיווחים נוספים_דיווחים נוספים 2_פירוט אגח תשואה מעל 10% " xfId="1077"/>
    <cellStyle name="1_דיווחים נוספים_דיווחים נוספים_1" xfId="1078"/>
    <cellStyle name="1_דיווחים נוספים_דיווחים נוספים_4.4." xfId="1079"/>
    <cellStyle name="1_דיווחים נוספים_דיווחים נוספים_4.4. 2" xfId="1080"/>
    <cellStyle name="1_דיווחים נוספים_דיווחים נוספים_4.4. 2_דיווחים נוספים" xfId="1081"/>
    <cellStyle name="1_דיווחים נוספים_דיווחים נוספים_4.4. 2_דיווחים נוספים_1" xfId="1082"/>
    <cellStyle name="1_דיווחים נוספים_דיווחים נוספים_4.4. 2_דיווחים נוספים_פירוט אגח תשואה מעל 10% " xfId="1083"/>
    <cellStyle name="1_דיווחים נוספים_דיווחים נוספים_4.4. 2_פירוט אגח תשואה מעל 10% " xfId="1084"/>
    <cellStyle name="1_דיווחים נוספים_דיווחים נוספים_4.4._דיווחים נוספים" xfId="1085"/>
    <cellStyle name="1_דיווחים נוספים_דיווחים נוספים_4.4._פירוט אגח תשואה מעל 10% " xfId="1086"/>
    <cellStyle name="1_דיווחים נוספים_דיווחים נוספים_דיווחים נוספים" xfId="1087"/>
    <cellStyle name="1_דיווחים נוספים_דיווחים נוספים_פירוט אגח תשואה מעל 10% " xfId="1088"/>
    <cellStyle name="1_דיווחים נוספים_פירוט אגח תשואה מעל 10% " xfId="1089"/>
    <cellStyle name="1_הערות" xfId="1090"/>
    <cellStyle name="1_הערות 2" xfId="1091"/>
    <cellStyle name="1_הערות 2_דיווחים נוספים" xfId="1092"/>
    <cellStyle name="1_הערות 2_דיווחים נוספים_1" xfId="1093"/>
    <cellStyle name="1_הערות 2_דיווחים נוספים_פירוט אגח תשואה מעל 10% " xfId="1094"/>
    <cellStyle name="1_הערות 2_פירוט אגח תשואה מעל 10% " xfId="1095"/>
    <cellStyle name="1_הערות_4.4." xfId="1096"/>
    <cellStyle name="1_הערות_4.4. 2" xfId="1097"/>
    <cellStyle name="1_הערות_4.4. 2_דיווחים נוספים" xfId="1098"/>
    <cellStyle name="1_הערות_4.4. 2_דיווחים נוספים_1" xfId="1099"/>
    <cellStyle name="1_הערות_4.4. 2_דיווחים נוספים_פירוט אגח תשואה מעל 10% " xfId="1100"/>
    <cellStyle name="1_הערות_4.4. 2_פירוט אגח תשואה מעל 10% " xfId="1101"/>
    <cellStyle name="1_הערות_4.4._דיווחים נוספים" xfId="1102"/>
    <cellStyle name="1_הערות_4.4._פירוט אגח תשואה מעל 10% " xfId="1103"/>
    <cellStyle name="1_הערות_דיווחים נוספים" xfId="1104"/>
    <cellStyle name="1_הערות_דיווחים נוספים_1" xfId="1105"/>
    <cellStyle name="1_הערות_דיווחים נוספים_פירוט אגח תשואה מעל 10% " xfId="1106"/>
    <cellStyle name="1_הערות_פירוט אגח תשואה מעל 10% " xfId="1107"/>
    <cellStyle name="1_יתרת מסגרות אשראי לניצול " xfId="1108"/>
    <cellStyle name="1_יתרת מסגרות אשראי לניצול  2" xfId="1109"/>
    <cellStyle name="1_יתרת מסגרות אשראי לניצול  2_דיווחים נוספים" xfId="1110"/>
    <cellStyle name="1_יתרת מסגרות אשראי לניצול  2_דיווחים נוספים_1" xfId="1111"/>
    <cellStyle name="1_יתרת מסגרות אשראי לניצול  2_דיווחים נוספים_פירוט אגח תשואה מעל 10% " xfId="1112"/>
    <cellStyle name="1_יתרת מסגרות אשראי לניצול  2_פירוט אגח תשואה מעל 10% " xfId="1113"/>
    <cellStyle name="1_יתרת מסגרות אשראי לניצול _4.4." xfId="1114"/>
    <cellStyle name="1_יתרת מסגרות אשראי לניצול _4.4. 2" xfId="1115"/>
    <cellStyle name="1_יתרת מסגרות אשראי לניצול _4.4. 2_דיווחים נוספים" xfId="1116"/>
    <cellStyle name="1_יתרת מסגרות אשראי לניצול _4.4. 2_דיווחים נוספים_1" xfId="1117"/>
    <cellStyle name="1_יתרת מסגרות אשראי לניצול _4.4. 2_דיווחים נוספים_פירוט אגח תשואה מעל 10% " xfId="1118"/>
    <cellStyle name="1_יתרת מסגרות אשראי לניצול _4.4. 2_פירוט אגח תשואה מעל 10% " xfId="1119"/>
    <cellStyle name="1_יתרת מסגרות אשראי לניצול _4.4._דיווחים נוספים" xfId="1120"/>
    <cellStyle name="1_יתרת מסגרות אשראי לניצול _4.4._פירוט אגח תשואה מעל 10% " xfId="1121"/>
    <cellStyle name="1_יתרת מסגרות אשראי לניצול _דיווחים נוספים" xfId="1122"/>
    <cellStyle name="1_יתרת מסגרות אשראי לניצול _דיווחים נוספים_1" xfId="1123"/>
    <cellStyle name="1_יתרת מסגרות אשראי לניצול _דיווחים נוספים_פירוט אגח תשואה מעל 10% " xfId="1124"/>
    <cellStyle name="1_יתרת מסגרות אשראי לניצול _פירוט אגח תשואה מעל 10% " xfId="1125"/>
    <cellStyle name="1_משקל בתא100" xfId="1126"/>
    <cellStyle name="1_משקל בתא100 2" xfId="1127"/>
    <cellStyle name="1_משקל בתא100 2 2" xfId="1128"/>
    <cellStyle name="1_משקל בתא100 2 2_דיווחים נוספים" xfId="1129"/>
    <cellStyle name="1_משקל בתא100 2 2_דיווחים נוספים_1" xfId="1130"/>
    <cellStyle name="1_משקל בתא100 2 2_דיווחים נוספים_פירוט אגח תשואה מעל 10% " xfId="1131"/>
    <cellStyle name="1_משקל בתא100 2 2_פירוט אגח תשואה מעל 10% " xfId="1132"/>
    <cellStyle name="1_משקל בתא100 2_4.4." xfId="1133"/>
    <cellStyle name="1_משקל בתא100 2_4.4. 2" xfId="1134"/>
    <cellStyle name="1_משקל בתא100 2_4.4. 2_דיווחים נוספים" xfId="1135"/>
    <cellStyle name="1_משקל בתא100 2_4.4. 2_דיווחים נוספים_1" xfId="1136"/>
    <cellStyle name="1_משקל בתא100 2_4.4. 2_דיווחים נוספים_פירוט אגח תשואה מעל 10% " xfId="1137"/>
    <cellStyle name="1_משקל בתא100 2_4.4. 2_פירוט אגח תשואה מעל 10% " xfId="1138"/>
    <cellStyle name="1_משקל בתא100 2_4.4._דיווחים נוספים" xfId="1139"/>
    <cellStyle name="1_משקל בתא100 2_4.4._פירוט אגח תשואה מעל 10% " xfId="1140"/>
    <cellStyle name="1_משקל בתא100 2_דיווחים נוספים" xfId="1141"/>
    <cellStyle name="1_משקל בתא100 2_דיווחים נוספים 2" xfId="1142"/>
    <cellStyle name="1_משקל בתא100 2_דיווחים נוספים 2_דיווחים נוספים" xfId="1143"/>
    <cellStyle name="1_משקל בתא100 2_דיווחים נוספים 2_דיווחים נוספים_1" xfId="1144"/>
    <cellStyle name="1_משקל בתא100 2_דיווחים נוספים 2_דיווחים נוספים_פירוט אגח תשואה מעל 10% " xfId="1145"/>
    <cellStyle name="1_משקל בתא100 2_דיווחים נוספים 2_פירוט אגח תשואה מעל 10% " xfId="1146"/>
    <cellStyle name="1_משקל בתא100 2_דיווחים נוספים_1" xfId="1147"/>
    <cellStyle name="1_משקל בתא100 2_דיווחים נוספים_1 2" xfId="1148"/>
    <cellStyle name="1_משקל בתא100 2_דיווחים נוספים_1 2_דיווחים נוספים" xfId="1149"/>
    <cellStyle name="1_משקל בתא100 2_דיווחים נוספים_1 2_דיווחים נוספים_1" xfId="1150"/>
    <cellStyle name="1_משקל בתא100 2_דיווחים נוספים_1 2_דיווחים נוספים_פירוט אגח תשואה מעל 10% " xfId="1151"/>
    <cellStyle name="1_משקל בתא100 2_דיווחים נוספים_1 2_פירוט אגח תשואה מעל 10% " xfId="1152"/>
    <cellStyle name="1_משקל בתא100 2_דיווחים נוספים_1_4.4." xfId="1153"/>
    <cellStyle name="1_משקל בתא100 2_דיווחים נוספים_1_4.4. 2" xfId="1154"/>
    <cellStyle name="1_משקל בתא100 2_דיווחים נוספים_1_4.4. 2_דיווחים נוספים" xfId="1155"/>
    <cellStyle name="1_משקל בתא100 2_דיווחים נוספים_1_4.4. 2_דיווחים נוספים_1" xfId="1156"/>
    <cellStyle name="1_משקל בתא100 2_דיווחים נוספים_1_4.4. 2_דיווחים נוספים_פירוט אגח תשואה מעל 10% " xfId="1157"/>
    <cellStyle name="1_משקל בתא100 2_דיווחים נוספים_1_4.4. 2_פירוט אגח תשואה מעל 10% " xfId="1158"/>
    <cellStyle name="1_משקל בתא100 2_דיווחים נוספים_1_4.4._דיווחים נוספים" xfId="1159"/>
    <cellStyle name="1_משקל בתא100 2_דיווחים נוספים_1_4.4._פירוט אגח תשואה מעל 10% " xfId="1160"/>
    <cellStyle name="1_משקל בתא100 2_דיווחים נוספים_1_דיווחים נוספים" xfId="1161"/>
    <cellStyle name="1_משקל בתא100 2_דיווחים נוספים_1_פירוט אגח תשואה מעל 10% " xfId="1162"/>
    <cellStyle name="1_משקל בתא100 2_דיווחים נוספים_2" xfId="1163"/>
    <cellStyle name="1_משקל בתא100 2_דיווחים נוספים_4.4." xfId="1164"/>
    <cellStyle name="1_משקל בתא100 2_דיווחים נוספים_4.4. 2" xfId="1165"/>
    <cellStyle name="1_משקל בתא100 2_דיווחים נוספים_4.4. 2_דיווחים נוספים" xfId="1166"/>
    <cellStyle name="1_משקל בתא100 2_דיווחים נוספים_4.4. 2_דיווחים נוספים_1" xfId="1167"/>
    <cellStyle name="1_משקל בתא100 2_דיווחים נוספים_4.4. 2_דיווחים נוספים_פירוט אגח תשואה מעל 10% " xfId="1168"/>
    <cellStyle name="1_משקל בתא100 2_דיווחים נוספים_4.4. 2_פירוט אגח תשואה מעל 10% " xfId="1169"/>
    <cellStyle name="1_משקל בתא100 2_דיווחים נוספים_4.4._דיווחים נוספים" xfId="1170"/>
    <cellStyle name="1_משקל בתא100 2_דיווחים נוספים_4.4._פירוט אגח תשואה מעל 10% " xfId="1171"/>
    <cellStyle name="1_משקל בתא100 2_דיווחים נוספים_דיווחים נוספים" xfId="1172"/>
    <cellStyle name="1_משקל בתא100 2_דיווחים נוספים_דיווחים נוספים 2" xfId="1173"/>
    <cellStyle name="1_משקל בתא100 2_דיווחים נוספים_דיווחים נוספים 2_דיווחים נוספים" xfId="1174"/>
    <cellStyle name="1_משקל בתא100 2_דיווחים נוספים_דיווחים נוספים 2_דיווחים נוספים_1" xfId="1175"/>
    <cellStyle name="1_משקל בתא100 2_דיווחים נוספים_דיווחים נוספים 2_דיווחים נוספים_פירוט אגח תשואה מעל 10% " xfId="1176"/>
    <cellStyle name="1_משקל בתא100 2_דיווחים נוספים_דיווחים נוספים 2_פירוט אגח תשואה מעל 10% " xfId="1177"/>
    <cellStyle name="1_משקל בתא100 2_דיווחים נוספים_דיווחים נוספים_1" xfId="1178"/>
    <cellStyle name="1_משקל בתא100 2_דיווחים נוספים_דיווחים נוספים_4.4." xfId="1179"/>
    <cellStyle name="1_משקל בתא100 2_דיווחים נוספים_דיווחים נוספים_4.4. 2" xfId="1180"/>
    <cellStyle name="1_משקל בתא100 2_דיווחים נוספים_דיווחים נוספים_4.4. 2_דיווחים נוספים" xfId="1181"/>
    <cellStyle name="1_משקל בתא100 2_דיווחים נוספים_דיווחים נוספים_4.4. 2_דיווחים נוספים_1" xfId="1182"/>
    <cellStyle name="1_משקל בתא100 2_דיווחים נוספים_דיווחים נוספים_4.4. 2_דיווחים נוספים_פירוט אגח תשואה מעל 10% " xfId="1183"/>
    <cellStyle name="1_משקל בתא100 2_דיווחים נוספים_דיווחים נוספים_4.4. 2_פירוט אגח תשואה מעל 10% " xfId="1184"/>
    <cellStyle name="1_משקל בתא100 2_דיווחים נוספים_דיווחים נוספים_4.4._דיווחים נוספים" xfId="1185"/>
    <cellStyle name="1_משקל בתא100 2_דיווחים נוספים_דיווחים נוספים_4.4._פירוט אגח תשואה מעל 10% " xfId="1186"/>
    <cellStyle name="1_משקל בתא100 2_דיווחים נוספים_דיווחים נוספים_דיווחים נוספים" xfId="1187"/>
    <cellStyle name="1_משקל בתא100 2_דיווחים נוספים_דיווחים נוספים_פירוט אגח תשואה מעל 10% " xfId="1188"/>
    <cellStyle name="1_משקל בתא100 2_דיווחים נוספים_פירוט אגח תשואה מעל 10% " xfId="1189"/>
    <cellStyle name="1_משקל בתא100 2_עסקאות שאושרו וטרם בוצעו  " xfId="1190"/>
    <cellStyle name="1_משקל בתא100 2_עסקאות שאושרו וטרם בוצעו   2" xfId="1191"/>
    <cellStyle name="1_משקל בתא100 2_עסקאות שאושרו וטרם בוצעו   2_דיווחים נוספים" xfId="1192"/>
    <cellStyle name="1_משקל בתא100 2_עסקאות שאושרו וטרם בוצעו   2_דיווחים נוספים_1" xfId="1193"/>
    <cellStyle name="1_משקל בתא100 2_עסקאות שאושרו וטרם בוצעו   2_דיווחים נוספים_פירוט אגח תשואה מעל 10% " xfId="1194"/>
    <cellStyle name="1_משקל בתא100 2_עסקאות שאושרו וטרם בוצעו   2_פירוט אגח תשואה מעל 10% " xfId="1195"/>
    <cellStyle name="1_משקל בתא100 2_עסקאות שאושרו וטרם בוצעו  _דיווחים נוספים" xfId="1196"/>
    <cellStyle name="1_משקל בתא100 2_עסקאות שאושרו וטרם בוצעו  _פירוט אגח תשואה מעל 10% " xfId="1197"/>
    <cellStyle name="1_משקל בתא100 2_פירוט אגח תשואה מעל 10% " xfId="1198"/>
    <cellStyle name="1_משקל בתא100 2_פירוט אגח תשואה מעל 10%  2" xfId="1199"/>
    <cellStyle name="1_משקל בתא100 2_פירוט אגח תשואה מעל 10%  2_דיווחים נוספים" xfId="1200"/>
    <cellStyle name="1_משקל בתא100 2_פירוט אגח תשואה מעל 10%  2_דיווחים נוספים_1" xfId="1201"/>
    <cellStyle name="1_משקל בתא100 2_פירוט אגח תשואה מעל 10%  2_דיווחים נוספים_פירוט אגח תשואה מעל 10% " xfId="1202"/>
    <cellStyle name="1_משקל בתא100 2_פירוט אגח תשואה מעל 10%  2_פירוט אגח תשואה מעל 10% " xfId="1203"/>
    <cellStyle name="1_משקל בתא100 2_פירוט אגח תשואה מעל 10% _1" xfId="1204"/>
    <cellStyle name="1_משקל בתא100 2_פירוט אגח תשואה מעל 10% _4.4." xfId="1205"/>
    <cellStyle name="1_משקל בתא100 2_פירוט אגח תשואה מעל 10% _4.4. 2" xfId="1206"/>
    <cellStyle name="1_משקל בתא100 2_פירוט אגח תשואה מעל 10% _4.4. 2_דיווחים נוספים" xfId="1207"/>
    <cellStyle name="1_משקל בתא100 2_פירוט אגח תשואה מעל 10% _4.4. 2_דיווחים נוספים_1" xfId="1208"/>
    <cellStyle name="1_משקל בתא100 2_פירוט אגח תשואה מעל 10% _4.4. 2_דיווחים נוספים_פירוט אגח תשואה מעל 10% " xfId="1209"/>
    <cellStyle name="1_משקל בתא100 2_פירוט אגח תשואה מעל 10% _4.4. 2_פירוט אגח תשואה מעל 10% " xfId="1210"/>
    <cellStyle name="1_משקל בתא100 2_פירוט אגח תשואה מעל 10% _4.4._דיווחים נוספים" xfId="1211"/>
    <cellStyle name="1_משקל בתא100 2_פירוט אגח תשואה מעל 10% _4.4._פירוט אגח תשואה מעל 10% " xfId="1212"/>
    <cellStyle name="1_משקל בתא100 2_פירוט אגח תשואה מעל 10% _דיווחים נוספים" xfId="1213"/>
    <cellStyle name="1_משקל בתא100 2_פירוט אגח תשואה מעל 10% _דיווחים נוספים_1" xfId="1214"/>
    <cellStyle name="1_משקל בתא100 2_פירוט אגח תשואה מעל 10% _דיווחים נוספים_פירוט אגח תשואה מעל 10% " xfId="1215"/>
    <cellStyle name="1_משקל בתא100 2_פירוט אגח תשואה מעל 10% _פירוט אגח תשואה מעל 10% " xfId="1216"/>
    <cellStyle name="1_משקל בתא100 3" xfId="1217"/>
    <cellStyle name="1_משקל בתא100 3_דיווחים נוספים" xfId="1218"/>
    <cellStyle name="1_משקל בתא100 3_דיווחים נוספים_1" xfId="1219"/>
    <cellStyle name="1_משקל בתא100 3_דיווחים נוספים_פירוט אגח תשואה מעל 10% " xfId="1220"/>
    <cellStyle name="1_משקל בתא100 3_פירוט אגח תשואה מעל 10% " xfId="1221"/>
    <cellStyle name="1_משקל בתא100_4.4." xfId="1222"/>
    <cellStyle name="1_משקל בתא100_4.4. 2" xfId="1223"/>
    <cellStyle name="1_משקל בתא100_4.4. 2_דיווחים נוספים" xfId="1224"/>
    <cellStyle name="1_משקל בתא100_4.4. 2_דיווחים נוספים_1" xfId="1225"/>
    <cellStyle name="1_משקל בתא100_4.4. 2_דיווחים נוספים_פירוט אגח תשואה מעל 10% " xfId="1226"/>
    <cellStyle name="1_משקל בתא100_4.4. 2_פירוט אגח תשואה מעל 10% " xfId="1227"/>
    <cellStyle name="1_משקל בתא100_4.4._דיווחים נוספים" xfId="1228"/>
    <cellStyle name="1_משקל בתא100_4.4._פירוט אגח תשואה מעל 10% " xfId="1229"/>
    <cellStyle name="1_משקל בתא100_דיווחים נוספים" xfId="1230"/>
    <cellStyle name="1_משקל בתא100_דיווחים נוספים 2" xfId="1231"/>
    <cellStyle name="1_משקל בתא100_דיווחים נוספים 2_דיווחים נוספים" xfId="1232"/>
    <cellStyle name="1_משקל בתא100_דיווחים נוספים 2_דיווחים נוספים_1" xfId="1233"/>
    <cellStyle name="1_משקל בתא100_דיווחים נוספים 2_דיווחים נוספים_פירוט אגח תשואה מעל 10% " xfId="1234"/>
    <cellStyle name="1_משקל בתא100_דיווחים נוספים 2_פירוט אגח תשואה מעל 10% " xfId="1235"/>
    <cellStyle name="1_משקל בתא100_דיווחים נוספים_1" xfId="1236"/>
    <cellStyle name="1_משקל בתא100_דיווחים נוספים_1 2" xfId="1237"/>
    <cellStyle name="1_משקל בתא100_דיווחים נוספים_1 2_דיווחים נוספים" xfId="1238"/>
    <cellStyle name="1_משקל בתא100_דיווחים נוספים_1 2_דיווחים נוספים_1" xfId="1239"/>
    <cellStyle name="1_משקל בתא100_דיווחים נוספים_1 2_דיווחים נוספים_פירוט אגח תשואה מעל 10% " xfId="1240"/>
    <cellStyle name="1_משקל בתא100_דיווחים נוספים_1 2_פירוט אגח תשואה מעל 10% " xfId="1241"/>
    <cellStyle name="1_משקל בתא100_דיווחים נוספים_1_4.4." xfId="1242"/>
    <cellStyle name="1_משקל בתא100_דיווחים נוספים_1_4.4. 2" xfId="1243"/>
    <cellStyle name="1_משקל בתא100_דיווחים נוספים_1_4.4. 2_דיווחים נוספים" xfId="1244"/>
    <cellStyle name="1_משקל בתא100_דיווחים נוספים_1_4.4. 2_דיווחים נוספים_1" xfId="1245"/>
    <cellStyle name="1_משקל בתא100_דיווחים נוספים_1_4.4. 2_דיווחים נוספים_פירוט אגח תשואה מעל 10% " xfId="1246"/>
    <cellStyle name="1_משקל בתא100_דיווחים נוספים_1_4.4. 2_פירוט אגח תשואה מעל 10% " xfId="1247"/>
    <cellStyle name="1_משקל בתא100_דיווחים נוספים_1_4.4._דיווחים נוספים" xfId="1248"/>
    <cellStyle name="1_משקל בתא100_דיווחים נוספים_1_4.4._פירוט אגח תשואה מעל 10% " xfId="1249"/>
    <cellStyle name="1_משקל בתא100_דיווחים נוספים_1_דיווחים נוספים" xfId="1250"/>
    <cellStyle name="1_משקל בתא100_דיווחים נוספים_1_דיווחים נוספים 2" xfId="1251"/>
    <cellStyle name="1_משקל בתא100_דיווחים נוספים_1_דיווחים נוספים 2_דיווחים נוספים" xfId="1252"/>
    <cellStyle name="1_משקל בתא100_דיווחים נוספים_1_דיווחים נוספים 2_דיווחים נוספים_1" xfId="1253"/>
    <cellStyle name="1_משקל בתא100_דיווחים נוספים_1_דיווחים נוספים 2_דיווחים נוספים_פירוט אגח תשואה מעל 10% " xfId="1254"/>
    <cellStyle name="1_משקל בתא100_דיווחים נוספים_1_דיווחים נוספים 2_פירוט אגח תשואה מעל 10% " xfId="1255"/>
    <cellStyle name="1_משקל בתא100_דיווחים נוספים_1_דיווחים נוספים_1" xfId="1256"/>
    <cellStyle name="1_משקל בתא100_דיווחים נוספים_1_דיווחים נוספים_4.4." xfId="1257"/>
    <cellStyle name="1_משקל בתא100_דיווחים נוספים_1_דיווחים נוספים_4.4. 2" xfId="1258"/>
    <cellStyle name="1_משקל בתא100_דיווחים נוספים_1_דיווחים נוספים_4.4. 2_דיווחים נוספים" xfId="1259"/>
    <cellStyle name="1_משקל בתא100_דיווחים נוספים_1_דיווחים נוספים_4.4. 2_דיווחים נוספים_1" xfId="1260"/>
    <cellStyle name="1_משקל בתא100_דיווחים נוספים_1_דיווחים נוספים_4.4. 2_דיווחים נוספים_פירוט אגח תשואה מעל 10% " xfId="1261"/>
    <cellStyle name="1_משקל בתא100_דיווחים נוספים_1_דיווחים נוספים_4.4. 2_פירוט אגח תשואה מעל 10% " xfId="1262"/>
    <cellStyle name="1_משקל בתא100_דיווחים נוספים_1_דיווחים נוספים_4.4._דיווחים נוספים" xfId="1263"/>
    <cellStyle name="1_משקל בתא100_דיווחים נוספים_1_דיווחים נוספים_4.4._פירוט אגח תשואה מעל 10% " xfId="1264"/>
    <cellStyle name="1_משקל בתא100_דיווחים נוספים_1_דיווחים נוספים_דיווחים נוספים" xfId="1265"/>
    <cellStyle name="1_משקל בתא100_דיווחים נוספים_1_דיווחים נוספים_פירוט אגח תשואה מעל 10% " xfId="1266"/>
    <cellStyle name="1_משקל בתא100_דיווחים נוספים_1_פירוט אגח תשואה מעל 10% " xfId="1267"/>
    <cellStyle name="1_משקל בתא100_דיווחים נוספים_2" xfId="1268"/>
    <cellStyle name="1_משקל בתא100_דיווחים נוספים_2 2" xfId="1269"/>
    <cellStyle name="1_משקל בתא100_דיווחים נוספים_2 2_דיווחים נוספים" xfId="1270"/>
    <cellStyle name="1_משקל בתא100_דיווחים נוספים_2 2_דיווחים נוספים_1" xfId="1271"/>
    <cellStyle name="1_משקל בתא100_דיווחים נוספים_2 2_דיווחים נוספים_פירוט אגח תשואה מעל 10% " xfId="1272"/>
    <cellStyle name="1_משקל בתא100_דיווחים נוספים_2 2_פירוט אגח תשואה מעל 10% " xfId="1273"/>
    <cellStyle name="1_משקל בתא100_דיווחים נוספים_2_4.4." xfId="1274"/>
    <cellStyle name="1_משקל בתא100_דיווחים נוספים_2_4.4. 2" xfId="1275"/>
    <cellStyle name="1_משקל בתא100_דיווחים נוספים_2_4.4. 2_דיווחים נוספים" xfId="1276"/>
    <cellStyle name="1_משקל בתא100_דיווחים נוספים_2_4.4. 2_דיווחים נוספים_1" xfId="1277"/>
    <cellStyle name="1_משקל בתא100_דיווחים נוספים_2_4.4. 2_דיווחים נוספים_פירוט אגח תשואה מעל 10% " xfId="1278"/>
    <cellStyle name="1_משקל בתא100_דיווחים נוספים_2_4.4. 2_פירוט אגח תשואה מעל 10% " xfId="1279"/>
    <cellStyle name="1_משקל בתא100_דיווחים נוספים_2_4.4._דיווחים נוספים" xfId="1280"/>
    <cellStyle name="1_משקל בתא100_דיווחים נוספים_2_4.4._פירוט אגח תשואה מעל 10% " xfId="1281"/>
    <cellStyle name="1_משקל בתא100_דיווחים נוספים_2_דיווחים נוספים" xfId="1282"/>
    <cellStyle name="1_משקל בתא100_דיווחים נוספים_2_פירוט אגח תשואה מעל 10% " xfId="1283"/>
    <cellStyle name="1_משקל בתא100_דיווחים נוספים_3" xfId="1284"/>
    <cellStyle name="1_משקל בתא100_דיווחים נוספים_4.4." xfId="1285"/>
    <cellStyle name="1_משקל בתא100_דיווחים נוספים_4.4. 2" xfId="1286"/>
    <cellStyle name="1_משקל בתא100_דיווחים נוספים_4.4. 2_דיווחים נוספים" xfId="1287"/>
    <cellStyle name="1_משקל בתא100_דיווחים נוספים_4.4. 2_דיווחים נוספים_1" xfId="1288"/>
    <cellStyle name="1_משקל בתא100_דיווחים נוספים_4.4. 2_דיווחים נוספים_פירוט אגח תשואה מעל 10% " xfId="1289"/>
    <cellStyle name="1_משקל בתא100_דיווחים נוספים_4.4. 2_פירוט אגח תשואה מעל 10% " xfId="1290"/>
    <cellStyle name="1_משקל בתא100_דיווחים נוספים_4.4._דיווחים נוספים" xfId="1291"/>
    <cellStyle name="1_משקל בתא100_דיווחים נוספים_4.4._פירוט אגח תשואה מעל 10% " xfId="1292"/>
    <cellStyle name="1_משקל בתא100_דיווחים נוספים_דיווחים נוספים" xfId="1293"/>
    <cellStyle name="1_משקל בתא100_דיווחים נוספים_דיווחים נוספים 2" xfId="1294"/>
    <cellStyle name="1_משקל בתא100_דיווחים נוספים_דיווחים נוספים 2_דיווחים נוספים" xfId="1295"/>
    <cellStyle name="1_משקל בתא100_דיווחים נוספים_דיווחים נוספים 2_דיווחים נוספים_1" xfId="1296"/>
    <cellStyle name="1_משקל בתא100_דיווחים נוספים_דיווחים נוספים 2_דיווחים נוספים_פירוט אגח תשואה מעל 10% " xfId="1297"/>
    <cellStyle name="1_משקל בתא100_דיווחים נוספים_דיווחים נוספים 2_פירוט אגח תשואה מעל 10% " xfId="1298"/>
    <cellStyle name="1_משקל בתא100_דיווחים נוספים_דיווחים נוספים_1" xfId="1299"/>
    <cellStyle name="1_משקל בתא100_דיווחים נוספים_דיווחים נוספים_4.4." xfId="1300"/>
    <cellStyle name="1_משקל בתא100_דיווחים נוספים_דיווחים נוספים_4.4. 2" xfId="1301"/>
    <cellStyle name="1_משקל בתא100_דיווחים נוספים_דיווחים נוספים_4.4. 2_דיווחים נוספים" xfId="1302"/>
    <cellStyle name="1_משקל בתא100_דיווחים נוספים_דיווחים נוספים_4.4. 2_דיווחים נוספים_1" xfId="1303"/>
    <cellStyle name="1_משקל בתא100_דיווחים נוספים_דיווחים נוספים_4.4. 2_דיווחים נוספים_פירוט אגח תשואה מעל 10% " xfId="1304"/>
    <cellStyle name="1_משקל בתא100_דיווחים נוספים_דיווחים נוספים_4.4. 2_פירוט אגח תשואה מעל 10% " xfId="1305"/>
    <cellStyle name="1_משקל בתא100_דיווחים נוספים_דיווחים נוספים_4.4._דיווחים נוספים" xfId="1306"/>
    <cellStyle name="1_משקל בתא100_דיווחים נוספים_דיווחים נוספים_4.4._פירוט אגח תשואה מעל 10% " xfId="1307"/>
    <cellStyle name="1_משקל בתא100_דיווחים נוספים_דיווחים נוספים_דיווחים נוספים" xfId="1308"/>
    <cellStyle name="1_משקל בתא100_דיווחים נוספים_דיווחים נוספים_פירוט אגח תשואה מעל 10% " xfId="1309"/>
    <cellStyle name="1_משקל בתא100_דיווחים נוספים_פירוט אגח תשואה מעל 10% " xfId="1310"/>
    <cellStyle name="1_משקל בתא100_הערות" xfId="1311"/>
    <cellStyle name="1_משקל בתא100_הערות 2" xfId="1312"/>
    <cellStyle name="1_משקל בתא100_הערות 2_דיווחים נוספים" xfId="1313"/>
    <cellStyle name="1_משקל בתא100_הערות 2_דיווחים נוספים_1" xfId="1314"/>
    <cellStyle name="1_משקל בתא100_הערות 2_דיווחים נוספים_פירוט אגח תשואה מעל 10% " xfId="1315"/>
    <cellStyle name="1_משקל בתא100_הערות 2_פירוט אגח תשואה מעל 10% " xfId="1316"/>
    <cellStyle name="1_משקל בתא100_הערות_4.4." xfId="1317"/>
    <cellStyle name="1_משקל בתא100_הערות_4.4. 2" xfId="1318"/>
    <cellStyle name="1_משקל בתא100_הערות_4.4. 2_דיווחים נוספים" xfId="1319"/>
    <cellStyle name="1_משקל בתא100_הערות_4.4. 2_דיווחים נוספים_1" xfId="1320"/>
    <cellStyle name="1_משקל בתא100_הערות_4.4. 2_דיווחים נוספים_פירוט אגח תשואה מעל 10% " xfId="1321"/>
    <cellStyle name="1_משקל בתא100_הערות_4.4. 2_פירוט אגח תשואה מעל 10% " xfId="1322"/>
    <cellStyle name="1_משקל בתא100_הערות_4.4._דיווחים נוספים" xfId="1323"/>
    <cellStyle name="1_משקל בתא100_הערות_4.4._פירוט אגח תשואה מעל 10% " xfId="1324"/>
    <cellStyle name="1_משקל בתא100_הערות_דיווחים נוספים" xfId="1325"/>
    <cellStyle name="1_משקל בתא100_הערות_דיווחים נוספים_1" xfId="1326"/>
    <cellStyle name="1_משקל בתא100_הערות_דיווחים נוספים_פירוט אגח תשואה מעל 10% " xfId="1327"/>
    <cellStyle name="1_משקל בתא100_הערות_פירוט אגח תשואה מעל 10% " xfId="1328"/>
    <cellStyle name="1_משקל בתא100_יתרת מסגרות אשראי לניצול " xfId="1329"/>
    <cellStyle name="1_משקל בתא100_יתרת מסגרות אשראי לניצול  2" xfId="1330"/>
    <cellStyle name="1_משקל בתא100_יתרת מסגרות אשראי לניצול  2_דיווחים נוספים" xfId="1331"/>
    <cellStyle name="1_משקל בתא100_יתרת מסגרות אשראי לניצול  2_דיווחים נוספים_1" xfId="1332"/>
    <cellStyle name="1_משקל בתא100_יתרת מסגרות אשראי לניצול  2_דיווחים נוספים_פירוט אגח תשואה מעל 10% " xfId="1333"/>
    <cellStyle name="1_משקל בתא100_יתרת מסגרות אשראי לניצול  2_פירוט אגח תשואה מעל 10% " xfId="1334"/>
    <cellStyle name="1_משקל בתא100_יתרת מסגרות אשראי לניצול _4.4." xfId="1335"/>
    <cellStyle name="1_משקל בתא100_יתרת מסגרות אשראי לניצול _4.4. 2" xfId="1336"/>
    <cellStyle name="1_משקל בתא100_יתרת מסגרות אשראי לניצול _4.4. 2_דיווחים נוספים" xfId="1337"/>
    <cellStyle name="1_משקל בתא100_יתרת מסגרות אשראי לניצול _4.4. 2_דיווחים נוספים_1" xfId="1338"/>
    <cellStyle name="1_משקל בתא100_יתרת מסגרות אשראי לניצול _4.4. 2_דיווחים נוספים_פירוט אגח תשואה מעל 10% " xfId="1339"/>
    <cellStyle name="1_משקל בתא100_יתרת מסגרות אשראי לניצול _4.4. 2_פירוט אגח תשואה מעל 10% " xfId="1340"/>
    <cellStyle name="1_משקל בתא100_יתרת מסגרות אשראי לניצול _4.4._דיווחים נוספים" xfId="1341"/>
    <cellStyle name="1_משקל בתא100_יתרת מסגרות אשראי לניצול _4.4._פירוט אגח תשואה מעל 10% " xfId="1342"/>
    <cellStyle name="1_משקל בתא100_יתרת מסגרות אשראי לניצול _דיווחים נוספים" xfId="1343"/>
    <cellStyle name="1_משקל בתא100_יתרת מסגרות אשראי לניצול _דיווחים נוספים_1" xfId="1344"/>
    <cellStyle name="1_משקל בתא100_יתרת מסגרות אשראי לניצול _דיווחים נוספים_פירוט אגח תשואה מעל 10% " xfId="1345"/>
    <cellStyle name="1_משקל בתא100_יתרת מסגרות אשראי לניצול _פירוט אגח תשואה מעל 10% " xfId="1346"/>
    <cellStyle name="1_משקל בתא100_עסקאות שאושרו וטרם בוצעו  " xfId="1347"/>
    <cellStyle name="1_משקל בתא100_עסקאות שאושרו וטרם בוצעו   2" xfId="1348"/>
    <cellStyle name="1_משקל בתא100_עסקאות שאושרו וטרם בוצעו   2_דיווחים נוספים" xfId="1349"/>
    <cellStyle name="1_משקל בתא100_עסקאות שאושרו וטרם בוצעו   2_דיווחים נוספים_1" xfId="1350"/>
    <cellStyle name="1_משקל בתא100_עסקאות שאושרו וטרם בוצעו   2_דיווחים נוספים_פירוט אגח תשואה מעל 10% " xfId="1351"/>
    <cellStyle name="1_משקל בתא100_עסקאות שאושרו וטרם בוצעו   2_פירוט אגח תשואה מעל 10% " xfId="1352"/>
    <cellStyle name="1_משקל בתא100_עסקאות שאושרו וטרם בוצעו  _1" xfId="1353"/>
    <cellStyle name="1_משקל בתא100_עסקאות שאושרו וטרם בוצעו  _1 2" xfId="1354"/>
    <cellStyle name="1_משקל בתא100_עסקאות שאושרו וטרם בוצעו  _1 2_דיווחים נוספים" xfId="1355"/>
    <cellStyle name="1_משקל בתא100_עסקאות שאושרו וטרם בוצעו  _1 2_דיווחים נוספים_1" xfId="1356"/>
    <cellStyle name="1_משקל בתא100_עסקאות שאושרו וטרם בוצעו  _1 2_דיווחים נוספים_פירוט אגח תשואה מעל 10% " xfId="1357"/>
    <cellStyle name="1_משקל בתא100_עסקאות שאושרו וטרם בוצעו  _1 2_פירוט אגח תשואה מעל 10% " xfId="1358"/>
    <cellStyle name="1_משקל בתא100_עסקאות שאושרו וטרם בוצעו  _1_דיווחים נוספים" xfId="1359"/>
    <cellStyle name="1_משקל בתא100_עסקאות שאושרו וטרם בוצעו  _1_פירוט אגח תשואה מעל 10% " xfId="1360"/>
    <cellStyle name="1_משקל בתא100_עסקאות שאושרו וטרם בוצעו  _4.4." xfId="1361"/>
    <cellStyle name="1_משקל בתא100_עסקאות שאושרו וטרם בוצעו  _4.4. 2" xfId="1362"/>
    <cellStyle name="1_משקל בתא100_עסקאות שאושרו וטרם בוצעו  _4.4. 2_דיווחים נוספים" xfId="1363"/>
    <cellStyle name="1_משקל בתא100_עסקאות שאושרו וטרם בוצעו  _4.4. 2_דיווחים נוספים_1" xfId="1364"/>
    <cellStyle name="1_משקל בתא100_עסקאות שאושרו וטרם בוצעו  _4.4. 2_דיווחים נוספים_פירוט אגח תשואה מעל 10% " xfId="1365"/>
    <cellStyle name="1_משקל בתא100_עסקאות שאושרו וטרם בוצעו  _4.4. 2_פירוט אגח תשואה מעל 10% " xfId="1366"/>
    <cellStyle name="1_משקל בתא100_עסקאות שאושרו וטרם בוצעו  _4.4._דיווחים נוספים" xfId="1367"/>
    <cellStyle name="1_משקל בתא100_עסקאות שאושרו וטרם בוצעו  _4.4._פירוט אגח תשואה מעל 10% " xfId="1368"/>
    <cellStyle name="1_משקל בתא100_עסקאות שאושרו וטרם בוצעו  _דיווחים נוספים" xfId="1369"/>
    <cellStyle name="1_משקל בתא100_עסקאות שאושרו וטרם בוצעו  _דיווחים נוספים_1" xfId="1370"/>
    <cellStyle name="1_משקל בתא100_עסקאות שאושרו וטרם בוצעו  _דיווחים נוספים_פירוט אגח תשואה מעל 10% " xfId="1371"/>
    <cellStyle name="1_משקל בתא100_עסקאות שאושרו וטרם בוצעו  _פירוט אגח תשואה מעל 10% " xfId="1372"/>
    <cellStyle name="1_משקל בתא100_פירוט אגח תשואה מעל 10% " xfId="1373"/>
    <cellStyle name="1_משקל בתא100_פירוט אגח תשואה מעל 10%  2" xfId="1374"/>
    <cellStyle name="1_משקל בתא100_פירוט אגח תשואה מעל 10%  2_דיווחים נוספים" xfId="1375"/>
    <cellStyle name="1_משקל בתא100_פירוט אגח תשואה מעל 10%  2_דיווחים נוספים_1" xfId="1376"/>
    <cellStyle name="1_משקל בתא100_פירוט אגח תשואה מעל 10%  2_דיווחים נוספים_פירוט אגח תשואה מעל 10% " xfId="1377"/>
    <cellStyle name="1_משקל בתא100_פירוט אגח תשואה מעל 10%  2_פירוט אגח תשואה מעל 10% " xfId="1378"/>
    <cellStyle name="1_משקל בתא100_פירוט אגח תשואה מעל 10% _1" xfId="1379"/>
    <cellStyle name="1_משקל בתא100_פירוט אגח תשואה מעל 10% _4.4." xfId="1380"/>
    <cellStyle name="1_משקל בתא100_פירוט אגח תשואה מעל 10% _4.4. 2" xfId="1381"/>
    <cellStyle name="1_משקל בתא100_פירוט אגח תשואה מעל 10% _4.4. 2_דיווחים נוספים" xfId="1382"/>
    <cellStyle name="1_משקל בתא100_פירוט אגח תשואה מעל 10% _4.4. 2_דיווחים נוספים_1" xfId="1383"/>
    <cellStyle name="1_משקל בתא100_פירוט אגח תשואה מעל 10% _4.4. 2_דיווחים נוספים_פירוט אגח תשואה מעל 10% " xfId="1384"/>
    <cellStyle name="1_משקל בתא100_פירוט אגח תשואה מעל 10% _4.4. 2_פירוט אגח תשואה מעל 10% " xfId="1385"/>
    <cellStyle name="1_משקל בתא100_פירוט אגח תשואה מעל 10% _4.4._דיווחים נוספים" xfId="1386"/>
    <cellStyle name="1_משקל בתא100_פירוט אגח תשואה מעל 10% _4.4._פירוט אגח תשואה מעל 10% " xfId="1387"/>
    <cellStyle name="1_משקל בתא100_פירוט אגח תשואה מעל 10% _דיווחים נוספים" xfId="1388"/>
    <cellStyle name="1_משקל בתא100_פירוט אגח תשואה מעל 10% _דיווחים נוספים_1" xfId="1389"/>
    <cellStyle name="1_משקל בתא100_פירוט אגח תשואה מעל 10% _דיווחים נוספים_פירוט אגח תשואה מעל 10% " xfId="1390"/>
    <cellStyle name="1_משקל בתא100_פירוט אגח תשואה מעל 10% _פירוט אגח תשואה מעל 10% " xfId="1391"/>
    <cellStyle name="1_עסקאות שאושרו וטרם בוצעו  " xfId="1392"/>
    <cellStyle name="1_עסקאות שאושרו וטרם בוצעו   2" xfId="1393"/>
    <cellStyle name="1_עסקאות שאושרו וטרם בוצעו   2_דיווחים נוספים" xfId="1394"/>
    <cellStyle name="1_עסקאות שאושרו וטרם בוצעו   2_דיווחים נוספים_1" xfId="1395"/>
    <cellStyle name="1_עסקאות שאושרו וטרם בוצעו   2_דיווחים נוספים_פירוט אגח תשואה מעל 10% " xfId="1396"/>
    <cellStyle name="1_עסקאות שאושרו וטרם בוצעו   2_פירוט אגח תשואה מעל 10% " xfId="1397"/>
    <cellStyle name="1_עסקאות שאושרו וטרם בוצעו  _1" xfId="1398"/>
    <cellStyle name="1_עסקאות שאושרו וטרם בוצעו  _1 2" xfId="1399"/>
    <cellStyle name="1_עסקאות שאושרו וטרם בוצעו  _1 2_דיווחים נוספים" xfId="1400"/>
    <cellStyle name="1_עסקאות שאושרו וטרם בוצעו  _1 2_דיווחים נוספים_1" xfId="1401"/>
    <cellStyle name="1_עסקאות שאושרו וטרם בוצעו  _1 2_דיווחים נוספים_פירוט אגח תשואה מעל 10% " xfId="1402"/>
    <cellStyle name="1_עסקאות שאושרו וטרם בוצעו  _1 2_פירוט אגח תשואה מעל 10% " xfId="1403"/>
    <cellStyle name="1_עסקאות שאושרו וטרם בוצעו  _1_דיווחים נוספים" xfId="1404"/>
    <cellStyle name="1_עסקאות שאושרו וטרם בוצעו  _1_פירוט אגח תשואה מעל 10% " xfId="1405"/>
    <cellStyle name="1_עסקאות שאושרו וטרם בוצעו  _4.4." xfId="1406"/>
    <cellStyle name="1_עסקאות שאושרו וטרם בוצעו  _4.4. 2" xfId="1407"/>
    <cellStyle name="1_עסקאות שאושרו וטרם בוצעו  _4.4. 2_דיווחים נוספים" xfId="1408"/>
    <cellStyle name="1_עסקאות שאושרו וטרם בוצעו  _4.4. 2_דיווחים נוספים_1" xfId="1409"/>
    <cellStyle name="1_עסקאות שאושרו וטרם בוצעו  _4.4. 2_דיווחים נוספים_פירוט אגח תשואה מעל 10% " xfId="1410"/>
    <cellStyle name="1_עסקאות שאושרו וטרם בוצעו  _4.4. 2_פירוט אגח תשואה מעל 10% " xfId="1411"/>
    <cellStyle name="1_עסקאות שאושרו וטרם בוצעו  _4.4._דיווחים נוספים" xfId="1412"/>
    <cellStyle name="1_עסקאות שאושרו וטרם בוצעו  _4.4._פירוט אגח תשואה מעל 10% " xfId="1413"/>
    <cellStyle name="1_עסקאות שאושרו וטרם בוצעו  _דיווחים נוספים" xfId="1414"/>
    <cellStyle name="1_עסקאות שאושרו וטרם בוצעו  _דיווחים נוספים_1" xfId="1415"/>
    <cellStyle name="1_עסקאות שאושרו וטרם בוצעו  _דיווחים נוספים_פירוט אגח תשואה מעל 10% " xfId="1416"/>
    <cellStyle name="1_עסקאות שאושרו וטרם בוצעו  _פירוט אגח תשואה מעל 10% " xfId="1417"/>
    <cellStyle name="1_פירוט אגח תשואה מעל 10% " xfId="1418"/>
    <cellStyle name="1_פירוט אגח תשואה מעל 10%  2" xfId="1419"/>
    <cellStyle name="1_פירוט אגח תשואה מעל 10%  2_דיווחים נוספים" xfId="1420"/>
    <cellStyle name="1_פירוט אגח תשואה מעל 10%  2_דיווחים נוספים_1" xfId="1421"/>
    <cellStyle name="1_פירוט אגח תשואה מעל 10%  2_דיווחים נוספים_פירוט אגח תשואה מעל 10% " xfId="1422"/>
    <cellStyle name="1_פירוט אגח תשואה מעל 10%  2_פירוט אגח תשואה מעל 10% " xfId="1423"/>
    <cellStyle name="1_פירוט אגח תשואה מעל 10% _1" xfId="1424"/>
    <cellStyle name="1_פירוט אגח תשואה מעל 10% _4.4." xfId="1425"/>
    <cellStyle name="1_פירוט אגח תשואה מעל 10% _4.4. 2" xfId="1426"/>
    <cellStyle name="1_פירוט אגח תשואה מעל 10% _4.4. 2_דיווחים נוספים" xfId="1427"/>
    <cellStyle name="1_פירוט אגח תשואה מעל 10% _4.4. 2_דיווחים נוספים_1" xfId="1428"/>
    <cellStyle name="1_פירוט אגח תשואה מעל 10% _4.4. 2_דיווחים נוספים_פירוט אגח תשואה מעל 10% " xfId="1429"/>
    <cellStyle name="1_פירוט אגח תשואה מעל 10% _4.4. 2_פירוט אגח תשואה מעל 10% " xfId="1430"/>
    <cellStyle name="1_פירוט אגח תשואה מעל 10% _4.4._דיווחים נוספים" xfId="1431"/>
    <cellStyle name="1_פירוט אגח תשואה מעל 10% _4.4._פירוט אגח תשואה מעל 10% " xfId="1432"/>
    <cellStyle name="1_פירוט אגח תשואה מעל 10% _דיווחים נוספים" xfId="1433"/>
    <cellStyle name="1_פירוט אגח תשואה מעל 10% _דיווחים נוספים_1" xfId="1434"/>
    <cellStyle name="1_פירוט אגח תשואה מעל 10% _דיווחים נוספים_פירוט אגח תשואה מעל 10% " xfId="1435"/>
    <cellStyle name="1_פירוט אגח תשואה מעל 10% _פירוט אגח תשואה מעל 10% " xfId="1436"/>
    <cellStyle name="10" xfId="1437"/>
    <cellStyle name="10 2" xfId="1438"/>
    <cellStyle name="10 2 2" xfId="1439"/>
    <cellStyle name="10 2_דיווחים נוספים" xfId="1440"/>
    <cellStyle name="10 3" xfId="1441"/>
    <cellStyle name="10_4.4." xfId="1442"/>
    <cellStyle name="11" xfId="1443"/>
    <cellStyle name="11 2" xfId="1444"/>
    <cellStyle name="11 2 2" xfId="1445"/>
    <cellStyle name="11 2_דיווחים נוספים" xfId="1446"/>
    <cellStyle name="11 3" xfId="1447"/>
    <cellStyle name="11_4.4." xfId="1448"/>
    <cellStyle name="12" xfId="1449"/>
    <cellStyle name="12 2" xfId="1450"/>
    <cellStyle name="12 2 2" xfId="1451"/>
    <cellStyle name="12 2_דיווחים נוספים" xfId="1452"/>
    <cellStyle name="12 3" xfId="1453"/>
    <cellStyle name="12_4.4." xfId="1454"/>
    <cellStyle name="2" xfId="1455"/>
    <cellStyle name="2 2" xfId="1456"/>
    <cellStyle name="2 2 2" xfId="1457"/>
    <cellStyle name="2 2_דיווחים נוספים" xfId="1458"/>
    <cellStyle name="2 3" xfId="1459"/>
    <cellStyle name="2_4.4." xfId="1460"/>
    <cellStyle name="2_4.4. 2" xfId="1461"/>
    <cellStyle name="2_4.4. 2_דיווחים נוספים" xfId="1462"/>
    <cellStyle name="2_4.4. 2_דיווחים נוספים_1" xfId="1463"/>
    <cellStyle name="2_4.4. 2_דיווחים נוספים_פירוט אגח תשואה מעל 10% " xfId="1464"/>
    <cellStyle name="2_4.4. 2_פירוט אגח תשואה מעל 10% " xfId="1465"/>
    <cellStyle name="2_4.4._דיווחים נוספים" xfId="1466"/>
    <cellStyle name="2_4.4._פירוט אגח תשואה מעל 10% " xfId="1467"/>
    <cellStyle name="2_Anafim" xfId="1468"/>
    <cellStyle name="2_Anafim 2" xfId="1469"/>
    <cellStyle name="2_Anafim 2 2" xfId="1470"/>
    <cellStyle name="2_Anafim 2 2_דיווחים נוספים" xfId="1471"/>
    <cellStyle name="2_Anafim 2 2_דיווחים נוספים_1" xfId="1472"/>
    <cellStyle name="2_Anafim 2 2_דיווחים נוספים_פירוט אגח תשואה מעל 10% " xfId="1473"/>
    <cellStyle name="2_Anafim 2 2_פירוט אגח תשואה מעל 10% " xfId="1474"/>
    <cellStyle name="2_Anafim 2_4.4." xfId="1475"/>
    <cellStyle name="2_Anafim 2_4.4. 2" xfId="1476"/>
    <cellStyle name="2_Anafim 2_4.4. 2_דיווחים נוספים" xfId="1477"/>
    <cellStyle name="2_Anafim 2_4.4. 2_דיווחים נוספים_1" xfId="1478"/>
    <cellStyle name="2_Anafim 2_4.4. 2_דיווחים נוספים_פירוט אגח תשואה מעל 10% " xfId="1479"/>
    <cellStyle name="2_Anafim 2_4.4. 2_פירוט אגח תשואה מעל 10% " xfId="1480"/>
    <cellStyle name="2_Anafim 2_4.4._דיווחים נוספים" xfId="1481"/>
    <cellStyle name="2_Anafim 2_4.4._פירוט אגח תשואה מעל 10% " xfId="1482"/>
    <cellStyle name="2_Anafim 2_דיווחים נוספים" xfId="1483"/>
    <cellStyle name="2_Anafim 2_דיווחים נוספים 2" xfId="1484"/>
    <cellStyle name="2_Anafim 2_דיווחים נוספים 2_דיווחים נוספים" xfId="1485"/>
    <cellStyle name="2_Anafim 2_דיווחים נוספים 2_דיווחים נוספים_1" xfId="1486"/>
    <cellStyle name="2_Anafim 2_דיווחים נוספים 2_דיווחים נוספים_פירוט אגח תשואה מעל 10% " xfId="1487"/>
    <cellStyle name="2_Anafim 2_דיווחים נוספים 2_פירוט אגח תשואה מעל 10% " xfId="1488"/>
    <cellStyle name="2_Anafim 2_דיווחים נוספים_1" xfId="1489"/>
    <cellStyle name="2_Anafim 2_דיווחים נוספים_1 2" xfId="1490"/>
    <cellStyle name="2_Anafim 2_דיווחים נוספים_1 2_דיווחים נוספים" xfId="1491"/>
    <cellStyle name="2_Anafim 2_דיווחים נוספים_1 2_דיווחים נוספים_1" xfId="1492"/>
    <cellStyle name="2_Anafim 2_דיווחים נוספים_1 2_דיווחים נוספים_פירוט אגח תשואה מעל 10% " xfId="1493"/>
    <cellStyle name="2_Anafim 2_דיווחים נוספים_1 2_פירוט אגח תשואה מעל 10% " xfId="1494"/>
    <cellStyle name="2_Anafim 2_דיווחים נוספים_1_4.4." xfId="1495"/>
    <cellStyle name="2_Anafim 2_דיווחים נוספים_1_4.4. 2" xfId="1496"/>
    <cellStyle name="2_Anafim 2_דיווחים נוספים_1_4.4. 2_דיווחים נוספים" xfId="1497"/>
    <cellStyle name="2_Anafim 2_דיווחים נוספים_1_4.4. 2_דיווחים נוספים_1" xfId="1498"/>
    <cellStyle name="2_Anafim 2_דיווחים נוספים_1_4.4. 2_דיווחים נוספים_פירוט אגח תשואה מעל 10% " xfId="1499"/>
    <cellStyle name="2_Anafim 2_דיווחים נוספים_1_4.4. 2_פירוט אגח תשואה מעל 10% " xfId="1500"/>
    <cellStyle name="2_Anafim 2_דיווחים נוספים_1_4.4._דיווחים נוספים" xfId="1501"/>
    <cellStyle name="2_Anafim 2_דיווחים נוספים_1_4.4._פירוט אגח תשואה מעל 10% " xfId="1502"/>
    <cellStyle name="2_Anafim 2_דיווחים נוספים_1_דיווחים נוספים" xfId="1503"/>
    <cellStyle name="2_Anafim 2_דיווחים נוספים_1_פירוט אגח תשואה מעל 10% " xfId="1504"/>
    <cellStyle name="2_Anafim 2_דיווחים נוספים_2" xfId="1505"/>
    <cellStyle name="2_Anafim 2_דיווחים נוספים_4.4." xfId="1506"/>
    <cellStyle name="2_Anafim 2_דיווחים נוספים_4.4. 2" xfId="1507"/>
    <cellStyle name="2_Anafim 2_דיווחים נוספים_4.4. 2_דיווחים נוספים" xfId="1508"/>
    <cellStyle name="2_Anafim 2_דיווחים נוספים_4.4. 2_דיווחים נוספים_1" xfId="1509"/>
    <cellStyle name="2_Anafim 2_דיווחים נוספים_4.4. 2_דיווחים נוספים_פירוט אגח תשואה מעל 10% " xfId="1510"/>
    <cellStyle name="2_Anafim 2_דיווחים נוספים_4.4. 2_פירוט אגח תשואה מעל 10% " xfId="1511"/>
    <cellStyle name="2_Anafim 2_דיווחים נוספים_4.4._דיווחים נוספים" xfId="1512"/>
    <cellStyle name="2_Anafim 2_דיווחים נוספים_4.4._פירוט אגח תשואה מעל 10% " xfId="1513"/>
    <cellStyle name="2_Anafim 2_דיווחים נוספים_דיווחים נוספים" xfId="1514"/>
    <cellStyle name="2_Anafim 2_דיווחים נוספים_דיווחים נוספים 2" xfId="1515"/>
    <cellStyle name="2_Anafim 2_דיווחים נוספים_דיווחים נוספים 2_דיווחים נוספים" xfId="1516"/>
    <cellStyle name="2_Anafim 2_דיווחים נוספים_דיווחים נוספים 2_דיווחים נוספים_1" xfId="1517"/>
    <cellStyle name="2_Anafim 2_דיווחים נוספים_דיווחים נוספים 2_דיווחים נוספים_פירוט אגח תשואה מעל 10% " xfId="1518"/>
    <cellStyle name="2_Anafim 2_דיווחים נוספים_דיווחים נוספים 2_פירוט אגח תשואה מעל 10% " xfId="1519"/>
    <cellStyle name="2_Anafim 2_דיווחים נוספים_דיווחים נוספים_1" xfId="1520"/>
    <cellStyle name="2_Anafim 2_דיווחים נוספים_דיווחים נוספים_4.4." xfId="1521"/>
    <cellStyle name="2_Anafim 2_דיווחים נוספים_דיווחים נוספים_4.4. 2" xfId="1522"/>
    <cellStyle name="2_Anafim 2_דיווחים נוספים_דיווחים נוספים_4.4. 2_דיווחים נוספים" xfId="1523"/>
    <cellStyle name="2_Anafim 2_דיווחים נוספים_דיווחים נוספים_4.4. 2_דיווחים נוספים_1" xfId="1524"/>
    <cellStyle name="2_Anafim 2_דיווחים נוספים_דיווחים נוספים_4.4. 2_דיווחים נוספים_פירוט אגח תשואה מעל 10% " xfId="1525"/>
    <cellStyle name="2_Anafim 2_דיווחים נוספים_דיווחים נוספים_4.4. 2_פירוט אגח תשואה מעל 10% " xfId="1526"/>
    <cellStyle name="2_Anafim 2_דיווחים נוספים_דיווחים נוספים_4.4._דיווחים נוספים" xfId="1527"/>
    <cellStyle name="2_Anafim 2_דיווחים נוספים_דיווחים נוספים_4.4._פירוט אגח תשואה מעל 10% " xfId="1528"/>
    <cellStyle name="2_Anafim 2_דיווחים נוספים_דיווחים נוספים_דיווחים נוספים" xfId="1529"/>
    <cellStyle name="2_Anafim 2_דיווחים נוספים_דיווחים נוספים_פירוט אגח תשואה מעל 10% " xfId="1530"/>
    <cellStyle name="2_Anafim 2_דיווחים נוספים_פירוט אגח תשואה מעל 10% " xfId="1531"/>
    <cellStyle name="2_Anafim 2_עסקאות שאושרו וטרם בוצעו  " xfId="1532"/>
    <cellStyle name="2_Anafim 2_עסקאות שאושרו וטרם בוצעו   2" xfId="1533"/>
    <cellStyle name="2_Anafim 2_עסקאות שאושרו וטרם בוצעו   2_דיווחים נוספים" xfId="1534"/>
    <cellStyle name="2_Anafim 2_עסקאות שאושרו וטרם בוצעו   2_דיווחים נוספים_1" xfId="1535"/>
    <cellStyle name="2_Anafim 2_עסקאות שאושרו וטרם בוצעו   2_דיווחים נוספים_פירוט אגח תשואה מעל 10% " xfId="1536"/>
    <cellStyle name="2_Anafim 2_עסקאות שאושרו וטרם בוצעו   2_פירוט אגח תשואה מעל 10% " xfId="1537"/>
    <cellStyle name="2_Anafim 2_עסקאות שאושרו וטרם בוצעו  _דיווחים נוספים" xfId="1538"/>
    <cellStyle name="2_Anafim 2_עסקאות שאושרו וטרם בוצעו  _פירוט אגח תשואה מעל 10% " xfId="1539"/>
    <cellStyle name="2_Anafim 2_פירוט אגח תשואה מעל 10% " xfId="1540"/>
    <cellStyle name="2_Anafim 2_פירוט אגח תשואה מעל 10%  2" xfId="1541"/>
    <cellStyle name="2_Anafim 2_פירוט אגח תשואה מעל 10%  2_דיווחים נוספים" xfId="1542"/>
    <cellStyle name="2_Anafim 2_פירוט אגח תשואה מעל 10%  2_דיווחים נוספים_1" xfId="1543"/>
    <cellStyle name="2_Anafim 2_פירוט אגח תשואה מעל 10%  2_דיווחים נוספים_פירוט אגח תשואה מעל 10% " xfId="1544"/>
    <cellStyle name="2_Anafim 2_פירוט אגח תשואה מעל 10%  2_פירוט אגח תשואה מעל 10% " xfId="1545"/>
    <cellStyle name="2_Anafim 2_פירוט אגח תשואה מעל 10% _1" xfId="1546"/>
    <cellStyle name="2_Anafim 2_פירוט אגח תשואה מעל 10% _4.4." xfId="1547"/>
    <cellStyle name="2_Anafim 2_פירוט אגח תשואה מעל 10% _4.4. 2" xfId="1548"/>
    <cellStyle name="2_Anafim 2_פירוט אגח תשואה מעל 10% _4.4. 2_דיווחים נוספים" xfId="1549"/>
    <cellStyle name="2_Anafim 2_פירוט אגח תשואה מעל 10% _4.4. 2_דיווחים נוספים_1" xfId="1550"/>
    <cellStyle name="2_Anafim 2_פירוט אגח תשואה מעל 10% _4.4. 2_דיווחים נוספים_פירוט אגח תשואה מעל 10% " xfId="1551"/>
    <cellStyle name="2_Anafim 2_פירוט אגח תשואה מעל 10% _4.4. 2_פירוט אגח תשואה מעל 10% " xfId="1552"/>
    <cellStyle name="2_Anafim 2_פירוט אגח תשואה מעל 10% _4.4._דיווחים נוספים" xfId="1553"/>
    <cellStyle name="2_Anafim 2_פירוט אגח תשואה מעל 10% _4.4._פירוט אגח תשואה מעל 10% " xfId="1554"/>
    <cellStyle name="2_Anafim 2_פירוט אגח תשואה מעל 10% _דיווחים נוספים" xfId="1555"/>
    <cellStyle name="2_Anafim 2_פירוט אגח תשואה מעל 10% _דיווחים נוספים_1" xfId="1556"/>
    <cellStyle name="2_Anafim 2_פירוט אגח תשואה מעל 10% _דיווחים נוספים_פירוט אגח תשואה מעל 10% " xfId="1557"/>
    <cellStyle name="2_Anafim 2_פירוט אגח תשואה מעל 10% _פירוט אגח תשואה מעל 10% " xfId="1558"/>
    <cellStyle name="2_Anafim 3" xfId="1559"/>
    <cellStyle name="2_Anafim 3_דיווחים נוספים" xfId="1560"/>
    <cellStyle name="2_Anafim 3_דיווחים נוספים_1" xfId="1561"/>
    <cellStyle name="2_Anafim 3_דיווחים נוספים_פירוט אגח תשואה מעל 10% " xfId="1562"/>
    <cellStyle name="2_Anafim 3_פירוט אגח תשואה מעל 10% " xfId="1563"/>
    <cellStyle name="2_Anafim_4.4." xfId="1564"/>
    <cellStyle name="2_Anafim_4.4. 2" xfId="1565"/>
    <cellStyle name="2_Anafim_4.4. 2_דיווחים נוספים" xfId="1566"/>
    <cellStyle name="2_Anafim_4.4. 2_דיווחים נוספים_1" xfId="1567"/>
    <cellStyle name="2_Anafim_4.4. 2_דיווחים נוספים_פירוט אגח תשואה מעל 10% " xfId="1568"/>
    <cellStyle name="2_Anafim_4.4. 2_פירוט אגח תשואה מעל 10% " xfId="1569"/>
    <cellStyle name="2_Anafim_4.4._דיווחים נוספים" xfId="1570"/>
    <cellStyle name="2_Anafim_4.4._פירוט אגח תשואה מעל 10% " xfId="1571"/>
    <cellStyle name="2_Anafim_דיווחים נוספים" xfId="1572"/>
    <cellStyle name="2_Anafim_דיווחים נוספים 2" xfId="1573"/>
    <cellStyle name="2_Anafim_דיווחים נוספים 2_דיווחים נוספים" xfId="1574"/>
    <cellStyle name="2_Anafim_דיווחים נוספים 2_דיווחים נוספים_1" xfId="1575"/>
    <cellStyle name="2_Anafim_דיווחים נוספים 2_דיווחים נוספים_פירוט אגח תשואה מעל 10% " xfId="1576"/>
    <cellStyle name="2_Anafim_דיווחים נוספים 2_פירוט אגח תשואה מעל 10% " xfId="1577"/>
    <cellStyle name="2_Anafim_דיווחים נוספים_1" xfId="1578"/>
    <cellStyle name="2_Anafim_דיווחים נוספים_1 2" xfId="1579"/>
    <cellStyle name="2_Anafim_דיווחים נוספים_1 2_דיווחים נוספים" xfId="1580"/>
    <cellStyle name="2_Anafim_דיווחים נוספים_1 2_דיווחים נוספים_1" xfId="1581"/>
    <cellStyle name="2_Anafim_דיווחים נוספים_1 2_דיווחים נוספים_פירוט אגח תשואה מעל 10% " xfId="1582"/>
    <cellStyle name="2_Anafim_דיווחים נוספים_1 2_פירוט אגח תשואה מעל 10% " xfId="1583"/>
    <cellStyle name="2_Anafim_דיווחים נוספים_1_4.4." xfId="1584"/>
    <cellStyle name="2_Anafim_דיווחים נוספים_1_4.4. 2" xfId="1585"/>
    <cellStyle name="2_Anafim_דיווחים נוספים_1_4.4. 2_דיווחים נוספים" xfId="1586"/>
    <cellStyle name="2_Anafim_דיווחים נוספים_1_4.4. 2_דיווחים נוספים_1" xfId="1587"/>
    <cellStyle name="2_Anafim_דיווחים נוספים_1_4.4. 2_דיווחים נוספים_פירוט אגח תשואה מעל 10% " xfId="1588"/>
    <cellStyle name="2_Anafim_דיווחים נוספים_1_4.4. 2_פירוט אגח תשואה מעל 10% " xfId="1589"/>
    <cellStyle name="2_Anafim_דיווחים נוספים_1_4.4._דיווחים נוספים" xfId="1590"/>
    <cellStyle name="2_Anafim_דיווחים נוספים_1_4.4._פירוט אגח תשואה מעל 10% " xfId="1591"/>
    <cellStyle name="2_Anafim_דיווחים נוספים_1_דיווחים נוספים" xfId="1592"/>
    <cellStyle name="2_Anafim_דיווחים נוספים_1_דיווחים נוספים 2" xfId="1593"/>
    <cellStyle name="2_Anafim_דיווחים נוספים_1_דיווחים נוספים 2_דיווחים נוספים" xfId="1594"/>
    <cellStyle name="2_Anafim_דיווחים נוספים_1_דיווחים נוספים 2_דיווחים נוספים_1" xfId="1595"/>
    <cellStyle name="2_Anafim_דיווחים נוספים_1_דיווחים נוספים 2_דיווחים נוספים_פירוט אגח תשואה מעל 10% " xfId="1596"/>
    <cellStyle name="2_Anafim_דיווחים נוספים_1_דיווחים נוספים 2_פירוט אגח תשואה מעל 10% " xfId="1597"/>
    <cellStyle name="2_Anafim_דיווחים נוספים_1_דיווחים נוספים_1" xfId="1598"/>
    <cellStyle name="2_Anafim_דיווחים נוספים_1_דיווחים נוספים_4.4." xfId="1599"/>
    <cellStyle name="2_Anafim_דיווחים נוספים_1_דיווחים נוספים_4.4. 2" xfId="1600"/>
    <cellStyle name="2_Anafim_דיווחים נוספים_1_דיווחים נוספים_4.4. 2_דיווחים נוספים" xfId="1601"/>
    <cellStyle name="2_Anafim_דיווחים נוספים_1_דיווחים נוספים_4.4. 2_דיווחים נוספים_1" xfId="1602"/>
    <cellStyle name="2_Anafim_דיווחים נוספים_1_דיווחים נוספים_4.4. 2_דיווחים נוספים_פירוט אגח תשואה מעל 10% " xfId="1603"/>
    <cellStyle name="2_Anafim_דיווחים נוספים_1_דיווחים נוספים_4.4. 2_פירוט אגח תשואה מעל 10% " xfId="1604"/>
    <cellStyle name="2_Anafim_דיווחים נוספים_1_דיווחים נוספים_4.4._דיווחים נוספים" xfId="1605"/>
    <cellStyle name="2_Anafim_דיווחים נוספים_1_דיווחים נוספים_4.4._פירוט אגח תשואה מעל 10% " xfId="1606"/>
    <cellStyle name="2_Anafim_דיווחים נוספים_1_דיווחים נוספים_דיווחים נוספים" xfId="1607"/>
    <cellStyle name="2_Anafim_דיווחים נוספים_1_דיווחים נוספים_פירוט אגח תשואה מעל 10% " xfId="1608"/>
    <cellStyle name="2_Anafim_דיווחים נוספים_1_פירוט אגח תשואה מעל 10% " xfId="1609"/>
    <cellStyle name="2_Anafim_דיווחים נוספים_2" xfId="1610"/>
    <cellStyle name="2_Anafim_דיווחים נוספים_2 2" xfId="1611"/>
    <cellStyle name="2_Anafim_דיווחים נוספים_2 2_דיווחים נוספים" xfId="1612"/>
    <cellStyle name="2_Anafim_דיווחים נוספים_2 2_דיווחים נוספים_1" xfId="1613"/>
    <cellStyle name="2_Anafim_דיווחים נוספים_2 2_דיווחים נוספים_פירוט אגח תשואה מעל 10% " xfId="1614"/>
    <cellStyle name="2_Anafim_דיווחים נוספים_2 2_פירוט אגח תשואה מעל 10% " xfId="1615"/>
    <cellStyle name="2_Anafim_דיווחים נוספים_2_4.4." xfId="1616"/>
    <cellStyle name="2_Anafim_דיווחים נוספים_2_4.4. 2" xfId="1617"/>
    <cellStyle name="2_Anafim_דיווחים נוספים_2_4.4. 2_דיווחים נוספים" xfId="1618"/>
    <cellStyle name="2_Anafim_דיווחים נוספים_2_4.4. 2_דיווחים נוספים_1" xfId="1619"/>
    <cellStyle name="2_Anafim_דיווחים נוספים_2_4.4. 2_דיווחים נוספים_פירוט אגח תשואה מעל 10% " xfId="1620"/>
    <cellStyle name="2_Anafim_דיווחים נוספים_2_4.4. 2_פירוט אגח תשואה מעל 10% " xfId="1621"/>
    <cellStyle name="2_Anafim_דיווחים נוספים_2_4.4._דיווחים נוספים" xfId="1622"/>
    <cellStyle name="2_Anafim_דיווחים נוספים_2_4.4._פירוט אגח תשואה מעל 10% " xfId="1623"/>
    <cellStyle name="2_Anafim_דיווחים נוספים_2_דיווחים נוספים" xfId="1624"/>
    <cellStyle name="2_Anafim_דיווחים נוספים_2_פירוט אגח תשואה מעל 10% " xfId="1625"/>
    <cellStyle name="2_Anafim_דיווחים נוספים_3" xfId="1626"/>
    <cellStyle name="2_Anafim_דיווחים נוספים_4.4." xfId="1627"/>
    <cellStyle name="2_Anafim_דיווחים נוספים_4.4. 2" xfId="1628"/>
    <cellStyle name="2_Anafim_דיווחים נוספים_4.4. 2_דיווחים נוספים" xfId="1629"/>
    <cellStyle name="2_Anafim_דיווחים נוספים_4.4. 2_דיווחים נוספים_1" xfId="1630"/>
    <cellStyle name="2_Anafim_דיווחים נוספים_4.4. 2_דיווחים נוספים_פירוט אגח תשואה מעל 10% " xfId="1631"/>
    <cellStyle name="2_Anafim_דיווחים נוספים_4.4. 2_פירוט אגח תשואה מעל 10% " xfId="1632"/>
    <cellStyle name="2_Anafim_דיווחים נוספים_4.4._דיווחים נוספים" xfId="1633"/>
    <cellStyle name="2_Anafim_דיווחים נוספים_4.4._פירוט אגח תשואה מעל 10% " xfId="1634"/>
    <cellStyle name="2_Anafim_דיווחים נוספים_דיווחים נוספים" xfId="1635"/>
    <cellStyle name="2_Anafim_דיווחים נוספים_דיווחים נוספים 2" xfId="1636"/>
    <cellStyle name="2_Anafim_דיווחים נוספים_דיווחים נוספים 2_דיווחים נוספים" xfId="1637"/>
    <cellStyle name="2_Anafim_דיווחים נוספים_דיווחים נוספים 2_דיווחים נוספים_1" xfId="1638"/>
    <cellStyle name="2_Anafim_דיווחים נוספים_דיווחים נוספים 2_דיווחים נוספים_פירוט אגח תשואה מעל 10% " xfId="1639"/>
    <cellStyle name="2_Anafim_דיווחים נוספים_דיווחים נוספים 2_פירוט אגח תשואה מעל 10% " xfId="1640"/>
    <cellStyle name="2_Anafim_דיווחים נוספים_דיווחים נוספים_1" xfId="1641"/>
    <cellStyle name="2_Anafim_דיווחים נוספים_דיווחים נוספים_4.4." xfId="1642"/>
    <cellStyle name="2_Anafim_דיווחים נוספים_דיווחים נוספים_4.4. 2" xfId="1643"/>
    <cellStyle name="2_Anafim_דיווחים נוספים_דיווחים נוספים_4.4. 2_דיווחים נוספים" xfId="1644"/>
    <cellStyle name="2_Anafim_דיווחים נוספים_דיווחים נוספים_4.4. 2_דיווחים נוספים_1" xfId="1645"/>
    <cellStyle name="2_Anafim_דיווחים נוספים_דיווחים נוספים_4.4. 2_דיווחים נוספים_פירוט אגח תשואה מעל 10% " xfId="1646"/>
    <cellStyle name="2_Anafim_דיווחים נוספים_דיווחים נוספים_4.4. 2_פירוט אגח תשואה מעל 10% " xfId="1647"/>
    <cellStyle name="2_Anafim_דיווחים נוספים_דיווחים נוספים_4.4._דיווחים נוספים" xfId="1648"/>
    <cellStyle name="2_Anafim_דיווחים נוספים_דיווחים נוספים_4.4._פירוט אגח תשואה מעל 10% " xfId="1649"/>
    <cellStyle name="2_Anafim_דיווחים נוספים_דיווחים נוספים_דיווחים נוספים" xfId="1650"/>
    <cellStyle name="2_Anafim_דיווחים נוספים_דיווחים נוספים_פירוט אגח תשואה מעל 10% " xfId="1651"/>
    <cellStyle name="2_Anafim_דיווחים נוספים_פירוט אגח תשואה מעל 10% " xfId="1652"/>
    <cellStyle name="2_Anafim_הערות" xfId="1653"/>
    <cellStyle name="2_Anafim_הערות 2" xfId="1654"/>
    <cellStyle name="2_Anafim_הערות 2_דיווחים נוספים" xfId="1655"/>
    <cellStyle name="2_Anafim_הערות 2_דיווחים נוספים_1" xfId="1656"/>
    <cellStyle name="2_Anafim_הערות 2_דיווחים נוספים_פירוט אגח תשואה מעל 10% " xfId="1657"/>
    <cellStyle name="2_Anafim_הערות 2_פירוט אגח תשואה מעל 10% " xfId="1658"/>
    <cellStyle name="2_Anafim_הערות_4.4." xfId="1659"/>
    <cellStyle name="2_Anafim_הערות_4.4. 2" xfId="1660"/>
    <cellStyle name="2_Anafim_הערות_4.4. 2_דיווחים נוספים" xfId="1661"/>
    <cellStyle name="2_Anafim_הערות_4.4. 2_דיווחים נוספים_1" xfId="1662"/>
    <cellStyle name="2_Anafim_הערות_4.4. 2_דיווחים נוספים_פירוט אגח תשואה מעל 10% " xfId="1663"/>
    <cellStyle name="2_Anafim_הערות_4.4. 2_פירוט אגח תשואה מעל 10% " xfId="1664"/>
    <cellStyle name="2_Anafim_הערות_4.4._דיווחים נוספים" xfId="1665"/>
    <cellStyle name="2_Anafim_הערות_4.4._פירוט אגח תשואה מעל 10% " xfId="1666"/>
    <cellStyle name="2_Anafim_הערות_דיווחים נוספים" xfId="1667"/>
    <cellStyle name="2_Anafim_הערות_דיווחים נוספים_1" xfId="1668"/>
    <cellStyle name="2_Anafim_הערות_דיווחים נוספים_פירוט אגח תשואה מעל 10% " xfId="1669"/>
    <cellStyle name="2_Anafim_הערות_פירוט אגח תשואה מעל 10% " xfId="1670"/>
    <cellStyle name="2_Anafim_יתרת מסגרות אשראי לניצול " xfId="1671"/>
    <cellStyle name="2_Anafim_יתרת מסגרות אשראי לניצול  2" xfId="1672"/>
    <cellStyle name="2_Anafim_יתרת מסגרות אשראי לניצול  2_דיווחים נוספים" xfId="1673"/>
    <cellStyle name="2_Anafim_יתרת מסגרות אשראי לניצול  2_דיווחים נוספים_1" xfId="1674"/>
    <cellStyle name="2_Anafim_יתרת מסגרות אשראי לניצול  2_דיווחים נוספים_פירוט אגח תשואה מעל 10% " xfId="1675"/>
    <cellStyle name="2_Anafim_יתרת מסגרות אשראי לניצול  2_פירוט אגח תשואה מעל 10% " xfId="1676"/>
    <cellStyle name="2_Anafim_יתרת מסגרות אשראי לניצול _4.4." xfId="1677"/>
    <cellStyle name="2_Anafim_יתרת מסגרות אשראי לניצול _4.4. 2" xfId="1678"/>
    <cellStyle name="2_Anafim_יתרת מסגרות אשראי לניצול _4.4. 2_דיווחים נוספים" xfId="1679"/>
    <cellStyle name="2_Anafim_יתרת מסגרות אשראי לניצול _4.4. 2_דיווחים נוספים_1" xfId="1680"/>
    <cellStyle name="2_Anafim_יתרת מסגרות אשראי לניצול _4.4. 2_דיווחים נוספים_פירוט אגח תשואה מעל 10% " xfId="1681"/>
    <cellStyle name="2_Anafim_יתרת מסגרות אשראי לניצול _4.4. 2_פירוט אגח תשואה מעל 10% " xfId="1682"/>
    <cellStyle name="2_Anafim_יתרת מסגרות אשראי לניצול _4.4._דיווחים נוספים" xfId="1683"/>
    <cellStyle name="2_Anafim_יתרת מסגרות אשראי לניצול _4.4._פירוט אגח תשואה מעל 10% " xfId="1684"/>
    <cellStyle name="2_Anafim_יתרת מסגרות אשראי לניצול _דיווחים נוספים" xfId="1685"/>
    <cellStyle name="2_Anafim_יתרת מסגרות אשראי לניצול _דיווחים נוספים_1" xfId="1686"/>
    <cellStyle name="2_Anafim_יתרת מסגרות אשראי לניצול _דיווחים נוספים_פירוט אגח תשואה מעל 10% " xfId="1687"/>
    <cellStyle name="2_Anafim_יתרת מסגרות אשראי לניצול _פירוט אגח תשואה מעל 10% " xfId="1688"/>
    <cellStyle name="2_Anafim_עסקאות שאושרו וטרם בוצעו  " xfId="1689"/>
    <cellStyle name="2_Anafim_עסקאות שאושרו וטרם בוצעו   2" xfId="1690"/>
    <cellStyle name="2_Anafim_עסקאות שאושרו וטרם בוצעו   2_דיווחים נוספים" xfId="1691"/>
    <cellStyle name="2_Anafim_עסקאות שאושרו וטרם בוצעו   2_דיווחים נוספים_1" xfId="1692"/>
    <cellStyle name="2_Anafim_עסקאות שאושרו וטרם בוצעו   2_דיווחים נוספים_פירוט אגח תשואה מעל 10% " xfId="1693"/>
    <cellStyle name="2_Anafim_עסקאות שאושרו וטרם בוצעו   2_פירוט אגח תשואה מעל 10% " xfId="1694"/>
    <cellStyle name="2_Anafim_עסקאות שאושרו וטרם בוצעו  _1" xfId="1695"/>
    <cellStyle name="2_Anafim_עסקאות שאושרו וטרם בוצעו  _1 2" xfId="1696"/>
    <cellStyle name="2_Anafim_עסקאות שאושרו וטרם בוצעו  _1 2_דיווחים נוספים" xfId="1697"/>
    <cellStyle name="2_Anafim_עסקאות שאושרו וטרם בוצעו  _1 2_דיווחים נוספים_1" xfId="1698"/>
    <cellStyle name="2_Anafim_עסקאות שאושרו וטרם בוצעו  _1 2_דיווחים נוספים_פירוט אגח תשואה מעל 10% " xfId="1699"/>
    <cellStyle name="2_Anafim_עסקאות שאושרו וטרם בוצעו  _1 2_פירוט אגח תשואה מעל 10% " xfId="1700"/>
    <cellStyle name="2_Anafim_עסקאות שאושרו וטרם בוצעו  _1_דיווחים נוספים" xfId="1701"/>
    <cellStyle name="2_Anafim_עסקאות שאושרו וטרם בוצעו  _1_פירוט אגח תשואה מעל 10% " xfId="1702"/>
    <cellStyle name="2_Anafim_עסקאות שאושרו וטרם בוצעו  _4.4." xfId="1703"/>
    <cellStyle name="2_Anafim_עסקאות שאושרו וטרם בוצעו  _4.4. 2" xfId="1704"/>
    <cellStyle name="2_Anafim_עסקאות שאושרו וטרם בוצעו  _4.4. 2_דיווחים נוספים" xfId="1705"/>
    <cellStyle name="2_Anafim_עסקאות שאושרו וטרם בוצעו  _4.4. 2_דיווחים נוספים_1" xfId="1706"/>
    <cellStyle name="2_Anafim_עסקאות שאושרו וטרם בוצעו  _4.4. 2_דיווחים נוספים_פירוט אגח תשואה מעל 10% " xfId="1707"/>
    <cellStyle name="2_Anafim_עסקאות שאושרו וטרם בוצעו  _4.4. 2_פירוט אגח תשואה מעל 10% " xfId="1708"/>
    <cellStyle name="2_Anafim_עסקאות שאושרו וטרם בוצעו  _4.4._דיווחים נוספים" xfId="1709"/>
    <cellStyle name="2_Anafim_עסקאות שאושרו וטרם בוצעו  _4.4._פירוט אגח תשואה מעל 10% " xfId="1710"/>
    <cellStyle name="2_Anafim_עסקאות שאושרו וטרם בוצעו  _דיווחים נוספים" xfId="1711"/>
    <cellStyle name="2_Anafim_עסקאות שאושרו וטרם בוצעו  _דיווחים נוספים_1" xfId="1712"/>
    <cellStyle name="2_Anafim_עסקאות שאושרו וטרם בוצעו  _דיווחים נוספים_פירוט אגח תשואה מעל 10% " xfId="1713"/>
    <cellStyle name="2_Anafim_עסקאות שאושרו וטרם בוצעו  _פירוט אגח תשואה מעל 10% " xfId="1714"/>
    <cellStyle name="2_Anafim_פירוט אגח תשואה מעל 10% " xfId="1715"/>
    <cellStyle name="2_Anafim_פירוט אגח תשואה מעל 10%  2" xfId="1716"/>
    <cellStyle name="2_Anafim_פירוט אגח תשואה מעל 10%  2_דיווחים נוספים" xfId="1717"/>
    <cellStyle name="2_Anafim_פירוט אגח תשואה מעל 10%  2_דיווחים נוספים_1" xfId="1718"/>
    <cellStyle name="2_Anafim_פירוט אגח תשואה מעל 10%  2_דיווחים נוספים_פירוט אגח תשואה מעל 10% " xfId="1719"/>
    <cellStyle name="2_Anafim_פירוט אגח תשואה מעל 10%  2_פירוט אגח תשואה מעל 10% " xfId="1720"/>
    <cellStyle name="2_Anafim_פירוט אגח תשואה מעל 10% _1" xfId="1721"/>
    <cellStyle name="2_Anafim_פירוט אגח תשואה מעל 10% _4.4." xfId="1722"/>
    <cellStyle name="2_Anafim_פירוט אגח תשואה מעל 10% _4.4. 2" xfId="1723"/>
    <cellStyle name="2_Anafim_פירוט אגח תשואה מעל 10% _4.4. 2_דיווחים נוספים" xfId="1724"/>
    <cellStyle name="2_Anafim_פירוט אגח תשואה מעל 10% _4.4. 2_דיווחים נוספים_1" xfId="1725"/>
    <cellStyle name="2_Anafim_פירוט אגח תשואה מעל 10% _4.4. 2_דיווחים נוספים_פירוט אגח תשואה מעל 10% " xfId="1726"/>
    <cellStyle name="2_Anafim_פירוט אגח תשואה מעל 10% _4.4. 2_פירוט אגח תשואה מעל 10% " xfId="1727"/>
    <cellStyle name="2_Anafim_פירוט אגח תשואה מעל 10% _4.4._דיווחים נוספים" xfId="1728"/>
    <cellStyle name="2_Anafim_פירוט אגח תשואה מעל 10% _4.4._פירוט אגח תשואה מעל 10% " xfId="1729"/>
    <cellStyle name="2_Anafim_פירוט אגח תשואה מעל 10% _דיווחים נוספים" xfId="1730"/>
    <cellStyle name="2_Anafim_פירוט אגח תשואה מעל 10% _דיווחים נוספים_1" xfId="1731"/>
    <cellStyle name="2_Anafim_פירוט אגח תשואה מעל 10% _דיווחים נוספים_פירוט אגח תשואה מעל 10% " xfId="1732"/>
    <cellStyle name="2_Anafim_פירוט אגח תשואה מעל 10% _פירוט אגח תשואה מעל 10% " xfId="1733"/>
    <cellStyle name="2_אחזקות בעלי ענין -DATA - ערכים" xfId="1734"/>
    <cellStyle name="2_דיווחים נוספים" xfId="1735"/>
    <cellStyle name="2_דיווחים נוספים 2" xfId="1736"/>
    <cellStyle name="2_דיווחים נוספים 2_דיווחים נוספים" xfId="1737"/>
    <cellStyle name="2_דיווחים נוספים 2_דיווחים נוספים_1" xfId="1738"/>
    <cellStyle name="2_דיווחים נוספים 2_דיווחים נוספים_פירוט אגח תשואה מעל 10% " xfId="1739"/>
    <cellStyle name="2_דיווחים נוספים 2_פירוט אגח תשואה מעל 10% " xfId="1740"/>
    <cellStyle name="2_דיווחים נוספים_1" xfId="1741"/>
    <cellStyle name="2_דיווחים נוספים_1 2" xfId="1742"/>
    <cellStyle name="2_דיווחים נוספים_1 2_דיווחים נוספים" xfId="1743"/>
    <cellStyle name="2_דיווחים נוספים_1 2_דיווחים נוספים_1" xfId="1744"/>
    <cellStyle name="2_דיווחים נוספים_1 2_דיווחים נוספים_פירוט אגח תשואה מעל 10% " xfId="1745"/>
    <cellStyle name="2_דיווחים נוספים_1 2_פירוט אגח תשואה מעל 10% " xfId="1746"/>
    <cellStyle name="2_דיווחים נוספים_1_4.4." xfId="1747"/>
    <cellStyle name="2_דיווחים נוספים_1_4.4. 2" xfId="1748"/>
    <cellStyle name="2_דיווחים נוספים_1_4.4. 2_דיווחים נוספים" xfId="1749"/>
    <cellStyle name="2_דיווחים נוספים_1_4.4. 2_דיווחים נוספים_1" xfId="1750"/>
    <cellStyle name="2_דיווחים נוספים_1_4.4. 2_דיווחים נוספים_פירוט אגח תשואה מעל 10% " xfId="1751"/>
    <cellStyle name="2_דיווחים נוספים_1_4.4. 2_פירוט אגח תשואה מעל 10% " xfId="1752"/>
    <cellStyle name="2_דיווחים נוספים_1_4.4._דיווחים נוספים" xfId="1753"/>
    <cellStyle name="2_דיווחים נוספים_1_4.4._פירוט אגח תשואה מעל 10% " xfId="1754"/>
    <cellStyle name="2_דיווחים נוספים_1_דיווחים נוספים" xfId="1755"/>
    <cellStyle name="2_דיווחים נוספים_1_דיווחים נוספים 2" xfId="1756"/>
    <cellStyle name="2_דיווחים נוספים_1_דיווחים נוספים 2_דיווחים נוספים" xfId="1757"/>
    <cellStyle name="2_דיווחים נוספים_1_דיווחים נוספים 2_דיווחים נוספים_1" xfId="1758"/>
    <cellStyle name="2_דיווחים נוספים_1_דיווחים נוספים 2_דיווחים נוספים_פירוט אגח תשואה מעל 10% " xfId="1759"/>
    <cellStyle name="2_דיווחים נוספים_1_דיווחים נוספים 2_פירוט אגח תשואה מעל 10% " xfId="1760"/>
    <cellStyle name="2_דיווחים נוספים_1_דיווחים נוספים_1" xfId="1761"/>
    <cellStyle name="2_דיווחים נוספים_1_דיווחים נוספים_4.4." xfId="1762"/>
    <cellStyle name="2_דיווחים נוספים_1_דיווחים נוספים_4.4. 2" xfId="1763"/>
    <cellStyle name="2_דיווחים נוספים_1_דיווחים נוספים_4.4. 2_דיווחים נוספים" xfId="1764"/>
    <cellStyle name="2_דיווחים נוספים_1_דיווחים נוספים_4.4. 2_דיווחים נוספים_1" xfId="1765"/>
    <cellStyle name="2_דיווחים נוספים_1_דיווחים נוספים_4.4. 2_דיווחים נוספים_פירוט אגח תשואה מעל 10% " xfId="1766"/>
    <cellStyle name="2_דיווחים נוספים_1_דיווחים נוספים_4.4. 2_פירוט אגח תשואה מעל 10% " xfId="1767"/>
    <cellStyle name="2_דיווחים נוספים_1_דיווחים נוספים_4.4._דיווחים נוספים" xfId="1768"/>
    <cellStyle name="2_דיווחים נוספים_1_דיווחים נוספים_4.4._פירוט אגח תשואה מעל 10% " xfId="1769"/>
    <cellStyle name="2_דיווחים נוספים_1_דיווחים נוספים_דיווחים נוספים" xfId="1770"/>
    <cellStyle name="2_דיווחים נוספים_1_דיווחים נוספים_פירוט אגח תשואה מעל 10% " xfId="1771"/>
    <cellStyle name="2_דיווחים נוספים_1_פירוט אגח תשואה מעל 10% " xfId="1772"/>
    <cellStyle name="2_דיווחים נוספים_2" xfId="1773"/>
    <cellStyle name="2_דיווחים נוספים_2 2" xfId="1774"/>
    <cellStyle name="2_דיווחים נוספים_2 2_דיווחים נוספים" xfId="1775"/>
    <cellStyle name="2_דיווחים נוספים_2 2_דיווחים נוספים_1" xfId="1776"/>
    <cellStyle name="2_דיווחים נוספים_2 2_דיווחים נוספים_פירוט אגח תשואה מעל 10% " xfId="1777"/>
    <cellStyle name="2_דיווחים נוספים_2 2_פירוט אגח תשואה מעל 10% " xfId="1778"/>
    <cellStyle name="2_דיווחים נוספים_2_4.4." xfId="1779"/>
    <cellStyle name="2_דיווחים נוספים_2_4.4. 2" xfId="1780"/>
    <cellStyle name="2_דיווחים נוספים_2_4.4. 2_דיווחים נוספים" xfId="1781"/>
    <cellStyle name="2_דיווחים נוספים_2_4.4. 2_דיווחים נוספים_1" xfId="1782"/>
    <cellStyle name="2_דיווחים נוספים_2_4.4. 2_דיווחים נוספים_פירוט אגח תשואה מעל 10% " xfId="1783"/>
    <cellStyle name="2_דיווחים נוספים_2_4.4. 2_פירוט אגח תשואה מעל 10% " xfId="1784"/>
    <cellStyle name="2_דיווחים נוספים_2_4.4._דיווחים נוספים" xfId="1785"/>
    <cellStyle name="2_דיווחים נוספים_2_4.4._פירוט אגח תשואה מעל 10% " xfId="1786"/>
    <cellStyle name="2_דיווחים נוספים_2_דיווחים נוספים" xfId="1787"/>
    <cellStyle name="2_דיווחים נוספים_2_פירוט אגח תשואה מעל 10% " xfId="1788"/>
    <cellStyle name="2_דיווחים נוספים_3" xfId="1789"/>
    <cellStyle name="2_דיווחים נוספים_4.4." xfId="1790"/>
    <cellStyle name="2_דיווחים נוספים_4.4. 2" xfId="1791"/>
    <cellStyle name="2_דיווחים נוספים_4.4. 2_דיווחים נוספים" xfId="1792"/>
    <cellStyle name="2_דיווחים נוספים_4.4. 2_דיווחים נוספים_1" xfId="1793"/>
    <cellStyle name="2_דיווחים נוספים_4.4. 2_דיווחים נוספים_פירוט אגח תשואה מעל 10% " xfId="1794"/>
    <cellStyle name="2_דיווחים נוספים_4.4. 2_פירוט אגח תשואה מעל 10% " xfId="1795"/>
    <cellStyle name="2_דיווחים נוספים_4.4._דיווחים נוספים" xfId="1796"/>
    <cellStyle name="2_דיווחים נוספים_4.4._פירוט אגח תשואה מעל 10% " xfId="1797"/>
    <cellStyle name="2_דיווחים נוספים_דיווחים נוספים" xfId="1798"/>
    <cellStyle name="2_דיווחים נוספים_דיווחים נוספים 2" xfId="1799"/>
    <cellStyle name="2_דיווחים נוספים_דיווחים נוספים 2_דיווחים נוספים" xfId="1800"/>
    <cellStyle name="2_דיווחים נוספים_דיווחים נוספים 2_דיווחים נוספים_1" xfId="1801"/>
    <cellStyle name="2_דיווחים נוספים_דיווחים נוספים 2_דיווחים נוספים_פירוט אגח תשואה מעל 10% " xfId="1802"/>
    <cellStyle name="2_דיווחים נוספים_דיווחים נוספים 2_פירוט אגח תשואה מעל 10% " xfId="1803"/>
    <cellStyle name="2_דיווחים נוספים_דיווחים נוספים_1" xfId="1804"/>
    <cellStyle name="2_דיווחים נוספים_דיווחים נוספים_4.4." xfId="1805"/>
    <cellStyle name="2_דיווחים נוספים_דיווחים נוספים_4.4. 2" xfId="1806"/>
    <cellStyle name="2_דיווחים נוספים_דיווחים נוספים_4.4. 2_דיווחים נוספים" xfId="1807"/>
    <cellStyle name="2_דיווחים נוספים_דיווחים נוספים_4.4. 2_דיווחים נוספים_1" xfId="1808"/>
    <cellStyle name="2_דיווחים נוספים_דיווחים נוספים_4.4. 2_דיווחים נוספים_פירוט אגח תשואה מעל 10% " xfId="1809"/>
    <cellStyle name="2_דיווחים נוספים_דיווחים נוספים_4.4. 2_פירוט אגח תשואה מעל 10% " xfId="1810"/>
    <cellStyle name="2_דיווחים נוספים_דיווחים נוספים_4.4._דיווחים נוספים" xfId="1811"/>
    <cellStyle name="2_דיווחים נוספים_דיווחים נוספים_4.4._פירוט אגח תשואה מעל 10% " xfId="1812"/>
    <cellStyle name="2_דיווחים נוספים_דיווחים נוספים_דיווחים נוספים" xfId="1813"/>
    <cellStyle name="2_דיווחים נוספים_דיווחים נוספים_פירוט אגח תשואה מעל 10% " xfId="1814"/>
    <cellStyle name="2_דיווחים נוספים_פירוט אגח תשואה מעל 10% " xfId="1815"/>
    <cellStyle name="2_הערות" xfId="1816"/>
    <cellStyle name="2_הערות 2" xfId="1817"/>
    <cellStyle name="2_הערות 2_דיווחים נוספים" xfId="1818"/>
    <cellStyle name="2_הערות 2_דיווחים נוספים_1" xfId="1819"/>
    <cellStyle name="2_הערות 2_דיווחים נוספים_פירוט אגח תשואה מעל 10% " xfId="1820"/>
    <cellStyle name="2_הערות 2_פירוט אגח תשואה מעל 10% " xfId="1821"/>
    <cellStyle name="2_הערות_4.4." xfId="1822"/>
    <cellStyle name="2_הערות_4.4. 2" xfId="1823"/>
    <cellStyle name="2_הערות_4.4. 2_דיווחים נוספים" xfId="1824"/>
    <cellStyle name="2_הערות_4.4. 2_דיווחים נוספים_1" xfId="1825"/>
    <cellStyle name="2_הערות_4.4. 2_דיווחים נוספים_פירוט אגח תשואה מעל 10% " xfId="1826"/>
    <cellStyle name="2_הערות_4.4. 2_פירוט אגח תשואה מעל 10% " xfId="1827"/>
    <cellStyle name="2_הערות_4.4._דיווחים נוספים" xfId="1828"/>
    <cellStyle name="2_הערות_4.4._פירוט אגח תשואה מעל 10% " xfId="1829"/>
    <cellStyle name="2_הערות_דיווחים נוספים" xfId="1830"/>
    <cellStyle name="2_הערות_דיווחים נוספים_1" xfId="1831"/>
    <cellStyle name="2_הערות_דיווחים נוספים_פירוט אגח תשואה מעל 10% " xfId="1832"/>
    <cellStyle name="2_הערות_פירוט אגח תשואה מעל 10% " xfId="1833"/>
    <cellStyle name="2_יתרת מסגרות אשראי לניצול " xfId="1834"/>
    <cellStyle name="2_יתרת מסגרות אשראי לניצול  2" xfId="1835"/>
    <cellStyle name="2_יתרת מסגרות אשראי לניצול  2_דיווחים נוספים" xfId="1836"/>
    <cellStyle name="2_יתרת מסגרות אשראי לניצול  2_דיווחים נוספים_1" xfId="1837"/>
    <cellStyle name="2_יתרת מסגרות אשראי לניצול  2_דיווחים נוספים_פירוט אגח תשואה מעל 10% " xfId="1838"/>
    <cellStyle name="2_יתרת מסגרות אשראי לניצול  2_פירוט אגח תשואה מעל 10% " xfId="1839"/>
    <cellStyle name="2_יתרת מסגרות אשראי לניצול _4.4." xfId="1840"/>
    <cellStyle name="2_יתרת מסגרות אשראי לניצול _4.4. 2" xfId="1841"/>
    <cellStyle name="2_יתרת מסגרות אשראי לניצול _4.4. 2_דיווחים נוספים" xfId="1842"/>
    <cellStyle name="2_יתרת מסגרות אשראי לניצול _4.4. 2_דיווחים נוספים_1" xfId="1843"/>
    <cellStyle name="2_יתרת מסגרות אשראי לניצול _4.4. 2_דיווחים נוספים_פירוט אגח תשואה מעל 10% " xfId="1844"/>
    <cellStyle name="2_יתרת מסגרות אשראי לניצול _4.4. 2_פירוט אגח תשואה מעל 10% " xfId="1845"/>
    <cellStyle name="2_יתרת מסגרות אשראי לניצול _4.4._דיווחים נוספים" xfId="1846"/>
    <cellStyle name="2_יתרת מסגרות אשראי לניצול _4.4._פירוט אגח תשואה מעל 10% " xfId="1847"/>
    <cellStyle name="2_יתרת מסגרות אשראי לניצול _דיווחים נוספים" xfId="1848"/>
    <cellStyle name="2_יתרת מסגרות אשראי לניצול _דיווחים נוספים_1" xfId="1849"/>
    <cellStyle name="2_יתרת מסגרות אשראי לניצול _דיווחים נוספים_פירוט אגח תשואה מעל 10% " xfId="1850"/>
    <cellStyle name="2_יתרת מסגרות אשראי לניצול _פירוט אגח תשואה מעל 10% " xfId="1851"/>
    <cellStyle name="2_משקל בתא100" xfId="1852"/>
    <cellStyle name="2_משקל בתא100 2" xfId="1853"/>
    <cellStyle name="2_משקל בתא100 2 2" xfId="1854"/>
    <cellStyle name="2_משקל בתא100 2 2_דיווחים נוספים" xfId="1855"/>
    <cellStyle name="2_משקל בתא100 2 2_דיווחים נוספים_1" xfId="1856"/>
    <cellStyle name="2_משקל בתא100 2 2_דיווחים נוספים_פירוט אגח תשואה מעל 10% " xfId="1857"/>
    <cellStyle name="2_משקל בתא100 2 2_פירוט אגח תשואה מעל 10% " xfId="1858"/>
    <cellStyle name="2_משקל בתא100 2_4.4." xfId="1859"/>
    <cellStyle name="2_משקל בתא100 2_4.4. 2" xfId="1860"/>
    <cellStyle name="2_משקל בתא100 2_4.4. 2_דיווחים נוספים" xfId="1861"/>
    <cellStyle name="2_משקל בתא100 2_4.4. 2_דיווחים נוספים_1" xfId="1862"/>
    <cellStyle name="2_משקל בתא100 2_4.4. 2_דיווחים נוספים_פירוט אגח תשואה מעל 10% " xfId="1863"/>
    <cellStyle name="2_משקל בתא100 2_4.4. 2_פירוט אגח תשואה מעל 10% " xfId="1864"/>
    <cellStyle name="2_משקל בתא100 2_4.4._דיווחים נוספים" xfId="1865"/>
    <cellStyle name="2_משקל בתא100 2_4.4._פירוט אגח תשואה מעל 10% " xfId="1866"/>
    <cellStyle name="2_משקל בתא100 2_דיווחים נוספים" xfId="1867"/>
    <cellStyle name="2_משקל בתא100 2_דיווחים נוספים 2" xfId="1868"/>
    <cellStyle name="2_משקל בתא100 2_דיווחים נוספים 2_דיווחים נוספים" xfId="1869"/>
    <cellStyle name="2_משקל בתא100 2_דיווחים נוספים 2_דיווחים נוספים_1" xfId="1870"/>
    <cellStyle name="2_משקל בתא100 2_דיווחים נוספים 2_דיווחים נוספים_פירוט אגח תשואה מעל 10% " xfId="1871"/>
    <cellStyle name="2_משקל בתא100 2_דיווחים נוספים 2_פירוט אגח תשואה מעל 10% " xfId="1872"/>
    <cellStyle name="2_משקל בתא100 2_דיווחים נוספים_1" xfId="1873"/>
    <cellStyle name="2_משקל בתא100 2_דיווחים נוספים_1 2" xfId="1874"/>
    <cellStyle name="2_משקל בתא100 2_דיווחים נוספים_1 2_דיווחים נוספים" xfId="1875"/>
    <cellStyle name="2_משקל בתא100 2_דיווחים נוספים_1 2_דיווחים נוספים_1" xfId="1876"/>
    <cellStyle name="2_משקל בתא100 2_דיווחים נוספים_1 2_דיווחים נוספים_פירוט אגח תשואה מעל 10% " xfId="1877"/>
    <cellStyle name="2_משקל בתא100 2_דיווחים נוספים_1 2_פירוט אגח תשואה מעל 10% " xfId="1878"/>
    <cellStyle name="2_משקל בתא100 2_דיווחים נוספים_1_4.4." xfId="1879"/>
    <cellStyle name="2_משקל בתא100 2_דיווחים נוספים_1_4.4. 2" xfId="1880"/>
    <cellStyle name="2_משקל בתא100 2_דיווחים נוספים_1_4.4. 2_דיווחים נוספים" xfId="1881"/>
    <cellStyle name="2_משקל בתא100 2_דיווחים נוספים_1_4.4. 2_דיווחים נוספים_1" xfId="1882"/>
    <cellStyle name="2_משקל בתא100 2_דיווחים נוספים_1_4.4. 2_דיווחים נוספים_פירוט אגח תשואה מעל 10% " xfId="1883"/>
    <cellStyle name="2_משקל בתא100 2_דיווחים נוספים_1_4.4. 2_פירוט אגח תשואה מעל 10% " xfId="1884"/>
    <cellStyle name="2_משקל בתא100 2_דיווחים נוספים_1_4.4._דיווחים נוספים" xfId="1885"/>
    <cellStyle name="2_משקל בתא100 2_דיווחים נוספים_1_4.4._פירוט אגח תשואה מעל 10% " xfId="1886"/>
    <cellStyle name="2_משקל בתא100 2_דיווחים נוספים_1_דיווחים נוספים" xfId="1887"/>
    <cellStyle name="2_משקל בתא100 2_דיווחים נוספים_1_פירוט אגח תשואה מעל 10% " xfId="1888"/>
    <cellStyle name="2_משקל בתא100 2_דיווחים נוספים_2" xfId="1889"/>
    <cellStyle name="2_משקל בתא100 2_דיווחים נוספים_4.4." xfId="1890"/>
    <cellStyle name="2_משקל בתא100 2_דיווחים נוספים_4.4. 2" xfId="1891"/>
    <cellStyle name="2_משקל בתא100 2_דיווחים נוספים_4.4. 2_דיווחים נוספים" xfId="1892"/>
    <cellStyle name="2_משקל בתא100 2_דיווחים נוספים_4.4. 2_דיווחים נוספים_1" xfId="1893"/>
    <cellStyle name="2_משקל בתא100 2_דיווחים נוספים_4.4. 2_דיווחים נוספים_פירוט אגח תשואה מעל 10% " xfId="1894"/>
    <cellStyle name="2_משקל בתא100 2_דיווחים נוספים_4.4. 2_פירוט אגח תשואה מעל 10% " xfId="1895"/>
    <cellStyle name="2_משקל בתא100 2_דיווחים נוספים_4.4._דיווחים נוספים" xfId="1896"/>
    <cellStyle name="2_משקל בתא100 2_דיווחים נוספים_4.4._פירוט אגח תשואה מעל 10% " xfId="1897"/>
    <cellStyle name="2_משקל בתא100 2_דיווחים נוספים_דיווחים נוספים" xfId="1898"/>
    <cellStyle name="2_משקל בתא100 2_דיווחים נוספים_דיווחים נוספים 2" xfId="1899"/>
    <cellStyle name="2_משקל בתא100 2_דיווחים נוספים_דיווחים נוספים 2_דיווחים נוספים" xfId="1900"/>
    <cellStyle name="2_משקל בתא100 2_דיווחים נוספים_דיווחים נוספים 2_דיווחים נוספים_1" xfId="1901"/>
    <cellStyle name="2_משקל בתא100 2_דיווחים נוספים_דיווחים נוספים 2_דיווחים נוספים_פירוט אגח תשואה מעל 10% " xfId="1902"/>
    <cellStyle name="2_משקל בתא100 2_דיווחים נוספים_דיווחים נוספים 2_פירוט אגח תשואה מעל 10% " xfId="1903"/>
    <cellStyle name="2_משקל בתא100 2_דיווחים נוספים_דיווחים נוספים_1" xfId="1904"/>
    <cellStyle name="2_משקל בתא100 2_דיווחים נוספים_דיווחים נוספים_4.4." xfId="1905"/>
    <cellStyle name="2_משקל בתא100 2_דיווחים נוספים_דיווחים נוספים_4.4. 2" xfId="1906"/>
    <cellStyle name="2_משקל בתא100 2_דיווחים נוספים_דיווחים נוספים_4.4. 2_דיווחים נוספים" xfId="1907"/>
    <cellStyle name="2_משקל בתא100 2_דיווחים נוספים_דיווחים נוספים_4.4. 2_דיווחים נוספים_1" xfId="1908"/>
    <cellStyle name="2_משקל בתא100 2_דיווחים נוספים_דיווחים נוספים_4.4. 2_דיווחים נוספים_פירוט אגח תשואה מעל 10% " xfId="1909"/>
    <cellStyle name="2_משקל בתא100 2_דיווחים נוספים_דיווחים נוספים_4.4. 2_פירוט אגח תשואה מעל 10% " xfId="1910"/>
    <cellStyle name="2_משקל בתא100 2_דיווחים נוספים_דיווחים נוספים_4.4._דיווחים נוספים" xfId="1911"/>
    <cellStyle name="2_משקל בתא100 2_דיווחים נוספים_דיווחים נוספים_4.4._פירוט אגח תשואה מעל 10% " xfId="1912"/>
    <cellStyle name="2_משקל בתא100 2_דיווחים נוספים_דיווחים נוספים_דיווחים נוספים" xfId="1913"/>
    <cellStyle name="2_משקל בתא100 2_דיווחים נוספים_דיווחים נוספים_פירוט אגח תשואה מעל 10% " xfId="1914"/>
    <cellStyle name="2_משקל בתא100 2_דיווחים נוספים_פירוט אגח תשואה מעל 10% " xfId="1915"/>
    <cellStyle name="2_משקל בתא100 2_עסקאות שאושרו וטרם בוצעו  " xfId="1916"/>
    <cellStyle name="2_משקל בתא100 2_עסקאות שאושרו וטרם בוצעו   2" xfId="1917"/>
    <cellStyle name="2_משקל בתא100 2_עסקאות שאושרו וטרם בוצעו   2_דיווחים נוספים" xfId="1918"/>
    <cellStyle name="2_משקל בתא100 2_עסקאות שאושרו וטרם בוצעו   2_דיווחים נוספים_1" xfId="1919"/>
    <cellStyle name="2_משקל בתא100 2_עסקאות שאושרו וטרם בוצעו   2_דיווחים נוספים_פירוט אגח תשואה מעל 10% " xfId="1920"/>
    <cellStyle name="2_משקל בתא100 2_עסקאות שאושרו וטרם בוצעו   2_פירוט אגח תשואה מעל 10% " xfId="1921"/>
    <cellStyle name="2_משקל בתא100 2_עסקאות שאושרו וטרם בוצעו  _דיווחים נוספים" xfId="1922"/>
    <cellStyle name="2_משקל בתא100 2_עסקאות שאושרו וטרם בוצעו  _פירוט אגח תשואה מעל 10% " xfId="1923"/>
    <cellStyle name="2_משקל בתא100 2_פירוט אגח תשואה מעל 10% " xfId="1924"/>
    <cellStyle name="2_משקל בתא100 2_פירוט אגח תשואה מעל 10%  2" xfId="1925"/>
    <cellStyle name="2_משקל בתא100 2_פירוט אגח תשואה מעל 10%  2_דיווחים נוספים" xfId="1926"/>
    <cellStyle name="2_משקל בתא100 2_פירוט אגח תשואה מעל 10%  2_דיווחים נוספים_1" xfId="1927"/>
    <cellStyle name="2_משקל בתא100 2_פירוט אגח תשואה מעל 10%  2_דיווחים נוספים_פירוט אגח תשואה מעל 10% " xfId="1928"/>
    <cellStyle name="2_משקל בתא100 2_פירוט אגח תשואה מעל 10%  2_פירוט אגח תשואה מעל 10% " xfId="1929"/>
    <cellStyle name="2_משקל בתא100 2_פירוט אגח תשואה מעל 10% _1" xfId="1930"/>
    <cellStyle name="2_משקל בתא100 2_פירוט אגח תשואה מעל 10% _4.4." xfId="1931"/>
    <cellStyle name="2_משקל בתא100 2_פירוט אגח תשואה מעל 10% _4.4. 2" xfId="1932"/>
    <cellStyle name="2_משקל בתא100 2_פירוט אגח תשואה מעל 10% _4.4. 2_דיווחים נוספים" xfId="1933"/>
    <cellStyle name="2_משקל בתא100 2_פירוט אגח תשואה מעל 10% _4.4. 2_דיווחים נוספים_1" xfId="1934"/>
    <cellStyle name="2_משקל בתא100 2_פירוט אגח תשואה מעל 10% _4.4. 2_דיווחים נוספים_פירוט אגח תשואה מעל 10% " xfId="1935"/>
    <cellStyle name="2_משקל בתא100 2_פירוט אגח תשואה מעל 10% _4.4. 2_פירוט אגח תשואה מעל 10% " xfId="1936"/>
    <cellStyle name="2_משקל בתא100 2_פירוט אגח תשואה מעל 10% _4.4._דיווחים נוספים" xfId="1937"/>
    <cellStyle name="2_משקל בתא100 2_פירוט אגח תשואה מעל 10% _4.4._פירוט אגח תשואה מעל 10% " xfId="1938"/>
    <cellStyle name="2_משקל בתא100 2_פירוט אגח תשואה מעל 10% _דיווחים נוספים" xfId="1939"/>
    <cellStyle name="2_משקל בתא100 2_פירוט אגח תשואה מעל 10% _דיווחים נוספים_1" xfId="1940"/>
    <cellStyle name="2_משקל בתא100 2_פירוט אגח תשואה מעל 10% _דיווחים נוספים_פירוט אגח תשואה מעל 10% " xfId="1941"/>
    <cellStyle name="2_משקל בתא100 2_פירוט אגח תשואה מעל 10% _פירוט אגח תשואה מעל 10% " xfId="1942"/>
    <cellStyle name="2_משקל בתא100 3" xfId="1943"/>
    <cellStyle name="2_משקל בתא100 3_דיווחים נוספים" xfId="1944"/>
    <cellStyle name="2_משקל בתא100 3_דיווחים נוספים_1" xfId="1945"/>
    <cellStyle name="2_משקל בתא100 3_דיווחים נוספים_פירוט אגח תשואה מעל 10% " xfId="1946"/>
    <cellStyle name="2_משקל בתא100 3_פירוט אגח תשואה מעל 10% " xfId="1947"/>
    <cellStyle name="2_משקל בתא100_4.4." xfId="1948"/>
    <cellStyle name="2_משקל בתא100_4.4. 2" xfId="1949"/>
    <cellStyle name="2_משקל בתא100_4.4. 2_דיווחים נוספים" xfId="1950"/>
    <cellStyle name="2_משקל בתא100_4.4. 2_דיווחים נוספים_1" xfId="1951"/>
    <cellStyle name="2_משקל בתא100_4.4. 2_דיווחים נוספים_פירוט אגח תשואה מעל 10% " xfId="1952"/>
    <cellStyle name="2_משקל בתא100_4.4. 2_פירוט אגח תשואה מעל 10% " xfId="1953"/>
    <cellStyle name="2_משקל בתא100_4.4._דיווחים נוספים" xfId="1954"/>
    <cellStyle name="2_משקל בתא100_4.4._פירוט אגח תשואה מעל 10% " xfId="1955"/>
    <cellStyle name="2_משקל בתא100_דיווחים נוספים" xfId="1956"/>
    <cellStyle name="2_משקל בתא100_דיווחים נוספים 2" xfId="1957"/>
    <cellStyle name="2_משקל בתא100_דיווחים נוספים 2_דיווחים נוספים" xfId="1958"/>
    <cellStyle name="2_משקל בתא100_דיווחים נוספים 2_דיווחים נוספים_1" xfId="1959"/>
    <cellStyle name="2_משקל בתא100_דיווחים נוספים 2_דיווחים נוספים_פירוט אגח תשואה מעל 10% " xfId="1960"/>
    <cellStyle name="2_משקל בתא100_דיווחים נוספים 2_פירוט אגח תשואה מעל 10% " xfId="1961"/>
    <cellStyle name="2_משקל בתא100_דיווחים נוספים_1" xfId="1962"/>
    <cellStyle name="2_משקל בתא100_דיווחים נוספים_1 2" xfId="1963"/>
    <cellStyle name="2_משקל בתא100_דיווחים נוספים_1 2_דיווחים נוספים" xfId="1964"/>
    <cellStyle name="2_משקל בתא100_דיווחים נוספים_1 2_דיווחים נוספים_1" xfId="1965"/>
    <cellStyle name="2_משקל בתא100_דיווחים נוספים_1 2_דיווחים נוספים_פירוט אגח תשואה מעל 10% " xfId="1966"/>
    <cellStyle name="2_משקל בתא100_דיווחים נוספים_1 2_פירוט אגח תשואה מעל 10% " xfId="1967"/>
    <cellStyle name="2_משקל בתא100_דיווחים נוספים_1_4.4." xfId="1968"/>
    <cellStyle name="2_משקל בתא100_דיווחים נוספים_1_4.4. 2" xfId="1969"/>
    <cellStyle name="2_משקל בתא100_דיווחים נוספים_1_4.4. 2_דיווחים נוספים" xfId="1970"/>
    <cellStyle name="2_משקל בתא100_דיווחים נוספים_1_4.4. 2_דיווחים נוספים_1" xfId="1971"/>
    <cellStyle name="2_משקל בתא100_דיווחים נוספים_1_4.4. 2_דיווחים נוספים_פירוט אגח תשואה מעל 10% " xfId="1972"/>
    <cellStyle name="2_משקל בתא100_דיווחים נוספים_1_4.4. 2_פירוט אגח תשואה מעל 10% " xfId="1973"/>
    <cellStyle name="2_משקל בתא100_דיווחים נוספים_1_4.4._דיווחים נוספים" xfId="1974"/>
    <cellStyle name="2_משקל בתא100_דיווחים נוספים_1_4.4._פירוט אגח תשואה מעל 10% " xfId="1975"/>
    <cellStyle name="2_משקל בתא100_דיווחים נוספים_1_דיווחים נוספים" xfId="1976"/>
    <cellStyle name="2_משקל בתא100_דיווחים נוספים_1_דיווחים נוספים 2" xfId="1977"/>
    <cellStyle name="2_משקל בתא100_דיווחים נוספים_1_דיווחים נוספים 2_דיווחים נוספים" xfId="1978"/>
    <cellStyle name="2_משקל בתא100_דיווחים נוספים_1_דיווחים נוספים 2_דיווחים נוספים_1" xfId="1979"/>
    <cellStyle name="2_משקל בתא100_דיווחים נוספים_1_דיווחים נוספים 2_דיווחים נוספים_פירוט אגח תשואה מעל 10% " xfId="1980"/>
    <cellStyle name="2_משקל בתא100_דיווחים נוספים_1_דיווחים נוספים 2_פירוט אגח תשואה מעל 10% " xfId="1981"/>
    <cellStyle name="2_משקל בתא100_דיווחים נוספים_1_דיווחים נוספים_1" xfId="1982"/>
    <cellStyle name="2_משקל בתא100_דיווחים נוספים_1_דיווחים נוספים_4.4." xfId="1983"/>
    <cellStyle name="2_משקל בתא100_דיווחים נוספים_1_דיווחים נוספים_4.4. 2" xfId="1984"/>
    <cellStyle name="2_משקל בתא100_דיווחים נוספים_1_דיווחים נוספים_4.4. 2_דיווחים נוספים" xfId="1985"/>
    <cellStyle name="2_משקל בתא100_דיווחים נוספים_1_דיווחים נוספים_4.4. 2_דיווחים נוספים_1" xfId="1986"/>
    <cellStyle name="2_משקל בתא100_דיווחים נוספים_1_דיווחים נוספים_4.4. 2_דיווחים נוספים_פירוט אגח תשואה מעל 10% " xfId="1987"/>
    <cellStyle name="2_משקל בתא100_דיווחים נוספים_1_דיווחים נוספים_4.4. 2_פירוט אגח תשואה מעל 10% " xfId="1988"/>
    <cellStyle name="2_משקל בתא100_דיווחים נוספים_1_דיווחים נוספים_4.4._דיווחים נוספים" xfId="1989"/>
    <cellStyle name="2_משקל בתא100_דיווחים נוספים_1_דיווחים נוספים_4.4._פירוט אגח תשואה מעל 10% " xfId="1990"/>
    <cellStyle name="2_משקל בתא100_דיווחים נוספים_1_דיווחים נוספים_דיווחים נוספים" xfId="1991"/>
    <cellStyle name="2_משקל בתא100_דיווחים נוספים_1_דיווחים נוספים_פירוט אגח תשואה מעל 10% " xfId="1992"/>
    <cellStyle name="2_משקל בתא100_דיווחים נוספים_1_פירוט אגח תשואה מעל 10% " xfId="1993"/>
    <cellStyle name="2_משקל בתא100_דיווחים נוספים_2" xfId="1994"/>
    <cellStyle name="2_משקל בתא100_דיווחים נוספים_2 2" xfId="1995"/>
    <cellStyle name="2_משקל בתא100_דיווחים נוספים_2 2_דיווחים נוספים" xfId="1996"/>
    <cellStyle name="2_משקל בתא100_דיווחים נוספים_2 2_דיווחים נוספים_1" xfId="1997"/>
    <cellStyle name="2_משקל בתא100_דיווחים נוספים_2 2_דיווחים נוספים_פירוט אגח תשואה מעל 10% " xfId="1998"/>
    <cellStyle name="2_משקל בתא100_דיווחים נוספים_2 2_פירוט אגח תשואה מעל 10% " xfId="1999"/>
    <cellStyle name="2_משקל בתא100_דיווחים נוספים_2_4.4." xfId="2000"/>
    <cellStyle name="2_משקל בתא100_דיווחים נוספים_2_4.4. 2" xfId="2001"/>
    <cellStyle name="2_משקל בתא100_דיווחים נוספים_2_4.4. 2_דיווחים נוספים" xfId="2002"/>
    <cellStyle name="2_משקל בתא100_דיווחים נוספים_2_4.4. 2_דיווחים נוספים_1" xfId="2003"/>
    <cellStyle name="2_משקל בתא100_דיווחים נוספים_2_4.4. 2_דיווחים נוספים_פירוט אגח תשואה מעל 10% " xfId="2004"/>
    <cellStyle name="2_משקל בתא100_דיווחים נוספים_2_4.4. 2_פירוט אגח תשואה מעל 10% " xfId="2005"/>
    <cellStyle name="2_משקל בתא100_דיווחים נוספים_2_4.4._דיווחים נוספים" xfId="2006"/>
    <cellStyle name="2_משקל בתא100_דיווחים נוספים_2_4.4._פירוט אגח תשואה מעל 10% " xfId="2007"/>
    <cellStyle name="2_משקל בתא100_דיווחים נוספים_2_דיווחים נוספים" xfId="2008"/>
    <cellStyle name="2_משקל בתא100_דיווחים נוספים_2_פירוט אגח תשואה מעל 10% " xfId="2009"/>
    <cellStyle name="2_משקל בתא100_דיווחים נוספים_3" xfId="2010"/>
    <cellStyle name="2_משקל בתא100_דיווחים נוספים_4.4." xfId="2011"/>
    <cellStyle name="2_משקל בתא100_דיווחים נוספים_4.4. 2" xfId="2012"/>
    <cellStyle name="2_משקל בתא100_דיווחים נוספים_4.4. 2_דיווחים נוספים" xfId="2013"/>
    <cellStyle name="2_משקל בתא100_דיווחים נוספים_4.4. 2_דיווחים נוספים_1" xfId="2014"/>
    <cellStyle name="2_משקל בתא100_דיווחים נוספים_4.4. 2_דיווחים נוספים_פירוט אגח תשואה מעל 10% " xfId="2015"/>
    <cellStyle name="2_משקל בתא100_דיווחים נוספים_4.4. 2_פירוט אגח תשואה מעל 10% " xfId="2016"/>
    <cellStyle name="2_משקל בתא100_דיווחים נוספים_4.4._דיווחים נוספים" xfId="2017"/>
    <cellStyle name="2_משקל בתא100_דיווחים נוספים_4.4._פירוט אגח תשואה מעל 10% " xfId="2018"/>
    <cellStyle name="2_משקל בתא100_דיווחים נוספים_דיווחים נוספים" xfId="2019"/>
    <cellStyle name="2_משקל בתא100_דיווחים נוספים_דיווחים נוספים 2" xfId="2020"/>
    <cellStyle name="2_משקל בתא100_דיווחים נוספים_דיווחים נוספים 2_דיווחים נוספים" xfId="2021"/>
    <cellStyle name="2_משקל בתא100_דיווחים נוספים_דיווחים נוספים 2_דיווחים נוספים_1" xfId="2022"/>
    <cellStyle name="2_משקל בתא100_דיווחים נוספים_דיווחים נוספים 2_דיווחים נוספים_פירוט אגח תשואה מעל 10% " xfId="2023"/>
    <cellStyle name="2_משקל בתא100_דיווחים נוספים_דיווחים נוספים 2_פירוט אגח תשואה מעל 10% " xfId="2024"/>
    <cellStyle name="2_משקל בתא100_דיווחים נוספים_דיווחים נוספים_1" xfId="2025"/>
    <cellStyle name="2_משקל בתא100_דיווחים נוספים_דיווחים נוספים_4.4." xfId="2026"/>
    <cellStyle name="2_משקל בתא100_דיווחים נוספים_דיווחים נוספים_4.4. 2" xfId="2027"/>
    <cellStyle name="2_משקל בתא100_דיווחים נוספים_דיווחים נוספים_4.4. 2_דיווחים נוספים" xfId="2028"/>
    <cellStyle name="2_משקל בתא100_דיווחים נוספים_דיווחים נוספים_4.4. 2_דיווחים נוספים_1" xfId="2029"/>
    <cellStyle name="2_משקל בתא100_דיווחים נוספים_דיווחים נוספים_4.4. 2_דיווחים נוספים_פירוט אגח תשואה מעל 10% " xfId="2030"/>
    <cellStyle name="2_משקל בתא100_דיווחים נוספים_דיווחים נוספים_4.4. 2_פירוט אגח תשואה מעל 10% " xfId="2031"/>
    <cellStyle name="2_משקל בתא100_דיווחים נוספים_דיווחים נוספים_4.4._דיווחים נוספים" xfId="2032"/>
    <cellStyle name="2_משקל בתא100_דיווחים נוספים_דיווחים נוספים_4.4._פירוט אגח תשואה מעל 10% " xfId="2033"/>
    <cellStyle name="2_משקל בתא100_דיווחים נוספים_דיווחים נוספים_דיווחים נוספים" xfId="2034"/>
    <cellStyle name="2_משקל בתא100_דיווחים נוספים_דיווחים נוספים_פירוט אגח תשואה מעל 10% " xfId="2035"/>
    <cellStyle name="2_משקל בתא100_דיווחים נוספים_פירוט אגח תשואה מעל 10% " xfId="2036"/>
    <cellStyle name="2_משקל בתא100_הערות" xfId="2037"/>
    <cellStyle name="2_משקל בתא100_הערות 2" xfId="2038"/>
    <cellStyle name="2_משקל בתא100_הערות 2_דיווחים נוספים" xfId="2039"/>
    <cellStyle name="2_משקל בתא100_הערות 2_דיווחים נוספים_1" xfId="2040"/>
    <cellStyle name="2_משקל בתא100_הערות 2_דיווחים נוספים_פירוט אגח תשואה מעל 10% " xfId="2041"/>
    <cellStyle name="2_משקל בתא100_הערות 2_פירוט אגח תשואה מעל 10% " xfId="2042"/>
    <cellStyle name="2_משקל בתא100_הערות_4.4." xfId="2043"/>
    <cellStyle name="2_משקל בתא100_הערות_4.4. 2" xfId="2044"/>
    <cellStyle name="2_משקל בתא100_הערות_4.4. 2_דיווחים נוספים" xfId="2045"/>
    <cellStyle name="2_משקל בתא100_הערות_4.4. 2_דיווחים נוספים_1" xfId="2046"/>
    <cellStyle name="2_משקל בתא100_הערות_4.4. 2_דיווחים נוספים_פירוט אגח תשואה מעל 10% " xfId="2047"/>
    <cellStyle name="2_משקל בתא100_הערות_4.4. 2_פירוט אגח תשואה מעל 10% " xfId="2048"/>
    <cellStyle name="2_משקל בתא100_הערות_4.4._דיווחים נוספים" xfId="2049"/>
    <cellStyle name="2_משקל בתא100_הערות_4.4._פירוט אגח תשואה מעל 10% " xfId="2050"/>
    <cellStyle name="2_משקל בתא100_הערות_דיווחים נוספים" xfId="2051"/>
    <cellStyle name="2_משקל בתא100_הערות_דיווחים נוספים_1" xfId="2052"/>
    <cellStyle name="2_משקל בתא100_הערות_דיווחים נוספים_פירוט אגח תשואה מעל 10% " xfId="2053"/>
    <cellStyle name="2_משקל בתא100_הערות_פירוט אגח תשואה מעל 10% " xfId="2054"/>
    <cellStyle name="2_משקל בתא100_יתרת מסגרות אשראי לניצול " xfId="2055"/>
    <cellStyle name="2_משקל בתא100_יתרת מסגרות אשראי לניצול  2" xfId="2056"/>
    <cellStyle name="2_משקל בתא100_יתרת מסגרות אשראי לניצול  2_דיווחים נוספים" xfId="2057"/>
    <cellStyle name="2_משקל בתא100_יתרת מסגרות אשראי לניצול  2_דיווחים נוספים_1" xfId="2058"/>
    <cellStyle name="2_משקל בתא100_יתרת מסגרות אשראי לניצול  2_דיווחים נוספים_פירוט אגח תשואה מעל 10% " xfId="2059"/>
    <cellStyle name="2_משקל בתא100_יתרת מסגרות אשראי לניצול  2_פירוט אגח תשואה מעל 10% " xfId="2060"/>
    <cellStyle name="2_משקל בתא100_יתרת מסגרות אשראי לניצול _4.4." xfId="2061"/>
    <cellStyle name="2_משקל בתא100_יתרת מסגרות אשראי לניצול _4.4. 2" xfId="2062"/>
    <cellStyle name="2_משקל בתא100_יתרת מסגרות אשראי לניצול _4.4. 2_דיווחים נוספים" xfId="2063"/>
    <cellStyle name="2_משקל בתא100_יתרת מסגרות אשראי לניצול _4.4. 2_דיווחים נוספים_1" xfId="2064"/>
    <cellStyle name="2_משקל בתא100_יתרת מסגרות אשראי לניצול _4.4. 2_דיווחים נוספים_פירוט אגח תשואה מעל 10% " xfId="2065"/>
    <cellStyle name="2_משקל בתא100_יתרת מסגרות אשראי לניצול _4.4. 2_פירוט אגח תשואה מעל 10% " xfId="2066"/>
    <cellStyle name="2_משקל בתא100_יתרת מסגרות אשראי לניצול _4.4._דיווחים נוספים" xfId="2067"/>
    <cellStyle name="2_משקל בתא100_יתרת מסגרות אשראי לניצול _4.4._פירוט אגח תשואה מעל 10% " xfId="2068"/>
    <cellStyle name="2_משקל בתא100_יתרת מסגרות אשראי לניצול _דיווחים נוספים" xfId="2069"/>
    <cellStyle name="2_משקל בתא100_יתרת מסגרות אשראי לניצול _דיווחים נוספים_1" xfId="2070"/>
    <cellStyle name="2_משקל בתא100_יתרת מסגרות אשראי לניצול _דיווחים נוספים_פירוט אגח תשואה מעל 10% " xfId="2071"/>
    <cellStyle name="2_משקל בתא100_יתרת מסגרות אשראי לניצול _פירוט אגח תשואה מעל 10% " xfId="2072"/>
    <cellStyle name="2_משקל בתא100_עסקאות שאושרו וטרם בוצעו  " xfId="2073"/>
    <cellStyle name="2_משקל בתא100_עסקאות שאושרו וטרם בוצעו   2" xfId="2074"/>
    <cellStyle name="2_משקל בתא100_עסקאות שאושרו וטרם בוצעו   2_דיווחים נוספים" xfId="2075"/>
    <cellStyle name="2_משקל בתא100_עסקאות שאושרו וטרם בוצעו   2_דיווחים נוספים_1" xfId="2076"/>
    <cellStyle name="2_משקל בתא100_עסקאות שאושרו וטרם בוצעו   2_דיווחים נוספים_פירוט אגח תשואה מעל 10% " xfId="2077"/>
    <cellStyle name="2_משקל בתא100_עסקאות שאושרו וטרם בוצעו   2_פירוט אגח תשואה מעל 10% " xfId="2078"/>
    <cellStyle name="2_משקל בתא100_עסקאות שאושרו וטרם בוצעו  _1" xfId="2079"/>
    <cellStyle name="2_משקל בתא100_עסקאות שאושרו וטרם בוצעו  _1 2" xfId="2080"/>
    <cellStyle name="2_משקל בתא100_עסקאות שאושרו וטרם בוצעו  _1 2_דיווחים נוספים" xfId="2081"/>
    <cellStyle name="2_משקל בתא100_עסקאות שאושרו וטרם בוצעו  _1 2_דיווחים נוספים_1" xfId="2082"/>
    <cellStyle name="2_משקל בתא100_עסקאות שאושרו וטרם בוצעו  _1 2_דיווחים נוספים_פירוט אגח תשואה מעל 10% " xfId="2083"/>
    <cellStyle name="2_משקל בתא100_עסקאות שאושרו וטרם בוצעו  _1 2_פירוט אגח תשואה מעל 10% " xfId="2084"/>
    <cellStyle name="2_משקל בתא100_עסקאות שאושרו וטרם בוצעו  _1_דיווחים נוספים" xfId="2085"/>
    <cellStyle name="2_משקל בתא100_עסקאות שאושרו וטרם בוצעו  _1_פירוט אגח תשואה מעל 10% " xfId="2086"/>
    <cellStyle name="2_משקל בתא100_עסקאות שאושרו וטרם בוצעו  _4.4." xfId="2087"/>
    <cellStyle name="2_משקל בתא100_עסקאות שאושרו וטרם בוצעו  _4.4. 2" xfId="2088"/>
    <cellStyle name="2_משקל בתא100_עסקאות שאושרו וטרם בוצעו  _4.4. 2_דיווחים נוספים" xfId="2089"/>
    <cellStyle name="2_משקל בתא100_עסקאות שאושרו וטרם בוצעו  _4.4. 2_דיווחים נוספים_1" xfId="2090"/>
    <cellStyle name="2_משקל בתא100_עסקאות שאושרו וטרם בוצעו  _4.4. 2_דיווחים נוספים_פירוט אגח תשואה מעל 10% " xfId="2091"/>
    <cellStyle name="2_משקל בתא100_עסקאות שאושרו וטרם בוצעו  _4.4. 2_פירוט אגח תשואה מעל 10% " xfId="2092"/>
    <cellStyle name="2_משקל בתא100_עסקאות שאושרו וטרם בוצעו  _4.4._דיווחים נוספים" xfId="2093"/>
    <cellStyle name="2_משקל בתא100_עסקאות שאושרו וטרם בוצעו  _4.4._פירוט אגח תשואה מעל 10% " xfId="2094"/>
    <cellStyle name="2_משקל בתא100_עסקאות שאושרו וטרם בוצעו  _דיווחים נוספים" xfId="2095"/>
    <cellStyle name="2_משקל בתא100_עסקאות שאושרו וטרם בוצעו  _דיווחים נוספים_1" xfId="2096"/>
    <cellStyle name="2_משקל בתא100_עסקאות שאושרו וטרם בוצעו  _דיווחים נוספים_פירוט אגח תשואה מעל 10% " xfId="2097"/>
    <cellStyle name="2_משקל בתא100_עסקאות שאושרו וטרם בוצעו  _פירוט אגח תשואה מעל 10% " xfId="2098"/>
    <cellStyle name="2_משקל בתא100_פירוט אגח תשואה מעל 10% " xfId="2099"/>
    <cellStyle name="2_משקל בתא100_פירוט אגח תשואה מעל 10%  2" xfId="2100"/>
    <cellStyle name="2_משקל בתא100_פירוט אגח תשואה מעל 10%  2_דיווחים נוספים" xfId="2101"/>
    <cellStyle name="2_משקל בתא100_פירוט אגח תשואה מעל 10%  2_דיווחים נוספים_1" xfId="2102"/>
    <cellStyle name="2_משקל בתא100_פירוט אגח תשואה מעל 10%  2_דיווחים נוספים_פירוט אגח תשואה מעל 10% " xfId="2103"/>
    <cellStyle name="2_משקל בתא100_פירוט אגח תשואה מעל 10%  2_פירוט אגח תשואה מעל 10% " xfId="2104"/>
    <cellStyle name="2_משקל בתא100_פירוט אגח תשואה מעל 10% _1" xfId="2105"/>
    <cellStyle name="2_משקל בתא100_פירוט אגח תשואה מעל 10% _4.4." xfId="2106"/>
    <cellStyle name="2_משקל בתא100_פירוט אגח תשואה מעל 10% _4.4. 2" xfId="2107"/>
    <cellStyle name="2_משקל בתא100_פירוט אגח תשואה מעל 10% _4.4. 2_דיווחים נוספים" xfId="2108"/>
    <cellStyle name="2_משקל בתא100_פירוט אגח תשואה מעל 10% _4.4. 2_דיווחים נוספים_1" xfId="2109"/>
    <cellStyle name="2_משקל בתא100_פירוט אגח תשואה מעל 10% _4.4. 2_דיווחים נוספים_פירוט אגח תשואה מעל 10% " xfId="2110"/>
    <cellStyle name="2_משקל בתא100_פירוט אגח תשואה מעל 10% _4.4. 2_פירוט אגח תשואה מעל 10% " xfId="2111"/>
    <cellStyle name="2_משקל בתא100_פירוט אגח תשואה מעל 10% _4.4._דיווחים נוספים" xfId="2112"/>
    <cellStyle name="2_משקל בתא100_פירוט אגח תשואה מעל 10% _4.4._פירוט אגח תשואה מעל 10% " xfId="2113"/>
    <cellStyle name="2_משקל בתא100_פירוט אגח תשואה מעל 10% _דיווחים נוספים" xfId="2114"/>
    <cellStyle name="2_משקל בתא100_פירוט אגח תשואה מעל 10% _דיווחים נוספים_1" xfId="2115"/>
    <cellStyle name="2_משקל בתא100_פירוט אגח תשואה מעל 10% _דיווחים נוספים_פירוט אגח תשואה מעל 10% " xfId="2116"/>
    <cellStyle name="2_משקל בתא100_פירוט אגח תשואה מעל 10% _פירוט אגח תשואה מעל 10% " xfId="2117"/>
    <cellStyle name="2_עסקאות שאושרו וטרם בוצעו  " xfId="2118"/>
    <cellStyle name="2_עסקאות שאושרו וטרם בוצעו   2" xfId="2119"/>
    <cellStyle name="2_עסקאות שאושרו וטרם בוצעו   2_דיווחים נוספים" xfId="2120"/>
    <cellStyle name="2_עסקאות שאושרו וטרם בוצעו   2_דיווחים נוספים_1" xfId="2121"/>
    <cellStyle name="2_עסקאות שאושרו וטרם בוצעו   2_דיווחים נוספים_פירוט אגח תשואה מעל 10% " xfId="2122"/>
    <cellStyle name="2_עסקאות שאושרו וטרם בוצעו   2_פירוט אגח תשואה מעל 10% " xfId="2123"/>
    <cellStyle name="2_עסקאות שאושרו וטרם בוצעו  _1" xfId="2124"/>
    <cellStyle name="2_עסקאות שאושרו וטרם בוצעו  _1 2" xfId="2125"/>
    <cellStyle name="2_עסקאות שאושרו וטרם בוצעו  _1 2_דיווחים נוספים" xfId="2126"/>
    <cellStyle name="2_עסקאות שאושרו וטרם בוצעו  _1 2_דיווחים נוספים_1" xfId="2127"/>
    <cellStyle name="2_עסקאות שאושרו וטרם בוצעו  _1 2_דיווחים נוספים_פירוט אגח תשואה מעל 10% " xfId="2128"/>
    <cellStyle name="2_עסקאות שאושרו וטרם בוצעו  _1 2_פירוט אגח תשואה מעל 10% " xfId="2129"/>
    <cellStyle name="2_עסקאות שאושרו וטרם בוצעו  _1_דיווחים נוספים" xfId="2130"/>
    <cellStyle name="2_עסקאות שאושרו וטרם בוצעו  _1_פירוט אגח תשואה מעל 10% " xfId="2131"/>
    <cellStyle name="2_עסקאות שאושרו וטרם בוצעו  _4.4." xfId="2132"/>
    <cellStyle name="2_עסקאות שאושרו וטרם בוצעו  _4.4. 2" xfId="2133"/>
    <cellStyle name="2_עסקאות שאושרו וטרם בוצעו  _4.4. 2_דיווחים נוספים" xfId="2134"/>
    <cellStyle name="2_עסקאות שאושרו וטרם בוצעו  _4.4. 2_דיווחים נוספים_1" xfId="2135"/>
    <cellStyle name="2_עסקאות שאושרו וטרם בוצעו  _4.4. 2_דיווחים נוספים_פירוט אגח תשואה מעל 10% " xfId="2136"/>
    <cellStyle name="2_עסקאות שאושרו וטרם בוצעו  _4.4. 2_פירוט אגח תשואה מעל 10% " xfId="2137"/>
    <cellStyle name="2_עסקאות שאושרו וטרם בוצעו  _4.4._דיווחים נוספים" xfId="2138"/>
    <cellStyle name="2_עסקאות שאושרו וטרם בוצעו  _4.4._פירוט אגח תשואה מעל 10% " xfId="2139"/>
    <cellStyle name="2_עסקאות שאושרו וטרם בוצעו  _דיווחים נוספים" xfId="2140"/>
    <cellStyle name="2_עסקאות שאושרו וטרם בוצעו  _דיווחים נוספים_1" xfId="2141"/>
    <cellStyle name="2_עסקאות שאושרו וטרם בוצעו  _דיווחים נוספים_פירוט אגח תשואה מעל 10% " xfId="2142"/>
    <cellStyle name="2_עסקאות שאושרו וטרם בוצעו  _פירוט אגח תשואה מעל 10% " xfId="2143"/>
    <cellStyle name="2_פירוט אגח תשואה מעל 10% " xfId="2144"/>
    <cellStyle name="2_פירוט אגח תשואה מעל 10%  2" xfId="2145"/>
    <cellStyle name="2_פירוט אגח תשואה מעל 10%  2_דיווחים נוספים" xfId="2146"/>
    <cellStyle name="2_פירוט אגח תשואה מעל 10%  2_דיווחים נוספים_1" xfId="2147"/>
    <cellStyle name="2_פירוט אגח תשואה מעל 10%  2_דיווחים נוספים_פירוט אגח תשואה מעל 10% " xfId="2148"/>
    <cellStyle name="2_פירוט אגח תשואה מעל 10%  2_פירוט אגח תשואה מעל 10% " xfId="2149"/>
    <cellStyle name="2_פירוט אגח תשואה מעל 10% _1" xfId="2150"/>
    <cellStyle name="2_פירוט אגח תשואה מעל 10% _4.4." xfId="2151"/>
    <cellStyle name="2_פירוט אגח תשואה מעל 10% _4.4. 2" xfId="2152"/>
    <cellStyle name="2_פירוט אגח תשואה מעל 10% _4.4. 2_דיווחים נוספים" xfId="2153"/>
    <cellStyle name="2_פירוט אגח תשואה מעל 10% _4.4. 2_דיווחים נוספים_1" xfId="2154"/>
    <cellStyle name="2_פירוט אגח תשואה מעל 10% _4.4. 2_דיווחים נוספים_פירוט אגח תשואה מעל 10% " xfId="2155"/>
    <cellStyle name="2_פירוט אגח תשואה מעל 10% _4.4. 2_פירוט אגח תשואה מעל 10% " xfId="2156"/>
    <cellStyle name="2_פירוט אגח תשואה מעל 10% _4.4._דיווחים נוספים" xfId="2157"/>
    <cellStyle name="2_פירוט אגח תשואה מעל 10% _4.4._פירוט אגח תשואה מעל 10% " xfId="2158"/>
    <cellStyle name="2_פירוט אגח תשואה מעל 10% _דיווחים נוספים" xfId="2159"/>
    <cellStyle name="2_פירוט אגח תשואה מעל 10% _דיווחים נוספים_1" xfId="2160"/>
    <cellStyle name="2_פירוט אגח תשואה מעל 10% _דיווחים נוספים_פירוט אגח תשואה מעל 10% " xfId="2161"/>
    <cellStyle name="2_פירוט אגח תשואה מעל 10% _פירוט אגח תשואה מעל 10% " xfId="2162"/>
    <cellStyle name="20% - Accent1" xfId="2163"/>
    <cellStyle name="20% - Accent2" xfId="2164"/>
    <cellStyle name="20% - Accent3" xfId="2165"/>
    <cellStyle name="20% - Accent4" xfId="2166"/>
    <cellStyle name="20% - Accent5" xfId="2167"/>
    <cellStyle name="20% - Accent6" xfId="2168"/>
    <cellStyle name="20% - הדגשה1 2" xfId="2169"/>
    <cellStyle name="20% - הדגשה1 2 2" xfId="2170"/>
    <cellStyle name="20% - הדגשה1 2 2 2" xfId="2171"/>
    <cellStyle name="20% - הדגשה1 2 2_15" xfId="2172"/>
    <cellStyle name="20% - הדגשה1 2 3" xfId="2173"/>
    <cellStyle name="20% - הדגשה1 2 3 2" xfId="2174"/>
    <cellStyle name="20% - הדגשה1 2 3_15" xfId="2175"/>
    <cellStyle name="20% - הדגשה1 2 4" xfId="2176"/>
    <cellStyle name="20% - הדגשה1 2_15" xfId="2177"/>
    <cellStyle name="20% - הדגשה1 3" xfId="2178"/>
    <cellStyle name="20% - הדגשה1 3 2" xfId="2179"/>
    <cellStyle name="20% - הדגשה1 3_15" xfId="2180"/>
    <cellStyle name="20% - הדגשה1 4" xfId="2181"/>
    <cellStyle name="20% - הדגשה1 4 2" xfId="2182"/>
    <cellStyle name="20% - הדגשה1 4_15" xfId="2183"/>
    <cellStyle name="20% - הדגשה1 5" xfId="2184"/>
    <cellStyle name="20% - הדגשה1 6" xfId="2185"/>
    <cellStyle name="20% - הדגשה1 7" xfId="2186"/>
    <cellStyle name="20% - הדגשה2 2" xfId="2187"/>
    <cellStyle name="20% - הדגשה2 2 2" xfId="2188"/>
    <cellStyle name="20% - הדגשה2 2 2 2" xfId="2189"/>
    <cellStyle name="20% - הדגשה2 2 2_15" xfId="2190"/>
    <cellStyle name="20% - הדגשה2 2 3" xfId="2191"/>
    <cellStyle name="20% - הדגשה2 2 3 2" xfId="2192"/>
    <cellStyle name="20% - הדגשה2 2 3_15" xfId="2193"/>
    <cellStyle name="20% - הדגשה2 2 4" xfId="2194"/>
    <cellStyle name="20% - הדגשה2 2_15" xfId="2195"/>
    <cellStyle name="20% - הדגשה2 3" xfId="2196"/>
    <cellStyle name="20% - הדגשה2 3 2" xfId="2197"/>
    <cellStyle name="20% - הדגשה2 3_15" xfId="2198"/>
    <cellStyle name="20% - הדגשה2 4" xfId="2199"/>
    <cellStyle name="20% - הדגשה2 4 2" xfId="2200"/>
    <cellStyle name="20% - הדגשה2 4_15" xfId="2201"/>
    <cellStyle name="20% - הדגשה2 5" xfId="2202"/>
    <cellStyle name="20% - הדגשה2 6" xfId="2203"/>
    <cellStyle name="20% - הדגשה2 7" xfId="2204"/>
    <cellStyle name="20% - הדגשה3 2" xfId="2205"/>
    <cellStyle name="20% - הדגשה3 2 2" xfId="2206"/>
    <cellStyle name="20% - הדגשה3 2 2 2" xfId="2207"/>
    <cellStyle name="20% - הדגשה3 2 2_15" xfId="2208"/>
    <cellStyle name="20% - הדגשה3 2 3" xfId="2209"/>
    <cellStyle name="20% - הדגשה3 2 3 2" xfId="2210"/>
    <cellStyle name="20% - הדגשה3 2 3_15" xfId="2211"/>
    <cellStyle name="20% - הדגשה3 2 4" xfId="2212"/>
    <cellStyle name="20% - הדגשה3 2_15" xfId="2213"/>
    <cellStyle name="20% - הדגשה3 3" xfId="2214"/>
    <cellStyle name="20% - הדגשה3 3 2" xfId="2215"/>
    <cellStyle name="20% - הדגשה3 3_15" xfId="2216"/>
    <cellStyle name="20% - הדגשה3 4" xfId="2217"/>
    <cellStyle name="20% - הדגשה3 4 2" xfId="2218"/>
    <cellStyle name="20% - הדגשה3 4_15" xfId="2219"/>
    <cellStyle name="20% - הדגשה3 5" xfId="2220"/>
    <cellStyle name="20% - הדגשה3 6" xfId="2221"/>
    <cellStyle name="20% - הדגשה3 7" xfId="2222"/>
    <cellStyle name="20% - הדגשה4 2" xfId="2223"/>
    <cellStyle name="20% - הדגשה4 2 2" xfId="2224"/>
    <cellStyle name="20% - הדגשה4 2 2 2" xfId="2225"/>
    <cellStyle name="20% - הדגשה4 2 2_15" xfId="2226"/>
    <cellStyle name="20% - הדגשה4 2 3" xfId="2227"/>
    <cellStyle name="20% - הדגשה4 2 3 2" xfId="2228"/>
    <cellStyle name="20% - הדגשה4 2 3_15" xfId="2229"/>
    <cellStyle name="20% - הדגשה4 2 4" xfId="2230"/>
    <cellStyle name="20% - הדגשה4 2_15" xfId="2231"/>
    <cellStyle name="20% - הדגשה4 3" xfId="2232"/>
    <cellStyle name="20% - הדגשה4 3 2" xfId="2233"/>
    <cellStyle name="20% - הדגשה4 3_15" xfId="2234"/>
    <cellStyle name="20% - הדגשה4 4" xfId="2235"/>
    <cellStyle name="20% - הדגשה4 4 2" xfId="2236"/>
    <cellStyle name="20% - הדגשה4 4_15" xfId="2237"/>
    <cellStyle name="20% - הדגשה4 5" xfId="2238"/>
    <cellStyle name="20% - הדגשה4 6" xfId="2239"/>
    <cellStyle name="20% - הדגשה4 7" xfId="2240"/>
    <cellStyle name="20% - הדגשה5 2" xfId="2241"/>
    <cellStyle name="20% - הדגשה5 2 2" xfId="2242"/>
    <cellStyle name="20% - הדגשה5 2 2 2" xfId="2243"/>
    <cellStyle name="20% - הדגשה5 2 2_15" xfId="2244"/>
    <cellStyle name="20% - הדגשה5 2 3" xfId="2245"/>
    <cellStyle name="20% - הדגשה5 2 3 2" xfId="2246"/>
    <cellStyle name="20% - הדגשה5 2 3_15" xfId="2247"/>
    <cellStyle name="20% - הדגשה5 2 4" xfId="2248"/>
    <cellStyle name="20% - הדגשה5 2_15" xfId="2249"/>
    <cellStyle name="20% - הדגשה5 3" xfId="2250"/>
    <cellStyle name="20% - הדגשה5 3 2" xfId="2251"/>
    <cellStyle name="20% - הדגשה5 3_15" xfId="2252"/>
    <cellStyle name="20% - הדגשה5 4" xfId="2253"/>
    <cellStyle name="20% - הדגשה5 4 2" xfId="2254"/>
    <cellStyle name="20% - הדגשה5 4_15" xfId="2255"/>
    <cellStyle name="20% - הדגשה5 5" xfId="2256"/>
    <cellStyle name="20% - הדגשה5 6" xfId="2257"/>
    <cellStyle name="20% - הדגשה5 7" xfId="2258"/>
    <cellStyle name="20% - הדגשה6 2" xfId="2259"/>
    <cellStyle name="20% - הדגשה6 2 2" xfId="2260"/>
    <cellStyle name="20% - הדגשה6 2 2 2" xfId="2261"/>
    <cellStyle name="20% - הדגשה6 2 2_15" xfId="2262"/>
    <cellStyle name="20% - הדגשה6 2 3" xfId="2263"/>
    <cellStyle name="20% - הדגשה6 2 3 2" xfId="2264"/>
    <cellStyle name="20% - הדגשה6 2 3_15" xfId="2265"/>
    <cellStyle name="20% - הדגשה6 2 4" xfId="2266"/>
    <cellStyle name="20% - הדגשה6 2_15" xfId="2267"/>
    <cellStyle name="20% - הדגשה6 3" xfId="2268"/>
    <cellStyle name="20% - הדגשה6 3 2" xfId="2269"/>
    <cellStyle name="20% - הדגשה6 3_15" xfId="2270"/>
    <cellStyle name="20% - הדגשה6 4" xfId="2271"/>
    <cellStyle name="20% - הדגשה6 4 2" xfId="2272"/>
    <cellStyle name="20% - הדגשה6 4_15" xfId="2273"/>
    <cellStyle name="20% - הדגשה6 5" xfId="2274"/>
    <cellStyle name="20% - הדגשה6 6" xfId="2275"/>
    <cellStyle name="20% - הדגשה6 7" xfId="2276"/>
    <cellStyle name="3" xfId="2277"/>
    <cellStyle name="3 2" xfId="2278"/>
    <cellStyle name="3 2 2" xfId="2279"/>
    <cellStyle name="3 2_דיווחים נוספים" xfId="2280"/>
    <cellStyle name="3 3" xfId="2281"/>
    <cellStyle name="3_4.4." xfId="2282"/>
    <cellStyle name="3_4.4. 2" xfId="2283"/>
    <cellStyle name="3_4.4. 2_דיווחים נוספים" xfId="2284"/>
    <cellStyle name="3_4.4. 2_דיווחים נוספים_1" xfId="2285"/>
    <cellStyle name="3_4.4. 2_דיווחים נוספים_פירוט אגח תשואה מעל 10% " xfId="2286"/>
    <cellStyle name="3_4.4. 2_פירוט אגח תשואה מעל 10% " xfId="2287"/>
    <cellStyle name="3_4.4._דיווחים נוספים" xfId="2288"/>
    <cellStyle name="3_4.4._פירוט אגח תשואה מעל 10% " xfId="2289"/>
    <cellStyle name="3_Anafim" xfId="2290"/>
    <cellStyle name="3_Anafim 2" xfId="2291"/>
    <cellStyle name="3_Anafim 2 2" xfId="2292"/>
    <cellStyle name="3_Anafim 2 2_דיווחים נוספים" xfId="2293"/>
    <cellStyle name="3_Anafim 2 2_דיווחים נוספים_1" xfId="2294"/>
    <cellStyle name="3_Anafim 2 2_דיווחים נוספים_פירוט אגח תשואה מעל 10% " xfId="2295"/>
    <cellStyle name="3_Anafim 2 2_פירוט אגח תשואה מעל 10% " xfId="2296"/>
    <cellStyle name="3_Anafim 2_4.4." xfId="2297"/>
    <cellStyle name="3_Anafim 2_4.4. 2" xfId="2298"/>
    <cellStyle name="3_Anafim 2_4.4. 2_דיווחים נוספים" xfId="2299"/>
    <cellStyle name="3_Anafim 2_4.4. 2_דיווחים נוספים_1" xfId="2300"/>
    <cellStyle name="3_Anafim 2_4.4. 2_דיווחים נוספים_פירוט אגח תשואה מעל 10% " xfId="2301"/>
    <cellStyle name="3_Anafim 2_4.4. 2_פירוט אגח תשואה מעל 10% " xfId="2302"/>
    <cellStyle name="3_Anafim 2_4.4._דיווחים נוספים" xfId="2303"/>
    <cellStyle name="3_Anafim 2_4.4._פירוט אגח תשואה מעל 10% " xfId="2304"/>
    <cellStyle name="3_Anafim 2_דיווחים נוספים" xfId="2305"/>
    <cellStyle name="3_Anafim 2_דיווחים נוספים 2" xfId="2306"/>
    <cellStyle name="3_Anafim 2_דיווחים נוספים 2_דיווחים נוספים" xfId="2307"/>
    <cellStyle name="3_Anafim 2_דיווחים נוספים 2_דיווחים נוספים_1" xfId="2308"/>
    <cellStyle name="3_Anafim 2_דיווחים נוספים 2_דיווחים נוספים_פירוט אגח תשואה מעל 10% " xfId="2309"/>
    <cellStyle name="3_Anafim 2_דיווחים נוספים 2_פירוט אגח תשואה מעל 10% " xfId="2310"/>
    <cellStyle name="3_Anafim 2_דיווחים נוספים_1" xfId="2311"/>
    <cellStyle name="3_Anafim 2_דיווחים נוספים_1 2" xfId="2312"/>
    <cellStyle name="3_Anafim 2_דיווחים נוספים_1 2_דיווחים נוספים" xfId="2313"/>
    <cellStyle name="3_Anafim 2_דיווחים נוספים_1 2_דיווחים נוספים_1" xfId="2314"/>
    <cellStyle name="3_Anafim 2_דיווחים נוספים_1 2_דיווחים נוספים_פירוט אגח תשואה מעל 10% " xfId="2315"/>
    <cellStyle name="3_Anafim 2_דיווחים נוספים_1 2_פירוט אגח תשואה מעל 10% " xfId="2316"/>
    <cellStyle name="3_Anafim 2_דיווחים נוספים_1_4.4." xfId="2317"/>
    <cellStyle name="3_Anafim 2_דיווחים נוספים_1_4.4. 2" xfId="2318"/>
    <cellStyle name="3_Anafim 2_דיווחים נוספים_1_4.4. 2_דיווחים נוספים" xfId="2319"/>
    <cellStyle name="3_Anafim 2_דיווחים נוספים_1_4.4. 2_דיווחים נוספים_1" xfId="2320"/>
    <cellStyle name="3_Anafim 2_דיווחים נוספים_1_4.4. 2_דיווחים נוספים_פירוט אגח תשואה מעל 10% " xfId="2321"/>
    <cellStyle name="3_Anafim 2_דיווחים נוספים_1_4.4. 2_פירוט אגח תשואה מעל 10% " xfId="2322"/>
    <cellStyle name="3_Anafim 2_דיווחים נוספים_1_4.4._דיווחים נוספים" xfId="2323"/>
    <cellStyle name="3_Anafim 2_דיווחים נוספים_1_4.4._פירוט אגח תשואה מעל 10% " xfId="2324"/>
    <cellStyle name="3_Anafim 2_דיווחים נוספים_1_דיווחים נוספים" xfId="2325"/>
    <cellStyle name="3_Anafim 2_דיווחים נוספים_1_פירוט אגח תשואה מעל 10% " xfId="2326"/>
    <cellStyle name="3_Anafim 2_דיווחים נוספים_2" xfId="2327"/>
    <cellStyle name="3_Anafim 2_דיווחים נוספים_4.4." xfId="2328"/>
    <cellStyle name="3_Anafim 2_דיווחים נוספים_4.4. 2" xfId="2329"/>
    <cellStyle name="3_Anafim 2_דיווחים נוספים_4.4. 2_דיווחים נוספים" xfId="2330"/>
    <cellStyle name="3_Anafim 2_דיווחים נוספים_4.4. 2_דיווחים נוספים_1" xfId="2331"/>
    <cellStyle name="3_Anafim 2_דיווחים נוספים_4.4. 2_דיווחים נוספים_פירוט אגח תשואה מעל 10% " xfId="2332"/>
    <cellStyle name="3_Anafim 2_דיווחים נוספים_4.4. 2_פירוט אגח תשואה מעל 10% " xfId="2333"/>
    <cellStyle name="3_Anafim 2_דיווחים נוספים_4.4._דיווחים נוספים" xfId="2334"/>
    <cellStyle name="3_Anafim 2_דיווחים נוספים_4.4._פירוט אגח תשואה מעל 10% " xfId="2335"/>
    <cellStyle name="3_Anafim 2_דיווחים נוספים_דיווחים נוספים" xfId="2336"/>
    <cellStyle name="3_Anafim 2_דיווחים נוספים_דיווחים נוספים 2" xfId="2337"/>
    <cellStyle name="3_Anafim 2_דיווחים נוספים_דיווחים נוספים 2_דיווחים נוספים" xfId="2338"/>
    <cellStyle name="3_Anafim 2_דיווחים נוספים_דיווחים נוספים 2_דיווחים נוספים_1" xfId="2339"/>
    <cellStyle name="3_Anafim 2_דיווחים נוספים_דיווחים נוספים 2_דיווחים נוספים_פירוט אגח תשואה מעל 10% " xfId="2340"/>
    <cellStyle name="3_Anafim 2_דיווחים נוספים_דיווחים נוספים 2_פירוט אגח תשואה מעל 10% " xfId="2341"/>
    <cellStyle name="3_Anafim 2_דיווחים נוספים_דיווחים נוספים_1" xfId="2342"/>
    <cellStyle name="3_Anafim 2_דיווחים נוספים_דיווחים נוספים_4.4." xfId="2343"/>
    <cellStyle name="3_Anafim 2_דיווחים נוספים_דיווחים נוספים_4.4. 2" xfId="2344"/>
    <cellStyle name="3_Anafim 2_דיווחים נוספים_דיווחים נוספים_4.4. 2_דיווחים נוספים" xfId="2345"/>
    <cellStyle name="3_Anafim 2_דיווחים נוספים_דיווחים נוספים_4.4. 2_דיווחים נוספים_1" xfId="2346"/>
    <cellStyle name="3_Anafim 2_דיווחים נוספים_דיווחים נוספים_4.4. 2_דיווחים נוספים_פירוט אגח תשואה מעל 10% " xfId="2347"/>
    <cellStyle name="3_Anafim 2_דיווחים נוספים_דיווחים נוספים_4.4. 2_פירוט אגח תשואה מעל 10% " xfId="2348"/>
    <cellStyle name="3_Anafim 2_דיווחים נוספים_דיווחים נוספים_4.4._דיווחים נוספים" xfId="2349"/>
    <cellStyle name="3_Anafim 2_דיווחים נוספים_דיווחים נוספים_4.4._פירוט אגח תשואה מעל 10% " xfId="2350"/>
    <cellStyle name="3_Anafim 2_דיווחים נוספים_דיווחים נוספים_דיווחים נוספים" xfId="2351"/>
    <cellStyle name="3_Anafim 2_דיווחים נוספים_דיווחים נוספים_פירוט אגח תשואה מעל 10% " xfId="2352"/>
    <cellStyle name="3_Anafim 2_דיווחים נוספים_פירוט אגח תשואה מעל 10% " xfId="2353"/>
    <cellStyle name="3_Anafim 2_עסקאות שאושרו וטרם בוצעו  " xfId="2354"/>
    <cellStyle name="3_Anafim 2_עסקאות שאושרו וטרם בוצעו   2" xfId="2355"/>
    <cellStyle name="3_Anafim 2_עסקאות שאושרו וטרם בוצעו   2_דיווחים נוספים" xfId="2356"/>
    <cellStyle name="3_Anafim 2_עסקאות שאושרו וטרם בוצעו   2_דיווחים נוספים_1" xfId="2357"/>
    <cellStyle name="3_Anafim 2_עסקאות שאושרו וטרם בוצעו   2_דיווחים נוספים_פירוט אגח תשואה מעל 10% " xfId="2358"/>
    <cellStyle name="3_Anafim 2_עסקאות שאושרו וטרם בוצעו   2_פירוט אגח תשואה מעל 10% " xfId="2359"/>
    <cellStyle name="3_Anafim 2_עסקאות שאושרו וטרם בוצעו  _דיווחים נוספים" xfId="2360"/>
    <cellStyle name="3_Anafim 2_עסקאות שאושרו וטרם בוצעו  _פירוט אגח תשואה מעל 10% " xfId="2361"/>
    <cellStyle name="3_Anafim 2_פירוט אגח תשואה מעל 10% " xfId="2362"/>
    <cellStyle name="3_Anafim 2_פירוט אגח תשואה מעל 10%  2" xfId="2363"/>
    <cellStyle name="3_Anafim 2_פירוט אגח תשואה מעל 10%  2_דיווחים נוספים" xfId="2364"/>
    <cellStyle name="3_Anafim 2_פירוט אגח תשואה מעל 10%  2_דיווחים נוספים_1" xfId="2365"/>
    <cellStyle name="3_Anafim 2_פירוט אגח תשואה מעל 10%  2_דיווחים נוספים_פירוט אגח תשואה מעל 10% " xfId="2366"/>
    <cellStyle name="3_Anafim 2_פירוט אגח תשואה מעל 10%  2_פירוט אגח תשואה מעל 10% " xfId="2367"/>
    <cellStyle name="3_Anafim 2_פירוט אגח תשואה מעל 10% _1" xfId="2368"/>
    <cellStyle name="3_Anafim 2_פירוט אגח תשואה מעל 10% _4.4." xfId="2369"/>
    <cellStyle name="3_Anafim 2_פירוט אגח תשואה מעל 10% _4.4. 2" xfId="2370"/>
    <cellStyle name="3_Anafim 2_פירוט אגח תשואה מעל 10% _4.4. 2_דיווחים נוספים" xfId="2371"/>
    <cellStyle name="3_Anafim 2_פירוט אגח תשואה מעל 10% _4.4. 2_דיווחים נוספים_1" xfId="2372"/>
    <cellStyle name="3_Anafim 2_פירוט אגח תשואה מעל 10% _4.4. 2_דיווחים נוספים_פירוט אגח תשואה מעל 10% " xfId="2373"/>
    <cellStyle name="3_Anafim 2_פירוט אגח תשואה מעל 10% _4.4. 2_פירוט אגח תשואה מעל 10% " xfId="2374"/>
    <cellStyle name="3_Anafim 2_פירוט אגח תשואה מעל 10% _4.4._דיווחים נוספים" xfId="2375"/>
    <cellStyle name="3_Anafim 2_פירוט אגח תשואה מעל 10% _4.4._פירוט אגח תשואה מעל 10% " xfId="2376"/>
    <cellStyle name="3_Anafim 2_פירוט אגח תשואה מעל 10% _דיווחים נוספים" xfId="2377"/>
    <cellStyle name="3_Anafim 2_פירוט אגח תשואה מעל 10% _דיווחים נוספים_1" xfId="2378"/>
    <cellStyle name="3_Anafim 2_פירוט אגח תשואה מעל 10% _דיווחים נוספים_פירוט אגח תשואה מעל 10% " xfId="2379"/>
    <cellStyle name="3_Anafim 2_פירוט אגח תשואה מעל 10% _פירוט אגח תשואה מעל 10% " xfId="2380"/>
    <cellStyle name="3_Anafim 3" xfId="2381"/>
    <cellStyle name="3_Anafim 3_דיווחים נוספים" xfId="2382"/>
    <cellStyle name="3_Anafim 3_דיווחים נוספים_1" xfId="2383"/>
    <cellStyle name="3_Anafim 3_דיווחים נוספים_פירוט אגח תשואה מעל 10% " xfId="2384"/>
    <cellStyle name="3_Anafim 3_פירוט אגח תשואה מעל 10% " xfId="2385"/>
    <cellStyle name="3_Anafim_4.4." xfId="2386"/>
    <cellStyle name="3_Anafim_4.4. 2" xfId="2387"/>
    <cellStyle name="3_Anafim_4.4. 2_דיווחים נוספים" xfId="2388"/>
    <cellStyle name="3_Anafim_4.4. 2_דיווחים נוספים_1" xfId="2389"/>
    <cellStyle name="3_Anafim_4.4. 2_דיווחים נוספים_פירוט אגח תשואה מעל 10% " xfId="2390"/>
    <cellStyle name="3_Anafim_4.4. 2_פירוט אגח תשואה מעל 10% " xfId="2391"/>
    <cellStyle name="3_Anafim_4.4._דיווחים נוספים" xfId="2392"/>
    <cellStyle name="3_Anafim_4.4._פירוט אגח תשואה מעל 10% " xfId="2393"/>
    <cellStyle name="3_Anafim_דיווחים נוספים" xfId="2394"/>
    <cellStyle name="3_Anafim_דיווחים נוספים 2" xfId="2395"/>
    <cellStyle name="3_Anafim_דיווחים נוספים 2_דיווחים נוספים" xfId="2396"/>
    <cellStyle name="3_Anafim_דיווחים נוספים 2_דיווחים נוספים_1" xfId="2397"/>
    <cellStyle name="3_Anafim_דיווחים נוספים 2_דיווחים נוספים_פירוט אגח תשואה מעל 10% " xfId="2398"/>
    <cellStyle name="3_Anafim_דיווחים נוספים 2_פירוט אגח תשואה מעל 10% " xfId="2399"/>
    <cellStyle name="3_Anafim_דיווחים נוספים_1" xfId="2400"/>
    <cellStyle name="3_Anafim_דיווחים נוספים_1 2" xfId="2401"/>
    <cellStyle name="3_Anafim_דיווחים נוספים_1 2_דיווחים נוספים" xfId="2402"/>
    <cellStyle name="3_Anafim_דיווחים נוספים_1 2_דיווחים נוספים_1" xfId="2403"/>
    <cellStyle name="3_Anafim_דיווחים נוספים_1 2_דיווחים נוספים_פירוט אגח תשואה מעל 10% " xfId="2404"/>
    <cellStyle name="3_Anafim_דיווחים נוספים_1 2_פירוט אגח תשואה מעל 10% " xfId="2405"/>
    <cellStyle name="3_Anafim_דיווחים נוספים_1_4.4." xfId="2406"/>
    <cellStyle name="3_Anafim_דיווחים נוספים_1_4.4. 2" xfId="2407"/>
    <cellStyle name="3_Anafim_דיווחים נוספים_1_4.4. 2_דיווחים נוספים" xfId="2408"/>
    <cellStyle name="3_Anafim_דיווחים נוספים_1_4.4. 2_דיווחים נוספים_1" xfId="2409"/>
    <cellStyle name="3_Anafim_דיווחים נוספים_1_4.4. 2_דיווחים נוספים_פירוט אגח תשואה מעל 10% " xfId="2410"/>
    <cellStyle name="3_Anafim_דיווחים נוספים_1_4.4. 2_פירוט אגח תשואה מעל 10% " xfId="2411"/>
    <cellStyle name="3_Anafim_דיווחים נוספים_1_4.4._דיווחים נוספים" xfId="2412"/>
    <cellStyle name="3_Anafim_דיווחים נוספים_1_4.4._פירוט אגח תשואה מעל 10% " xfId="2413"/>
    <cellStyle name="3_Anafim_דיווחים נוספים_1_דיווחים נוספים" xfId="2414"/>
    <cellStyle name="3_Anafim_דיווחים נוספים_1_דיווחים נוספים 2" xfId="2415"/>
    <cellStyle name="3_Anafim_דיווחים נוספים_1_דיווחים נוספים 2_דיווחים נוספים" xfId="2416"/>
    <cellStyle name="3_Anafim_דיווחים נוספים_1_דיווחים נוספים 2_דיווחים נוספים_1" xfId="2417"/>
    <cellStyle name="3_Anafim_דיווחים נוספים_1_דיווחים נוספים 2_דיווחים נוספים_פירוט אגח תשואה מעל 10% " xfId="2418"/>
    <cellStyle name="3_Anafim_דיווחים נוספים_1_דיווחים נוספים 2_פירוט אגח תשואה מעל 10% " xfId="2419"/>
    <cellStyle name="3_Anafim_דיווחים נוספים_1_דיווחים נוספים_1" xfId="2420"/>
    <cellStyle name="3_Anafim_דיווחים נוספים_1_דיווחים נוספים_4.4." xfId="2421"/>
    <cellStyle name="3_Anafim_דיווחים נוספים_1_דיווחים נוספים_4.4. 2" xfId="2422"/>
    <cellStyle name="3_Anafim_דיווחים נוספים_1_דיווחים נוספים_4.4. 2_דיווחים נוספים" xfId="2423"/>
    <cellStyle name="3_Anafim_דיווחים נוספים_1_דיווחים נוספים_4.4. 2_דיווחים נוספים_1" xfId="2424"/>
    <cellStyle name="3_Anafim_דיווחים נוספים_1_דיווחים נוספים_4.4. 2_דיווחים נוספים_פירוט אגח תשואה מעל 10% " xfId="2425"/>
    <cellStyle name="3_Anafim_דיווחים נוספים_1_דיווחים נוספים_4.4. 2_פירוט אגח תשואה מעל 10% " xfId="2426"/>
    <cellStyle name="3_Anafim_דיווחים נוספים_1_דיווחים נוספים_4.4._דיווחים נוספים" xfId="2427"/>
    <cellStyle name="3_Anafim_דיווחים נוספים_1_דיווחים נוספים_4.4._פירוט אגח תשואה מעל 10% " xfId="2428"/>
    <cellStyle name="3_Anafim_דיווחים נוספים_1_דיווחים נוספים_דיווחים נוספים" xfId="2429"/>
    <cellStyle name="3_Anafim_דיווחים נוספים_1_דיווחים נוספים_פירוט אגח תשואה מעל 10% " xfId="2430"/>
    <cellStyle name="3_Anafim_דיווחים נוספים_1_פירוט אגח תשואה מעל 10% " xfId="2431"/>
    <cellStyle name="3_Anafim_דיווחים נוספים_2" xfId="2432"/>
    <cellStyle name="3_Anafim_דיווחים נוספים_2 2" xfId="2433"/>
    <cellStyle name="3_Anafim_דיווחים נוספים_2 2_דיווחים נוספים" xfId="2434"/>
    <cellStyle name="3_Anafim_דיווחים נוספים_2 2_דיווחים נוספים_1" xfId="2435"/>
    <cellStyle name="3_Anafim_דיווחים נוספים_2 2_דיווחים נוספים_פירוט אגח תשואה מעל 10% " xfId="2436"/>
    <cellStyle name="3_Anafim_דיווחים נוספים_2 2_פירוט אגח תשואה מעל 10% " xfId="2437"/>
    <cellStyle name="3_Anafim_דיווחים נוספים_2_4.4." xfId="2438"/>
    <cellStyle name="3_Anafim_דיווחים נוספים_2_4.4. 2" xfId="2439"/>
    <cellStyle name="3_Anafim_דיווחים נוספים_2_4.4. 2_דיווחים נוספים" xfId="2440"/>
    <cellStyle name="3_Anafim_דיווחים נוספים_2_4.4. 2_דיווחים נוספים_1" xfId="2441"/>
    <cellStyle name="3_Anafim_דיווחים נוספים_2_4.4. 2_דיווחים נוספים_פירוט אגח תשואה מעל 10% " xfId="2442"/>
    <cellStyle name="3_Anafim_דיווחים נוספים_2_4.4. 2_פירוט אגח תשואה מעל 10% " xfId="2443"/>
    <cellStyle name="3_Anafim_דיווחים נוספים_2_4.4._דיווחים נוספים" xfId="2444"/>
    <cellStyle name="3_Anafim_דיווחים נוספים_2_4.4._פירוט אגח תשואה מעל 10% " xfId="2445"/>
    <cellStyle name="3_Anafim_דיווחים נוספים_2_דיווחים נוספים" xfId="2446"/>
    <cellStyle name="3_Anafim_דיווחים נוספים_2_פירוט אגח תשואה מעל 10% " xfId="2447"/>
    <cellStyle name="3_Anafim_דיווחים נוספים_3" xfId="2448"/>
    <cellStyle name="3_Anafim_דיווחים נוספים_4.4." xfId="2449"/>
    <cellStyle name="3_Anafim_דיווחים נוספים_4.4. 2" xfId="2450"/>
    <cellStyle name="3_Anafim_דיווחים נוספים_4.4. 2_דיווחים נוספים" xfId="2451"/>
    <cellStyle name="3_Anafim_דיווחים נוספים_4.4. 2_דיווחים נוספים_1" xfId="2452"/>
    <cellStyle name="3_Anafim_דיווחים נוספים_4.4. 2_דיווחים נוספים_פירוט אגח תשואה מעל 10% " xfId="2453"/>
    <cellStyle name="3_Anafim_דיווחים נוספים_4.4. 2_פירוט אגח תשואה מעל 10% " xfId="2454"/>
    <cellStyle name="3_Anafim_דיווחים נוספים_4.4._דיווחים נוספים" xfId="2455"/>
    <cellStyle name="3_Anafim_דיווחים נוספים_4.4._פירוט אגח תשואה מעל 10% " xfId="2456"/>
    <cellStyle name="3_Anafim_דיווחים נוספים_דיווחים נוספים" xfId="2457"/>
    <cellStyle name="3_Anafim_דיווחים נוספים_דיווחים נוספים 2" xfId="2458"/>
    <cellStyle name="3_Anafim_דיווחים נוספים_דיווחים נוספים 2_דיווחים נוספים" xfId="2459"/>
    <cellStyle name="3_Anafim_דיווחים נוספים_דיווחים נוספים 2_דיווחים נוספים_1" xfId="2460"/>
    <cellStyle name="3_Anafim_דיווחים נוספים_דיווחים נוספים 2_דיווחים נוספים_פירוט אגח תשואה מעל 10% " xfId="2461"/>
    <cellStyle name="3_Anafim_דיווחים נוספים_דיווחים נוספים 2_פירוט אגח תשואה מעל 10% " xfId="2462"/>
    <cellStyle name="3_Anafim_דיווחים נוספים_דיווחים נוספים_1" xfId="2463"/>
    <cellStyle name="3_Anafim_דיווחים נוספים_דיווחים נוספים_4.4." xfId="2464"/>
    <cellStyle name="3_Anafim_דיווחים נוספים_דיווחים נוספים_4.4. 2" xfId="2465"/>
    <cellStyle name="3_Anafim_דיווחים נוספים_דיווחים נוספים_4.4. 2_דיווחים נוספים" xfId="2466"/>
    <cellStyle name="3_Anafim_דיווחים נוספים_דיווחים נוספים_4.4. 2_דיווחים נוספים_1" xfId="2467"/>
    <cellStyle name="3_Anafim_דיווחים נוספים_דיווחים נוספים_4.4. 2_דיווחים נוספים_פירוט אגח תשואה מעל 10% " xfId="2468"/>
    <cellStyle name="3_Anafim_דיווחים נוספים_דיווחים נוספים_4.4. 2_פירוט אגח תשואה מעל 10% " xfId="2469"/>
    <cellStyle name="3_Anafim_דיווחים נוספים_דיווחים נוספים_4.4._דיווחים נוספים" xfId="2470"/>
    <cellStyle name="3_Anafim_דיווחים נוספים_דיווחים נוספים_4.4._פירוט אגח תשואה מעל 10% " xfId="2471"/>
    <cellStyle name="3_Anafim_דיווחים נוספים_דיווחים נוספים_דיווחים נוספים" xfId="2472"/>
    <cellStyle name="3_Anafim_דיווחים נוספים_דיווחים נוספים_פירוט אגח תשואה מעל 10% " xfId="2473"/>
    <cellStyle name="3_Anafim_דיווחים נוספים_פירוט אגח תשואה מעל 10% " xfId="2474"/>
    <cellStyle name="3_Anafim_הערות" xfId="2475"/>
    <cellStyle name="3_Anafim_הערות 2" xfId="2476"/>
    <cellStyle name="3_Anafim_הערות 2_דיווחים נוספים" xfId="2477"/>
    <cellStyle name="3_Anafim_הערות 2_דיווחים נוספים_1" xfId="2478"/>
    <cellStyle name="3_Anafim_הערות 2_דיווחים נוספים_פירוט אגח תשואה מעל 10% " xfId="2479"/>
    <cellStyle name="3_Anafim_הערות 2_פירוט אגח תשואה מעל 10% " xfId="2480"/>
    <cellStyle name="3_Anafim_הערות_4.4." xfId="2481"/>
    <cellStyle name="3_Anafim_הערות_4.4. 2" xfId="2482"/>
    <cellStyle name="3_Anafim_הערות_4.4. 2_דיווחים נוספים" xfId="2483"/>
    <cellStyle name="3_Anafim_הערות_4.4. 2_דיווחים נוספים_1" xfId="2484"/>
    <cellStyle name="3_Anafim_הערות_4.4. 2_דיווחים נוספים_פירוט אגח תשואה מעל 10% " xfId="2485"/>
    <cellStyle name="3_Anafim_הערות_4.4. 2_פירוט אגח תשואה מעל 10% " xfId="2486"/>
    <cellStyle name="3_Anafim_הערות_4.4._דיווחים נוספים" xfId="2487"/>
    <cellStyle name="3_Anafim_הערות_4.4._פירוט אגח תשואה מעל 10% " xfId="2488"/>
    <cellStyle name="3_Anafim_הערות_דיווחים נוספים" xfId="2489"/>
    <cellStyle name="3_Anafim_הערות_דיווחים נוספים_1" xfId="2490"/>
    <cellStyle name="3_Anafim_הערות_דיווחים נוספים_פירוט אגח תשואה מעל 10% " xfId="2491"/>
    <cellStyle name="3_Anafim_הערות_פירוט אגח תשואה מעל 10% " xfId="2492"/>
    <cellStyle name="3_Anafim_יתרת מסגרות אשראי לניצול " xfId="2493"/>
    <cellStyle name="3_Anafim_יתרת מסגרות אשראי לניצול  2" xfId="2494"/>
    <cellStyle name="3_Anafim_יתרת מסגרות אשראי לניצול  2_דיווחים נוספים" xfId="2495"/>
    <cellStyle name="3_Anafim_יתרת מסגרות אשראי לניצול  2_דיווחים נוספים_1" xfId="2496"/>
    <cellStyle name="3_Anafim_יתרת מסגרות אשראי לניצול  2_דיווחים נוספים_פירוט אגח תשואה מעל 10% " xfId="2497"/>
    <cellStyle name="3_Anafim_יתרת מסגרות אשראי לניצול  2_פירוט אגח תשואה מעל 10% " xfId="2498"/>
    <cellStyle name="3_Anafim_יתרת מסגרות אשראי לניצול _4.4." xfId="2499"/>
    <cellStyle name="3_Anafim_יתרת מסגרות אשראי לניצול _4.4. 2" xfId="2500"/>
    <cellStyle name="3_Anafim_יתרת מסגרות אשראי לניצול _4.4. 2_דיווחים נוספים" xfId="2501"/>
    <cellStyle name="3_Anafim_יתרת מסגרות אשראי לניצול _4.4. 2_דיווחים נוספים_1" xfId="2502"/>
    <cellStyle name="3_Anafim_יתרת מסגרות אשראי לניצול _4.4. 2_דיווחים נוספים_פירוט אגח תשואה מעל 10% " xfId="2503"/>
    <cellStyle name="3_Anafim_יתרת מסגרות אשראי לניצול _4.4. 2_פירוט אגח תשואה מעל 10% " xfId="2504"/>
    <cellStyle name="3_Anafim_יתרת מסגרות אשראי לניצול _4.4._דיווחים נוספים" xfId="2505"/>
    <cellStyle name="3_Anafim_יתרת מסגרות אשראי לניצול _4.4._פירוט אגח תשואה מעל 10% " xfId="2506"/>
    <cellStyle name="3_Anafim_יתרת מסגרות אשראי לניצול _דיווחים נוספים" xfId="2507"/>
    <cellStyle name="3_Anafim_יתרת מסגרות אשראי לניצול _דיווחים נוספים_1" xfId="2508"/>
    <cellStyle name="3_Anafim_יתרת מסגרות אשראי לניצול _דיווחים נוספים_פירוט אגח תשואה מעל 10% " xfId="2509"/>
    <cellStyle name="3_Anafim_יתרת מסגרות אשראי לניצול _פירוט אגח תשואה מעל 10% " xfId="2510"/>
    <cellStyle name="3_Anafim_עסקאות שאושרו וטרם בוצעו  " xfId="2511"/>
    <cellStyle name="3_Anafim_עסקאות שאושרו וטרם בוצעו   2" xfId="2512"/>
    <cellStyle name="3_Anafim_עסקאות שאושרו וטרם בוצעו   2_דיווחים נוספים" xfId="2513"/>
    <cellStyle name="3_Anafim_עסקאות שאושרו וטרם בוצעו   2_דיווחים נוספים_1" xfId="2514"/>
    <cellStyle name="3_Anafim_עסקאות שאושרו וטרם בוצעו   2_דיווחים נוספים_פירוט אגח תשואה מעל 10% " xfId="2515"/>
    <cellStyle name="3_Anafim_עסקאות שאושרו וטרם בוצעו   2_פירוט אגח תשואה מעל 10% " xfId="2516"/>
    <cellStyle name="3_Anafim_עסקאות שאושרו וטרם בוצעו  _1" xfId="2517"/>
    <cellStyle name="3_Anafim_עסקאות שאושרו וטרם בוצעו  _1 2" xfId="2518"/>
    <cellStyle name="3_Anafim_עסקאות שאושרו וטרם בוצעו  _1 2_דיווחים נוספים" xfId="2519"/>
    <cellStyle name="3_Anafim_עסקאות שאושרו וטרם בוצעו  _1 2_דיווחים נוספים_1" xfId="2520"/>
    <cellStyle name="3_Anafim_עסקאות שאושרו וטרם בוצעו  _1 2_דיווחים נוספים_פירוט אגח תשואה מעל 10% " xfId="2521"/>
    <cellStyle name="3_Anafim_עסקאות שאושרו וטרם בוצעו  _1 2_פירוט אגח תשואה מעל 10% " xfId="2522"/>
    <cellStyle name="3_Anafim_עסקאות שאושרו וטרם בוצעו  _1_דיווחים נוספים" xfId="2523"/>
    <cellStyle name="3_Anafim_עסקאות שאושרו וטרם בוצעו  _1_פירוט אגח תשואה מעל 10% " xfId="2524"/>
    <cellStyle name="3_Anafim_עסקאות שאושרו וטרם בוצעו  _4.4." xfId="2525"/>
    <cellStyle name="3_Anafim_עסקאות שאושרו וטרם בוצעו  _4.4. 2" xfId="2526"/>
    <cellStyle name="3_Anafim_עסקאות שאושרו וטרם בוצעו  _4.4. 2_דיווחים נוספים" xfId="2527"/>
    <cellStyle name="3_Anafim_עסקאות שאושרו וטרם בוצעו  _4.4. 2_דיווחים נוספים_1" xfId="2528"/>
    <cellStyle name="3_Anafim_עסקאות שאושרו וטרם בוצעו  _4.4. 2_דיווחים נוספים_פירוט אגח תשואה מעל 10% " xfId="2529"/>
    <cellStyle name="3_Anafim_עסקאות שאושרו וטרם בוצעו  _4.4. 2_פירוט אגח תשואה מעל 10% " xfId="2530"/>
    <cellStyle name="3_Anafim_עסקאות שאושרו וטרם בוצעו  _4.4._דיווחים נוספים" xfId="2531"/>
    <cellStyle name="3_Anafim_עסקאות שאושרו וטרם בוצעו  _4.4._פירוט אגח תשואה מעל 10% " xfId="2532"/>
    <cellStyle name="3_Anafim_עסקאות שאושרו וטרם בוצעו  _דיווחים נוספים" xfId="2533"/>
    <cellStyle name="3_Anafim_עסקאות שאושרו וטרם בוצעו  _דיווחים נוספים_1" xfId="2534"/>
    <cellStyle name="3_Anafim_עסקאות שאושרו וטרם בוצעו  _דיווחים נוספים_פירוט אגח תשואה מעל 10% " xfId="2535"/>
    <cellStyle name="3_Anafim_עסקאות שאושרו וטרם בוצעו  _פירוט אגח תשואה מעל 10% " xfId="2536"/>
    <cellStyle name="3_Anafim_פירוט אגח תשואה מעל 10% " xfId="2537"/>
    <cellStyle name="3_Anafim_פירוט אגח תשואה מעל 10%  2" xfId="2538"/>
    <cellStyle name="3_Anafim_פירוט אגח תשואה מעל 10%  2_דיווחים נוספים" xfId="2539"/>
    <cellStyle name="3_Anafim_פירוט אגח תשואה מעל 10%  2_דיווחים נוספים_1" xfId="2540"/>
    <cellStyle name="3_Anafim_פירוט אגח תשואה מעל 10%  2_דיווחים נוספים_פירוט אגח תשואה מעל 10% " xfId="2541"/>
    <cellStyle name="3_Anafim_פירוט אגח תשואה מעל 10%  2_פירוט אגח תשואה מעל 10% " xfId="2542"/>
    <cellStyle name="3_Anafim_פירוט אגח תשואה מעל 10% _1" xfId="2543"/>
    <cellStyle name="3_Anafim_פירוט אגח תשואה מעל 10% _4.4." xfId="2544"/>
    <cellStyle name="3_Anafim_פירוט אגח תשואה מעל 10% _4.4. 2" xfId="2545"/>
    <cellStyle name="3_Anafim_פירוט אגח תשואה מעל 10% _4.4. 2_דיווחים נוספים" xfId="2546"/>
    <cellStyle name="3_Anafim_פירוט אגח תשואה מעל 10% _4.4. 2_דיווחים נוספים_1" xfId="2547"/>
    <cellStyle name="3_Anafim_פירוט אגח תשואה מעל 10% _4.4. 2_דיווחים נוספים_פירוט אגח תשואה מעל 10% " xfId="2548"/>
    <cellStyle name="3_Anafim_פירוט אגח תשואה מעל 10% _4.4. 2_פירוט אגח תשואה מעל 10% " xfId="2549"/>
    <cellStyle name="3_Anafim_פירוט אגח תשואה מעל 10% _4.4._דיווחים נוספים" xfId="2550"/>
    <cellStyle name="3_Anafim_פירוט אגח תשואה מעל 10% _4.4._פירוט אגח תשואה מעל 10% " xfId="2551"/>
    <cellStyle name="3_Anafim_פירוט אגח תשואה מעל 10% _דיווחים נוספים" xfId="2552"/>
    <cellStyle name="3_Anafim_פירוט אגח תשואה מעל 10% _דיווחים נוספים_1" xfId="2553"/>
    <cellStyle name="3_Anafim_פירוט אגח תשואה מעל 10% _דיווחים נוספים_פירוט אגח תשואה מעל 10% " xfId="2554"/>
    <cellStyle name="3_Anafim_פירוט אגח תשואה מעל 10% _פירוט אגח תשואה מעל 10% " xfId="2555"/>
    <cellStyle name="3_אחזקות בעלי ענין -DATA - ערכים" xfId="2556"/>
    <cellStyle name="3_דיווחים נוספים" xfId="2557"/>
    <cellStyle name="3_דיווחים נוספים 2" xfId="2558"/>
    <cellStyle name="3_דיווחים נוספים 2_דיווחים נוספים" xfId="2559"/>
    <cellStyle name="3_דיווחים נוספים 2_דיווחים נוספים_1" xfId="2560"/>
    <cellStyle name="3_דיווחים נוספים 2_דיווחים נוספים_פירוט אגח תשואה מעל 10% " xfId="2561"/>
    <cellStyle name="3_דיווחים נוספים 2_פירוט אגח תשואה מעל 10% " xfId="2562"/>
    <cellStyle name="3_דיווחים נוספים_1" xfId="2563"/>
    <cellStyle name="3_דיווחים נוספים_1 2" xfId="2564"/>
    <cellStyle name="3_דיווחים נוספים_1 2_דיווחים נוספים" xfId="2565"/>
    <cellStyle name="3_דיווחים נוספים_1 2_דיווחים נוספים_1" xfId="2566"/>
    <cellStyle name="3_דיווחים נוספים_1 2_דיווחים נוספים_פירוט אגח תשואה מעל 10% " xfId="2567"/>
    <cellStyle name="3_דיווחים נוספים_1 2_פירוט אגח תשואה מעל 10% " xfId="2568"/>
    <cellStyle name="3_דיווחים נוספים_1_4.4." xfId="2569"/>
    <cellStyle name="3_דיווחים נוספים_1_4.4. 2" xfId="2570"/>
    <cellStyle name="3_דיווחים נוספים_1_4.4. 2_דיווחים נוספים" xfId="2571"/>
    <cellStyle name="3_דיווחים נוספים_1_4.4. 2_דיווחים נוספים_1" xfId="2572"/>
    <cellStyle name="3_דיווחים נוספים_1_4.4. 2_דיווחים נוספים_פירוט אגח תשואה מעל 10% " xfId="2573"/>
    <cellStyle name="3_דיווחים נוספים_1_4.4. 2_פירוט אגח תשואה מעל 10% " xfId="2574"/>
    <cellStyle name="3_דיווחים נוספים_1_4.4._דיווחים נוספים" xfId="2575"/>
    <cellStyle name="3_דיווחים נוספים_1_4.4._פירוט אגח תשואה מעל 10% " xfId="2576"/>
    <cellStyle name="3_דיווחים נוספים_1_דיווחים נוספים" xfId="2577"/>
    <cellStyle name="3_דיווחים נוספים_1_דיווחים נוספים 2" xfId="2578"/>
    <cellStyle name="3_דיווחים נוספים_1_דיווחים נוספים 2_דיווחים נוספים" xfId="2579"/>
    <cellStyle name="3_דיווחים נוספים_1_דיווחים נוספים 2_דיווחים נוספים_1" xfId="2580"/>
    <cellStyle name="3_דיווחים נוספים_1_דיווחים נוספים 2_דיווחים נוספים_פירוט אגח תשואה מעל 10% " xfId="2581"/>
    <cellStyle name="3_דיווחים נוספים_1_דיווחים נוספים 2_פירוט אגח תשואה מעל 10% " xfId="2582"/>
    <cellStyle name="3_דיווחים נוספים_1_דיווחים נוספים_1" xfId="2583"/>
    <cellStyle name="3_דיווחים נוספים_1_דיווחים נוספים_4.4." xfId="2584"/>
    <cellStyle name="3_דיווחים נוספים_1_דיווחים נוספים_4.4. 2" xfId="2585"/>
    <cellStyle name="3_דיווחים נוספים_1_דיווחים נוספים_4.4. 2_דיווחים נוספים" xfId="2586"/>
    <cellStyle name="3_דיווחים נוספים_1_דיווחים נוספים_4.4. 2_דיווחים נוספים_1" xfId="2587"/>
    <cellStyle name="3_דיווחים נוספים_1_דיווחים נוספים_4.4. 2_דיווחים נוספים_פירוט אגח תשואה מעל 10% " xfId="2588"/>
    <cellStyle name="3_דיווחים נוספים_1_דיווחים נוספים_4.4. 2_פירוט אגח תשואה מעל 10% " xfId="2589"/>
    <cellStyle name="3_דיווחים נוספים_1_דיווחים נוספים_4.4._דיווחים נוספים" xfId="2590"/>
    <cellStyle name="3_דיווחים נוספים_1_דיווחים נוספים_4.4._פירוט אגח תשואה מעל 10% " xfId="2591"/>
    <cellStyle name="3_דיווחים נוספים_1_דיווחים נוספים_דיווחים נוספים" xfId="2592"/>
    <cellStyle name="3_דיווחים נוספים_1_דיווחים נוספים_פירוט אגח תשואה מעל 10% " xfId="2593"/>
    <cellStyle name="3_דיווחים נוספים_1_פירוט אגח תשואה מעל 10% " xfId="2594"/>
    <cellStyle name="3_דיווחים נוספים_2" xfId="2595"/>
    <cellStyle name="3_דיווחים נוספים_2 2" xfId="2596"/>
    <cellStyle name="3_דיווחים נוספים_2 2_דיווחים נוספים" xfId="2597"/>
    <cellStyle name="3_דיווחים נוספים_2 2_דיווחים נוספים_1" xfId="2598"/>
    <cellStyle name="3_דיווחים נוספים_2 2_דיווחים נוספים_פירוט אגח תשואה מעל 10% " xfId="2599"/>
    <cellStyle name="3_דיווחים נוספים_2 2_פירוט אגח תשואה מעל 10% " xfId="2600"/>
    <cellStyle name="3_דיווחים נוספים_2_4.4." xfId="2601"/>
    <cellStyle name="3_דיווחים נוספים_2_4.4. 2" xfId="2602"/>
    <cellStyle name="3_דיווחים נוספים_2_4.4. 2_דיווחים נוספים" xfId="2603"/>
    <cellStyle name="3_דיווחים נוספים_2_4.4. 2_דיווחים נוספים_1" xfId="2604"/>
    <cellStyle name="3_דיווחים נוספים_2_4.4. 2_דיווחים נוספים_פירוט אגח תשואה מעל 10% " xfId="2605"/>
    <cellStyle name="3_דיווחים נוספים_2_4.4. 2_פירוט אגח תשואה מעל 10% " xfId="2606"/>
    <cellStyle name="3_דיווחים נוספים_2_4.4._דיווחים נוספים" xfId="2607"/>
    <cellStyle name="3_דיווחים נוספים_2_4.4._פירוט אגח תשואה מעל 10% " xfId="2608"/>
    <cellStyle name="3_דיווחים נוספים_2_דיווחים נוספים" xfId="2609"/>
    <cellStyle name="3_דיווחים נוספים_2_פירוט אגח תשואה מעל 10% " xfId="2610"/>
    <cellStyle name="3_דיווחים נוספים_3" xfId="2611"/>
    <cellStyle name="3_דיווחים נוספים_4.4." xfId="2612"/>
    <cellStyle name="3_דיווחים נוספים_4.4. 2" xfId="2613"/>
    <cellStyle name="3_דיווחים נוספים_4.4. 2_דיווחים נוספים" xfId="2614"/>
    <cellStyle name="3_דיווחים נוספים_4.4. 2_דיווחים נוספים_1" xfId="2615"/>
    <cellStyle name="3_דיווחים נוספים_4.4. 2_דיווחים נוספים_פירוט אגח תשואה מעל 10% " xfId="2616"/>
    <cellStyle name="3_דיווחים נוספים_4.4. 2_פירוט אגח תשואה מעל 10% " xfId="2617"/>
    <cellStyle name="3_דיווחים נוספים_4.4._דיווחים נוספים" xfId="2618"/>
    <cellStyle name="3_דיווחים נוספים_4.4._פירוט אגח תשואה מעל 10% " xfId="2619"/>
    <cellStyle name="3_דיווחים נוספים_דיווחים נוספים" xfId="2620"/>
    <cellStyle name="3_דיווחים נוספים_דיווחים נוספים 2" xfId="2621"/>
    <cellStyle name="3_דיווחים נוספים_דיווחים נוספים 2_דיווחים נוספים" xfId="2622"/>
    <cellStyle name="3_דיווחים נוספים_דיווחים נוספים 2_דיווחים נוספים_1" xfId="2623"/>
    <cellStyle name="3_דיווחים נוספים_דיווחים נוספים 2_דיווחים נוספים_פירוט אגח תשואה מעל 10% " xfId="2624"/>
    <cellStyle name="3_דיווחים נוספים_דיווחים נוספים 2_פירוט אגח תשואה מעל 10% " xfId="2625"/>
    <cellStyle name="3_דיווחים נוספים_דיווחים נוספים_1" xfId="2626"/>
    <cellStyle name="3_דיווחים נוספים_דיווחים נוספים_4.4." xfId="2627"/>
    <cellStyle name="3_דיווחים נוספים_דיווחים נוספים_4.4. 2" xfId="2628"/>
    <cellStyle name="3_דיווחים נוספים_דיווחים נוספים_4.4. 2_דיווחים נוספים" xfId="2629"/>
    <cellStyle name="3_דיווחים נוספים_דיווחים נוספים_4.4. 2_דיווחים נוספים_1" xfId="2630"/>
    <cellStyle name="3_דיווחים נוספים_דיווחים נוספים_4.4. 2_דיווחים נוספים_פירוט אגח תשואה מעל 10% " xfId="2631"/>
    <cellStyle name="3_דיווחים נוספים_דיווחים נוספים_4.4. 2_פירוט אגח תשואה מעל 10% " xfId="2632"/>
    <cellStyle name="3_דיווחים נוספים_דיווחים נוספים_4.4._דיווחים נוספים" xfId="2633"/>
    <cellStyle name="3_דיווחים נוספים_דיווחים נוספים_4.4._פירוט אגח תשואה מעל 10% " xfId="2634"/>
    <cellStyle name="3_דיווחים נוספים_דיווחים נוספים_דיווחים נוספים" xfId="2635"/>
    <cellStyle name="3_דיווחים נוספים_דיווחים נוספים_פירוט אגח תשואה מעל 10% " xfId="2636"/>
    <cellStyle name="3_דיווחים נוספים_פירוט אגח תשואה מעל 10% " xfId="2637"/>
    <cellStyle name="3_הערות" xfId="2638"/>
    <cellStyle name="3_הערות 2" xfId="2639"/>
    <cellStyle name="3_הערות 2_דיווחים נוספים" xfId="2640"/>
    <cellStyle name="3_הערות 2_דיווחים נוספים_1" xfId="2641"/>
    <cellStyle name="3_הערות 2_דיווחים נוספים_פירוט אגח תשואה מעל 10% " xfId="2642"/>
    <cellStyle name="3_הערות 2_פירוט אגח תשואה מעל 10% " xfId="2643"/>
    <cellStyle name="3_הערות_4.4." xfId="2644"/>
    <cellStyle name="3_הערות_4.4. 2" xfId="2645"/>
    <cellStyle name="3_הערות_4.4. 2_דיווחים נוספים" xfId="2646"/>
    <cellStyle name="3_הערות_4.4. 2_דיווחים נוספים_1" xfId="2647"/>
    <cellStyle name="3_הערות_4.4. 2_דיווחים נוספים_פירוט אגח תשואה מעל 10% " xfId="2648"/>
    <cellStyle name="3_הערות_4.4. 2_פירוט אגח תשואה מעל 10% " xfId="2649"/>
    <cellStyle name="3_הערות_4.4._דיווחים נוספים" xfId="2650"/>
    <cellStyle name="3_הערות_4.4._פירוט אגח תשואה מעל 10% " xfId="2651"/>
    <cellStyle name="3_הערות_דיווחים נוספים" xfId="2652"/>
    <cellStyle name="3_הערות_דיווחים נוספים_1" xfId="2653"/>
    <cellStyle name="3_הערות_דיווחים נוספים_פירוט אגח תשואה מעל 10% " xfId="2654"/>
    <cellStyle name="3_הערות_פירוט אגח תשואה מעל 10% " xfId="2655"/>
    <cellStyle name="3_יתרת מסגרות אשראי לניצול " xfId="2656"/>
    <cellStyle name="3_יתרת מסגרות אשראי לניצול  2" xfId="2657"/>
    <cellStyle name="3_יתרת מסגרות אשראי לניצול  2_דיווחים נוספים" xfId="2658"/>
    <cellStyle name="3_יתרת מסגרות אשראי לניצול  2_דיווחים נוספים_1" xfId="2659"/>
    <cellStyle name="3_יתרת מסגרות אשראי לניצול  2_דיווחים נוספים_פירוט אגח תשואה מעל 10% " xfId="2660"/>
    <cellStyle name="3_יתרת מסגרות אשראי לניצול  2_פירוט אגח תשואה מעל 10% " xfId="2661"/>
    <cellStyle name="3_יתרת מסגרות אשראי לניצול _4.4." xfId="2662"/>
    <cellStyle name="3_יתרת מסגרות אשראי לניצול _4.4. 2" xfId="2663"/>
    <cellStyle name="3_יתרת מסגרות אשראי לניצול _4.4. 2_דיווחים נוספים" xfId="2664"/>
    <cellStyle name="3_יתרת מסגרות אשראי לניצול _4.4. 2_דיווחים נוספים_1" xfId="2665"/>
    <cellStyle name="3_יתרת מסגרות אשראי לניצול _4.4. 2_דיווחים נוספים_פירוט אגח תשואה מעל 10% " xfId="2666"/>
    <cellStyle name="3_יתרת מסגרות אשראי לניצול _4.4. 2_פירוט אגח תשואה מעל 10% " xfId="2667"/>
    <cellStyle name="3_יתרת מסגרות אשראי לניצול _4.4._דיווחים נוספים" xfId="2668"/>
    <cellStyle name="3_יתרת מסגרות אשראי לניצול _4.4._פירוט אגח תשואה מעל 10% " xfId="2669"/>
    <cellStyle name="3_יתרת מסגרות אשראי לניצול _דיווחים נוספים" xfId="2670"/>
    <cellStyle name="3_יתרת מסגרות אשראי לניצול _דיווחים נוספים_1" xfId="2671"/>
    <cellStyle name="3_יתרת מסגרות אשראי לניצול _דיווחים נוספים_פירוט אגח תשואה מעל 10% " xfId="2672"/>
    <cellStyle name="3_יתרת מסגרות אשראי לניצול _פירוט אגח תשואה מעל 10% " xfId="2673"/>
    <cellStyle name="3_משקל בתא100" xfId="2674"/>
    <cellStyle name="3_משקל בתא100 2" xfId="2675"/>
    <cellStyle name="3_משקל בתא100 2 2" xfId="2676"/>
    <cellStyle name="3_משקל בתא100 2 2_דיווחים נוספים" xfId="2677"/>
    <cellStyle name="3_משקל בתא100 2 2_דיווחים נוספים_1" xfId="2678"/>
    <cellStyle name="3_משקל בתא100 2 2_דיווחים נוספים_פירוט אגח תשואה מעל 10% " xfId="2679"/>
    <cellStyle name="3_משקל בתא100 2 2_פירוט אגח תשואה מעל 10% " xfId="2680"/>
    <cellStyle name="3_משקל בתא100 2_4.4." xfId="2681"/>
    <cellStyle name="3_משקל בתא100 2_4.4. 2" xfId="2682"/>
    <cellStyle name="3_משקל בתא100 2_4.4. 2_דיווחים נוספים" xfId="2683"/>
    <cellStyle name="3_משקל בתא100 2_4.4. 2_דיווחים נוספים_1" xfId="2684"/>
    <cellStyle name="3_משקל בתא100 2_4.4. 2_דיווחים נוספים_פירוט אגח תשואה מעל 10% " xfId="2685"/>
    <cellStyle name="3_משקל בתא100 2_4.4. 2_פירוט אגח תשואה מעל 10% " xfId="2686"/>
    <cellStyle name="3_משקל בתא100 2_4.4._דיווחים נוספים" xfId="2687"/>
    <cellStyle name="3_משקל בתא100 2_4.4._פירוט אגח תשואה מעל 10% " xfId="2688"/>
    <cellStyle name="3_משקל בתא100 2_דיווחים נוספים" xfId="2689"/>
    <cellStyle name="3_משקל בתא100 2_דיווחים נוספים 2" xfId="2690"/>
    <cellStyle name="3_משקל בתא100 2_דיווחים נוספים 2_דיווחים נוספים" xfId="2691"/>
    <cellStyle name="3_משקל בתא100 2_דיווחים נוספים 2_דיווחים נוספים_1" xfId="2692"/>
    <cellStyle name="3_משקל בתא100 2_דיווחים נוספים 2_דיווחים נוספים_פירוט אגח תשואה מעל 10% " xfId="2693"/>
    <cellStyle name="3_משקל בתא100 2_דיווחים נוספים 2_פירוט אגח תשואה מעל 10% " xfId="2694"/>
    <cellStyle name="3_משקל בתא100 2_דיווחים נוספים_1" xfId="2695"/>
    <cellStyle name="3_משקל בתא100 2_דיווחים נוספים_1 2" xfId="2696"/>
    <cellStyle name="3_משקל בתא100 2_דיווחים נוספים_1 2_דיווחים נוספים" xfId="2697"/>
    <cellStyle name="3_משקל בתא100 2_דיווחים נוספים_1 2_דיווחים נוספים_1" xfId="2698"/>
    <cellStyle name="3_משקל בתא100 2_דיווחים נוספים_1 2_דיווחים נוספים_פירוט אגח תשואה מעל 10% " xfId="2699"/>
    <cellStyle name="3_משקל בתא100 2_דיווחים נוספים_1 2_פירוט אגח תשואה מעל 10% " xfId="2700"/>
    <cellStyle name="3_משקל בתא100 2_דיווחים נוספים_1_4.4." xfId="2701"/>
    <cellStyle name="3_משקל בתא100 2_דיווחים נוספים_1_4.4. 2" xfId="2702"/>
    <cellStyle name="3_משקל בתא100 2_דיווחים נוספים_1_4.4. 2_דיווחים נוספים" xfId="2703"/>
    <cellStyle name="3_משקל בתא100 2_דיווחים נוספים_1_4.4. 2_דיווחים נוספים_1" xfId="2704"/>
    <cellStyle name="3_משקל בתא100 2_דיווחים נוספים_1_4.4. 2_דיווחים נוספים_פירוט אגח תשואה מעל 10% " xfId="2705"/>
    <cellStyle name="3_משקל בתא100 2_דיווחים נוספים_1_4.4. 2_פירוט אגח תשואה מעל 10% " xfId="2706"/>
    <cellStyle name="3_משקל בתא100 2_דיווחים נוספים_1_4.4._דיווחים נוספים" xfId="2707"/>
    <cellStyle name="3_משקל בתא100 2_דיווחים נוספים_1_4.4._פירוט אגח תשואה מעל 10% " xfId="2708"/>
    <cellStyle name="3_משקל בתא100 2_דיווחים נוספים_1_דיווחים נוספים" xfId="2709"/>
    <cellStyle name="3_משקל בתא100 2_דיווחים נוספים_1_פירוט אגח תשואה מעל 10% " xfId="2710"/>
    <cellStyle name="3_משקל בתא100 2_דיווחים נוספים_2" xfId="2711"/>
    <cellStyle name="3_משקל בתא100 2_דיווחים נוספים_4.4." xfId="2712"/>
    <cellStyle name="3_משקל בתא100 2_דיווחים נוספים_4.4. 2" xfId="2713"/>
    <cellStyle name="3_משקל בתא100 2_דיווחים נוספים_4.4. 2_דיווחים נוספים" xfId="2714"/>
    <cellStyle name="3_משקל בתא100 2_דיווחים נוספים_4.4. 2_דיווחים נוספים_1" xfId="2715"/>
    <cellStyle name="3_משקל בתא100 2_דיווחים נוספים_4.4. 2_דיווחים נוספים_פירוט אגח תשואה מעל 10% " xfId="2716"/>
    <cellStyle name="3_משקל בתא100 2_דיווחים נוספים_4.4. 2_פירוט אגח תשואה מעל 10% " xfId="2717"/>
    <cellStyle name="3_משקל בתא100 2_דיווחים נוספים_4.4._דיווחים נוספים" xfId="2718"/>
    <cellStyle name="3_משקל בתא100 2_דיווחים נוספים_4.4._פירוט אגח תשואה מעל 10% " xfId="2719"/>
    <cellStyle name="3_משקל בתא100 2_דיווחים נוספים_דיווחים נוספים" xfId="2720"/>
    <cellStyle name="3_משקל בתא100 2_דיווחים נוספים_דיווחים נוספים 2" xfId="2721"/>
    <cellStyle name="3_משקל בתא100 2_דיווחים נוספים_דיווחים נוספים 2_דיווחים נוספים" xfId="2722"/>
    <cellStyle name="3_משקל בתא100 2_דיווחים נוספים_דיווחים נוספים 2_דיווחים נוספים_1" xfId="2723"/>
    <cellStyle name="3_משקל בתא100 2_דיווחים נוספים_דיווחים נוספים 2_דיווחים נוספים_פירוט אגח תשואה מעל 10% " xfId="2724"/>
    <cellStyle name="3_משקל בתא100 2_דיווחים נוספים_דיווחים נוספים 2_פירוט אגח תשואה מעל 10% " xfId="2725"/>
    <cellStyle name="3_משקל בתא100 2_דיווחים נוספים_דיווחים נוספים_1" xfId="2726"/>
    <cellStyle name="3_משקל בתא100 2_דיווחים נוספים_דיווחים נוספים_4.4." xfId="2727"/>
    <cellStyle name="3_משקל בתא100 2_דיווחים נוספים_דיווחים נוספים_4.4. 2" xfId="2728"/>
    <cellStyle name="3_משקל בתא100 2_דיווחים נוספים_דיווחים נוספים_4.4. 2_דיווחים נוספים" xfId="2729"/>
    <cellStyle name="3_משקל בתא100 2_דיווחים נוספים_דיווחים נוספים_4.4. 2_דיווחים נוספים_1" xfId="2730"/>
    <cellStyle name="3_משקל בתא100 2_דיווחים נוספים_דיווחים נוספים_4.4. 2_דיווחים נוספים_פירוט אגח תשואה מעל 10% " xfId="2731"/>
    <cellStyle name="3_משקל בתא100 2_דיווחים נוספים_דיווחים נוספים_4.4. 2_פירוט אגח תשואה מעל 10% " xfId="2732"/>
    <cellStyle name="3_משקל בתא100 2_דיווחים נוספים_דיווחים נוספים_4.4._דיווחים נוספים" xfId="2733"/>
    <cellStyle name="3_משקל בתא100 2_דיווחים נוספים_דיווחים נוספים_4.4._פירוט אגח תשואה מעל 10% " xfId="2734"/>
    <cellStyle name="3_משקל בתא100 2_דיווחים נוספים_דיווחים נוספים_דיווחים נוספים" xfId="2735"/>
    <cellStyle name="3_משקל בתא100 2_דיווחים נוספים_דיווחים נוספים_פירוט אגח תשואה מעל 10% " xfId="2736"/>
    <cellStyle name="3_משקל בתא100 2_דיווחים נוספים_פירוט אגח תשואה מעל 10% " xfId="2737"/>
    <cellStyle name="3_משקל בתא100 2_עסקאות שאושרו וטרם בוצעו  " xfId="2738"/>
    <cellStyle name="3_משקל בתא100 2_עסקאות שאושרו וטרם בוצעו   2" xfId="2739"/>
    <cellStyle name="3_משקל בתא100 2_עסקאות שאושרו וטרם בוצעו   2_דיווחים נוספים" xfId="2740"/>
    <cellStyle name="3_משקל בתא100 2_עסקאות שאושרו וטרם בוצעו   2_דיווחים נוספים_1" xfId="2741"/>
    <cellStyle name="3_משקל בתא100 2_עסקאות שאושרו וטרם בוצעו   2_דיווחים נוספים_פירוט אגח תשואה מעל 10% " xfId="2742"/>
    <cellStyle name="3_משקל בתא100 2_עסקאות שאושרו וטרם בוצעו   2_פירוט אגח תשואה מעל 10% " xfId="2743"/>
    <cellStyle name="3_משקל בתא100 2_עסקאות שאושרו וטרם בוצעו  _דיווחים נוספים" xfId="2744"/>
    <cellStyle name="3_משקל בתא100 2_עסקאות שאושרו וטרם בוצעו  _פירוט אגח תשואה מעל 10% " xfId="2745"/>
    <cellStyle name="3_משקל בתא100 2_פירוט אגח תשואה מעל 10% " xfId="2746"/>
    <cellStyle name="3_משקל בתא100 2_פירוט אגח תשואה מעל 10%  2" xfId="2747"/>
    <cellStyle name="3_משקל בתא100 2_פירוט אגח תשואה מעל 10%  2_דיווחים נוספים" xfId="2748"/>
    <cellStyle name="3_משקל בתא100 2_פירוט אגח תשואה מעל 10%  2_דיווחים נוספים_1" xfId="2749"/>
    <cellStyle name="3_משקל בתא100 2_פירוט אגח תשואה מעל 10%  2_דיווחים נוספים_פירוט אגח תשואה מעל 10% " xfId="2750"/>
    <cellStyle name="3_משקל בתא100 2_פירוט אגח תשואה מעל 10%  2_פירוט אגח תשואה מעל 10% " xfId="2751"/>
    <cellStyle name="3_משקל בתא100 2_פירוט אגח תשואה מעל 10% _1" xfId="2752"/>
    <cellStyle name="3_משקל בתא100 2_פירוט אגח תשואה מעל 10% _4.4." xfId="2753"/>
    <cellStyle name="3_משקל בתא100 2_פירוט אגח תשואה מעל 10% _4.4. 2" xfId="2754"/>
    <cellStyle name="3_משקל בתא100 2_פירוט אגח תשואה מעל 10% _4.4. 2_דיווחים נוספים" xfId="2755"/>
    <cellStyle name="3_משקל בתא100 2_פירוט אגח תשואה מעל 10% _4.4. 2_דיווחים נוספים_1" xfId="2756"/>
    <cellStyle name="3_משקל בתא100 2_פירוט אגח תשואה מעל 10% _4.4. 2_דיווחים נוספים_פירוט אגח תשואה מעל 10% " xfId="2757"/>
    <cellStyle name="3_משקל בתא100 2_פירוט אגח תשואה מעל 10% _4.4. 2_פירוט אגח תשואה מעל 10% " xfId="2758"/>
    <cellStyle name="3_משקל בתא100 2_פירוט אגח תשואה מעל 10% _4.4._דיווחים נוספים" xfId="2759"/>
    <cellStyle name="3_משקל בתא100 2_פירוט אגח תשואה מעל 10% _4.4._פירוט אגח תשואה מעל 10% " xfId="2760"/>
    <cellStyle name="3_משקל בתא100 2_פירוט אגח תשואה מעל 10% _דיווחים נוספים" xfId="2761"/>
    <cellStyle name="3_משקל בתא100 2_פירוט אגח תשואה מעל 10% _דיווחים נוספים_1" xfId="2762"/>
    <cellStyle name="3_משקל בתא100 2_פירוט אגח תשואה מעל 10% _דיווחים נוספים_פירוט אגח תשואה מעל 10% " xfId="2763"/>
    <cellStyle name="3_משקל בתא100 2_פירוט אגח תשואה מעל 10% _פירוט אגח תשואה מעל 10% " xfId="2764"/>
    <cellStyle name="3_משקל בתא100 3" xfId="2765"/>
    <cellStyle name="3_משקל בתא100 3_דיווחים נוספים" xfId="2766"/>
    <cellStyle name="3_משקל בתא100 3_דיווחים נוספים_1" xfId="2767"/>
    <cellStyle name="3_משקל בתא100 3_דיווחים נוספים_פירוט אגח תשואה מעל 10% " xfId="2768"/>
    <cellStyle name="3_משקל בתא100 3_פירוט אגח תשואה מעל 10% " xfId="2769"/>
    <cellStyle name="3_משקל בתא100_4.4." xfId="2770"/>
    <cellStyle name="3_משקל בתא100_4.4. 2" xfId="2771"/>
    <cellStyle name="3_משקל בתא100_4.4. 2_דיווחים נוספים" xfId="2772"/>
    <cellStyle name="3_משקל בתא100_4.4. 2_דיווחים נוספים_1" xfId="2773"/>
    <cellStyle name="3_משקל בתא100_4.4. 2_דיווחים נוספים_פירוט אגח תשואה מעל 10% " xfId="2774"/>
    <cellStyle name="3_משקל בתא100_4.4. 2_פירוט אגח תשואה מעל 10% " xfId="2775"/>
    <cellStyle name="3_משקל בתא100_4.4._דיווחים נוספים" xfId="2776"/>
    <cellStyle name="3_משקל בתא100_4.4._פירוט אגח תשואה מעל 10% " xfId="2777"/>
    <cellStyle name="3_משקל בתא100_דיווחים נוספים" xfId="2778"/>
    <cellStyle name="3_משקל בתא100_דיווחים נוספים 2" xfId="2779"/>
    <cellStyle name="3_משקל בתא100_דיווחים נוספים 2_דיווחים נוספים" xfId="2780"/>
    <cellStyle name="3_משקל בתא100_דיווחים נוספים 2_דיווחים נוספים_1" xfId="2781"/>
    <cellStyle name="3_משקל בתא100_דיווחים נוספים 2_דיווחים נוספים_פירוט אגח תשואה מעל 10% " xfId="2782"/>
    <cellStyle name="3_משקל בתא100_דיווחים נוספים 2_פירוט אגח תשואה מעל 10% " xfId="2783"/>
    <cellStyle name="3_משקל בתא100_דיווחים נוספים_1" xfId="2784"/>
    <cellStyle name="3_משקל בתא100_דיווחים נוספים_1 2" xfId="2785"/>
    <cellStyle name="3_משקל בתא100_דיווחים נוספים_1 2_דיווחים נוספים" xfId="2786"/>
    <cellStyle name="3_משקל בתא100_דיווחים נוספים_1 2_דיווחים נוספים_1" xfId="2787"/>
    <cellStyle name="3_משקל בתא100_דיווחים נוספים_1 2_דיווחים נוספים_פירוט אגח תשואה מעל 10% " xfId="2788"/>
    <cellStyle name="3_משקל בתא100_דיווחים נוספים_1 2_פירוט אגח תשואה מעל 10% " xfId="2789"/>
    <cellStyle name="3_משקל בתא100_דיווחים נוספים_1_4.4." xfId="2790"/>
    <cellStyle name="3_משקל בתא100_דיווחים נוספים_1_4.4. 2" xfId="2791"/>
    <cellStyle name="3_משקל בתא100_דיווחים נוספים_1_4.4. 2_דיווחים נוספים" xfId="2792"/>
    <cellStyle name="3_משקל בתא100_דיווחים נוספים_1_4.4. 2_דיווחים נוספים_1" xfId="2793"/>
    <cellStyle name="3_משקל בתא100_דיווחים נוספים_1_4.4. 2_דיווחים נוספים_פירוט אגח תשואה מעל 10% " xfId="2794"/>
    <cellStyle name="3_משקל בתא100_דיווחים נוספים_1_4.4. 2_פירוט אגח תשואה מעל 10% " xfId="2795"/>
    <cellStyle name="3_משקל בתא100_דיווחים נוספים_1_4.4._דיווחים נוספים" xfId="2796"/>
    <cellStyle name="3_משקל בתא100_דיווחים נוספים_1_4.4._פירוט אגח תשואה מעל 10% " xfId="2797"/>
    <cellStyle name="3_משקל בתא100_דיווחים נוספים_1_דיווחים נוספים" xfId="2798"/>
    <cellStyle name="3_משקל בתא100_דיווחים נוספים_1_דיווחים נוספים 2" xfId="2799"/>
    <cellStyle name="3_משקל בתא100_דיווחים נוספים_1_דיווחים נוספים 2_דיווחים נוספים" xfId="2800"/>
    <cellStyle name="3_משקל בתא100_דיווחים נוספים_1_דיווחים נוספים 2_דיווחים נוספים_1" xfId="2801"/>
    <cellStyle name="3_משקל בתא100_דיווחים נוספים_1_דיווחים נוספים 2_דיווחים נוספים_פירוט אגח תשואה מעל 10% " xfId="2802"/>
    <cellStyle name="3_משקל בתא100_דיווחים נוספים_1_דיווחים נוספים 2_פירוט אגח תשואה מעל 10% " xfId="2803"/>
    <cellStyle name="3_משקל בתא100_דיווחים נוספים_1_דיווחים נוספים_1" xfId="2804"/>
    <cellStyle name="3_משקל בתא100_דיווחים נוספים_1_דיווחים נוספים_4.4." xfId="2805"/>
    <cellStyle name="3_משקל בתא100_דיווחים נוספים_1_דיווחים נוספים_4.4. 2" xfId="2806"/>
    <cellStyle name="3_משקל בתא100_דיווחים נוספים_1_דיווחים נוספים_4.4. 2_דיווחים נוספים" xfId="2807"/>
    <cellStyle name="3_משקל בתא100_דיווחים נוספים_1_דיווחים נוספים_4.4. 2_דיווחים נוספים_1" xfId="2808"/>
    <cellStyle name="3_משקל בתא100_דיווחים נוספים_1_דיווחים נוספים_4.4. 2_דיווחים נוספים_פירוט אגח תשואה מעל 10% " xfId="2809"/>
    <cellStyle name="3_משקל בתא100_דיווחים נוספים_1_דיווחים נוספים_4.4. 2_פירוט אגח תשואה מעל 10% " xfId="2810"/>
    <cellStyle name="3_משקל בתא100_דיווחים נוספים_1_דיווחים נוספים_4.4._דיווחים נוספים" xfId="2811"/>
    <cellStyle name="3_משקל בתא100_דיווחים נוספים_1_דיווחים נוספים_4.4._פירוט אגח תשואה מעל 10% " xfId="2812"/>
    <cellStyle name="3_משקל בתא100_דיווחים נוספים_1_דיווחים נוספים_דיווחים נוספים" xfId="2813"/>
    <cellStyle name="3_משקל בתא100_דיווחים נוספים_1_דיווחים נוספים_פירוט אגח תשואה מעל 10% " xfId="2814"/>
    <cellStyle name="3_משקל בתא100_דיווחים נוספים_1_פירוט אגח תשואה מעל 10% " xfId="2815"/>
    <cellStyle name="3_משקל בתא100_דיווחים נוספים_2" xfId="2816"/>
    <cellStyle name="3_משקל בתא100_דיווחים נוספים_2 2" xfId="2817"/>
    <cellStyle name="3_משקל בתא100_דיווחים נוספים_2 2_דיווחים נוספים" xfId="2818"/>
    <cellStyle name="3_משקל בתא100_דיווחים נוספים_2 2_דיווחים נוספים_1" xfId="2819"/>
    <cellStyle name="3_משקל בתא100_דיווחים נוספים_2 2_דיווחים נוספים_פירוט אגח תשואה מעל 10% " xfId="2820"/>
    <cellStyle name="3_משקל בתא100_דיווחים נוספים_2 2_פירוט אגח תשואה מעל 10% " xfId="2821"/>
    <cellStyle name="3_משקל בתא100_דיווחים נוספים_2_4.4." xfId="2822"/>
    <cellStyle name="3_משקל בתא100_דיווחים נוספים_2_4.4. 2" xfId="2823"/>
    <cellStyle name="3_משקל בתא100_דיווחים נוספים_2_4.4. 2_דיווחים נוספים" xfId="2824"/>
    <cellStyle name="3_משקל בתא100_דיווחים נוספים_2_4.4. 2_דיווחים נוספים_1" xfId="2825"/>
    <cellStyle name="3_משקל בתא100_דיווחים נוספים_2_4.4. 2_דיווחים נוספים_פירוט אגח תשואה מעל 10% " xfId="2826"/>
    <cellStyle name="3_משקל בתא100_דיווחים נוספים_2_4.4. 2_פירוט אגח תשואה מעל 10% " xfId="2827"/>
    <cellStyle name="3_משקל בתא100_דיווחים נוספים_2_4.4._דיווחים נוספים" xfId="2828"/>
    <cellStyle name="3_משקל בתא100_דיווחים נוספים_2_4.4._פירוט אגח תשואה מעל 10% " xfId="2829"/>
    <cellStyle name="3_משקל בתא100_דיווחים נוספים_2_דיווחים נוספים" xfId="2830"/>
    <cellStyle name="3_משקל בתא100_דיווחים נוספים_2_פירוט אגח תשואה מעל 10% " xfId="2831"/>
    <cellStyle name="3_משקל בתא100_דיווחים נוספים_3" xfId="2832"/>
    <cellStyle name="3_משקל בתא100_דיווחים נוספים_4.4." xfId="2833"/>
    <cellStyle name="3_משקל בתא100_דיווחים נוספים_4.4. 2" xfId="2834"/>
    <cellStyle name="3_משקל בתא100_דיווחים נוספים_4.4. 2_דיווחים נוספים" xfId="2835"/>
    <cellStyle name="3_משקל בתא100_דיווחים נוספים_4.4. 2_דיווחים נוספים_1" xfId="2836"/>
    <cellStyle name="3_משקל בתא100_דיווחים נוספים_4.4. 2_דיווחים נוספים_פירוט אגח תשואה מעל 10% " xfId="2837"/>
    <cellStyle name="3_משקל בתא100_דיווחים נוספים_4.4. 2_פירוט אגח תשואה מעל 10% " xfId="2838"/>
    <cellStyle name="3_משקל בתא100_דיווחים נוספים_4.4._דיווחים נוספים" xfId="2839"/>
    <cellStyle name="3_משקל בתא100_דיווחים נוספים_4.4._פירוט אגח תשואה מעל 10% " xfId="2840"/>
    <cellStyle name="3_משקל בתא100_דיווחים נוספים_דיווחים נוספים" xfId="2841"/>
    <cellStyle name="3_משקל בתא100_דיווחים נוספים_דיווחים נוספים 2" xfId="2842"/>
    <cellStyle name="3_משקל בתא100_דיווחים נוספים_דיווחים נוספים 2_דיווחים נוספים" xfId="2843"/>
    <cellStyle name="3_משקל בתא100_דיווחים נוספים_דיווחים נוספים 2_דיווחים נוספים_1" xfId="2844"/>
    <cellStyle name="3_משקל בתא100_דיווחים נוספים_דיווחים נוספים 2_דיווחים נוספים_פירוט אגח תשואה מעל 10% " xfId="2845"/>
    <cellStyle name="3_משקל בתא100_דיווחים נוספים_דיווחים נוספים 2_פירוט אגח תשואה מעל 10% " xfId="2846"/>
    <cellStyle name="3_משקל בתא100_דיווחים נוספים_דיווחים נוספים_1" xfId="2847"/>
    <cellStyle name="3_משקל בתא100_דיווחים נוספים_דיווחים נוספים_4.4." xfId="2848"/>
    <cellStyle name="3_משקל בתא100_דיווחים נוספים_דיווחים נוספים_4.4. 2" xfId="2849"/>
    <cellStyle name="3_משקל בתא100_דיווחים נוספים_דיווחים נוספים_4.4. 2_דיווחים נוספים" xfId="2850"/>
    <cellStyle name="3_משקל בתא100_דיווחים נוספים_דיווחים נוספים_4.4. 2_דיווחים נוספים_1" xfId="2851"/>
    <cellStyle name="3_משקל בתא100_דיווחים נוספים_דיווחים נוספים_4.4. 2_דיווחים נוספים_פירוט אגח תשואה מעל 10% " xfId="2852"/>
    <cellStyle name="3_משקל בתא100_דיווחים נוספים_דיווחים נוספים_4.4. 2_פירוט אגח תשואה מעל 10% " xfId="2853"/>
    <cellStyle name="3_משקל בתא100_דיווחים נוספים_דיווחים נוספים_4.4._דיווחים נוספים" xfId="2854"/>
    <cellStyle name="3_משקל בתא100_דיווחים נוספים_דיווחים נוספים_4.4._פירוט אגח תשואה מעל 10% " xfId="2855"/>
    <cellStyle name="3_משקל בתא100_דיווחים נוספים_דיווחים נוספים_דיווחים נוספים" xfId="2856"/>
    <cellStyle name="3_משקל בתא100_דיווחים נוספים_דיווחים נוספים_פירוט אגח תשואה מעל 10% " xfId="2857"/>
    <cellStyle name="3_משקל בתא100_דיווחים נוספים_פירוט אגח תשואה מעל 10% " xfId="2858"/>
    <cellStyle name="3_משקל בתא100_הערות" xfId="2859"/>
    <cellStyle name="3_משקל בתא100_הערות 2" xfId="2860"/>
    <cellStyle name="3_משקל בתא100_הערות 2_דיווחים נוספים" xfId="2861"/>
    <cellStyle name="3_משקל בתא100_הערות 2_דיווחים נוספים_1" xfId="2862"/>
    <cellStyle name="3_משקל בתא100_הערות 2_דיווחים נוספים_פירוט אגח תשואה מעל 10% " xfId="2863"/>
    <cellStyle name="3_משקל בתא100_הערות 2_פירוט אגח תשואה מעל 10% " xfId="2864"/>
    <cellStyle name="3_משקל בתא100_הערות_4.4." xfId="2865"/>
    <cellStyle name="3_משקל בתא100_הערות_4.4. 2" xfId="2866"/>
    <cellStyle name="3_משקל בתא100_הערות_4.4. 2_דיווחים נוספים" xfId="2867"/>
    <cellStyle name="3_משקל בתא100_הערות_4.4. 2_דיווחים נוספים_1" xfId="2868"/>
    <cellStyle name="3_משקל בתא100_הערות_4.4. 2_דיווחים נוספים_פירוט אגח תשואה מעל 10% " xfId="2869"/>
    <cellStyle name="3_משקל בתא100_הערות_4.4. 2_פירוט אגח תשואה מעל 10% " xfId="2870"/>
    <cellStyle name="3_משקל בתא100_הערות_4.4._דיווחים נוספים" xfId="2871"/>
    <cellStyle name="3_משקל בתא100_הערות_4.4._פירוט אגח תשואה מעל 10% " xfId="2872"/>
    <cellStyle name="3_משקל בתא100_הערות_דיווחים נוספים" xfId="2873"/>
    <cellStyle name="3_משקל בתא100_הערות_דיווחים נוספים_1" xfId="2874"/>
    <cellStyle name="3_משקל בתא100_הערות_דיווחים נוספים_פירוט אגח תשואה מעל 10% " xfId="2875"/>
    <cellStyle name="3_משקל בתא100_הערות_פירוט אגח תשואה מעל 10% " xfId="2876"/>
    <cellStyle name="3_משקל בתא100_יתרת מסגרות אשראי לניצול " xfId="2877"/>
    <cellStyle name="3_משקל בתא100_יתרת מסגרות אשראי לניצול  2" xfId="2878"/>
    <cellStyle name="3_משקל בתא100_יתרת מסגרות אשראי לניצול  2_דיווחים נוספים" xfId="2879"/>
    <cellStyle name="3_משקל בתא100_יתרת מסגרות אשראי לניצול  2_דיווחים נוספים_1" xfId="2880"/>
    <cellStyle name="3_משקל בתא100_יתרת מסגרות אשראי לניצול  2_דיווחים נוספים_פירוט אגח תשואה מעל 10% " xfId="2881"/>
    <cellStyle name="3_משקל בתא100_יתרת מסגרות אשראי לניצול  2_פירוט אגח תשואה מעל 10% " xfId="2882"/>
    <cellStyle name="3_משקל בתא100_יתרת מסגרות אשראי לניצול _4.4." xfId="2883"/>
    <cellStyle name="3_משקל בתא100_יתרת מסגרות אשראי לניצול _4.4. 2" xfId="2884"/>
    <cellStyle name="3_משקל בתא100_יתרת מסגרות אשראי לניצול _4.4. 2_דיווחים נוספים" xfId="2885"/>
    <cellStyle name="3_משקל בתא100_יתרת מסגרות אשראי לניצול _4.4. 2_דיווחים נוספים_1" xfId="2886"/>
    <cellStyle name="3_משקל בתא100_יתרת מסגרות אשראי לניצול _4.4. 2_דיווחים נוספים_פירוט אגח תשואה מעל 10% " xfId="2887"/>
    <cellStyle name="3_משקל בתא100_יתרת מסגרות אשראי לניצול _4.4. 2_פירוט אגח תשואה מעל 10% " xfId="2888"/>
    <cellStyle name="3_משקל בתא100_יתרת מסגרות אשראי לניצול _4.4._דיווחים נוספים" xfId="2889"/>
    <cellStyle name="3_משקל בתא100_יתרת מסגרות אשראי לניצול _4.4._פירוט אגח תשואה מעל 10% " xfId="2890"/>
    <cellStyle name="3_משקל בתא100_יתרת מסגרות אשראי לניצול _דיווחים נוספים" xfId="2891"/>
    <cellStyle name="3_משקל בתא100_יתרת מסגרות אשראי לניצול _דיווחים נוספים_1" xfId="2892"/>
    <cellStyle name="3_משקל בתא100_יתרת מסגרות אשראי לניצול _דיווחים נוספים_פירוט אגח תשואה מעל 10% " xfId="2893"/>
    <cellStyle name="3_משקל בתא100_יתרת מסגרות אשראי לניצול _פירוט אגח תשואה מעל 10% " xfId="2894"/>
    <cellStyle name="3_משקל בתא100_עסקאות שאושרו וטרם בוצעו  " xfId="2895"/>
    <cellStyle name="3_משקל בתא100_עסקאות שאושרו וטרם בוצעו   2" xfId="2896"/>
    <cellStyle name="3_משקל בתא100_עסקאות שאושרו וטרם בוצעו   2_דיווחים נוספים" xfId="2897"/>
    <cellStyle name="3_משקל בתא100_עסקאות שאושרו וטרם בוצעו   2_דיווחים נוספים_1" xfId="2898"/>
    <cellStyle name="3_משקל בתא100_עסקאות שאושרו וטרם בוצעו   2_דיווחים נוספים_פירוט אגח תשואה מעל 10% " xfId="2899"/>
    <cellStyle name="3_משקל בתא100_עסקאות שאושרו וטרם בוצעו   2_פירוט אגח תשואה מעל 10% " xfId="2900"/>
    <cellStyle name="3_משקל בתא100_עסקאות שאושרו וטרם בוצעו  _1" xfId="2901"/>
    <cellStyle name="3_משקל בתא100_עסקאות שאושרו וטרם בוצעו  _1 2" xfId="2902"/>
    <cellStyle name="3_משקל בתא100_עסקאות שאושרו וטרם בוצעו  _1 2_דיווחים נוספים" xfId="2903"/>
    <cellStyle name="3_משקל בתא100_עסקאות שאושרו וטרם בוצעו  _1 2_דיווחים נוספים_1" xfId="2904"/>
    <cellStyle name="3_משקל בתא100_עסקאות שאושרו וטרם בוצעו  _1 2_דיווחים נוספים_פירוט אגח תשואה מעל 10% " xfId="2905"/>
    <cellStyle name="3_משקל בתא100_עסקאות שאושרו וטרם בוצעו  _1 2_פירוט אגח תשואה מעל 10% " xfId="2906"/>
    <cellStyle name="3_משקל בתא100_עסקאות שאושרו וטרם בוצעו  _1_דיווחים נוספים" xfId="2907"/>
    <cellStyle name="3_משקל בתא100_עסקאות שאושרו וטרם בוצעו  _1_פירוט אגח תשואה מעל 10% " xfId="2908"/>
    <cellStyle name="3_משקל בתא100_עסקאות שאושרו וטרם בוצעו  _4.4." xfId="2909"/>
    <cellStyle name="3_משקל בתא100_עסקאות שאושרו וטרם בוצעו  _4.4. 2" xfId="2910"/>
    <cellStyle name="3_משקל בתא100_עסקאות שאושרו וטרם בוצעו  _4.4. 2_דיווחים נוספים" xfId="2911"/>
    <cellStyle name="3_משקל בתא100_עסקאות שאושרו וטרם בוצעו  _4.4. 2_דיווחים נוספים_1" xfId="2912"/>
    <cellStyle name="3_משקל בתא100_עסקאות שאושרו וטרם בוצעו  _4.4. 2_דיווחים נוספים_פירוט אגח תשואה מעל 10% " xfId="2913"/>
    <cellStyle name="3_משקל בתא100_עסקאות שאושרו וטרם בוצעו  _4.4. 2_פירוט אגח תשואה מעל 10% " xfId="2914"/>
    <cellStyle name="3_משקל בתא100_עסקאות שאושרו וטרם בוצעו  _4.4._דיווחים נוספים" xfId="2915"/>
    <cellStyle name="3_משקל בתא100_עסקאות שאושרו וטרם בוצעו  _4.4._פירוט אגח תשואה מעל 10% " xfId="2916"/>
    <cellStyle name="3_משקל בתא100_עסקאות שאושרו וטרם בוצעו  _דיווחים נוספים" xfId="2917"/>
    <cellStyle name="3_משקל בתא100_עסקאות שאושרו וטרם בוצעו  _דיווחים נוספים_1" xfId="2918"/>
    <cellStyle name="3_משקל בתא100_עסקאות שאושרו וטרם בוצעו  _דיווחים נוספים_פירוט אגח תשואה מעל 10% " xfId="2919"/>
    <cellStyle name="3_משקל בתא100_עסקאות שאושרו וטרם בוצעו  _פירוט אגח תשואה מעל 10% " xfId="2920"/>
    <cellStyle name="3_משקל בתא100_פירוט אגח תשואה מעל 10% " xfId="2921"/>
    <cellStyle name="3_משקל בתא100_פירוט אגח תשואה מעל 10%  2" xfId="2922"/>
    <cellStyle name="3_משקל בתא100_פירוט אגח תשואה מעל 10%  2_דיווחים נוספים" xfId="2923"/>
    <cellStyle name="3_משקל בתא100_פירוט אגח תשואה מעל 10%  2_דיווחים נוספים_1" xfId="2924"/>
    <cellStyle name="3_משקל בתא100_פירוט אגח תשואה מעל 10%  2_דיווחים נוספים_פירוט אגח תשואה מעל 10% " xfId="2925"/>
    <cellStyle name="3_משקל בתא100_פירוט אגח תשואה מעל 10%  2_פירוט אגח תשואה מעל 10% " xfId="2926"/>
    <cellStyle name="3_משקל בתא100_פירוט אגח תשואה מעל 10% _1" xfId="2927"/>
    <cellStyle name="3_משקל בתא100_פירוט אגח תשואה מעל 10% _4.4." xfId="2928"/>
    <cellStyle name="3_משקל בתא100_פירוט אגח תשואה מעל 10% _4.4. 2" xfId="2929"/>
    <cellStyle name="3_משקל בתא100_פירוט אגח תשואה מעל 10% _4.4. 2_דיווחים נוספים" xfId="2930"/>
    <cellStyle name="3_משקל בתא100_פירוט אגח תשואה מעל 10% _4.4. 2_דיווחים נוספים_1" xfId="2931"/>
    <cellStyle name="3_משקל בתא100_פירוט אגח תשואה מעל 10% _4.4. 2_דיווחים נוספים_פירוט אגח תשואה מעל 10% " xfId="2932"/>
    <cellStyle name="3_משקל בתא100_פירוט אגח תשואה מעל 10% _4.4. 2_פירוט אגח תשואה מעל 10% " xfId="2933"/>
    <cellStyle name="3_משקל בתא100_פירוט אגח תשואה מעל 10% _4.4._דיווחים נוספים" xfId="2934"/>
    <cellStyle name="3_משקל בתא100_פירוט אגח תשואה מעל 10% _4.4._פירוט אגח תשואה מעל 10% " xfId="2935"/>
    <cellStyle name="3_משקל בתא100_פירוט אגח תשואה מעל 10% _דיווחים נוספים" xfId="2936"/>
    <cellStyle name="3_משקל בתא100_פירוט אגח תשואה מעל 10% _דיווחים נוספים_1" xfId="2937"/>
    <cellStyle name="3_משקל בתא100_פירוט אגח תשואה מעל 10% _דיווחים נוספים_פירוט אגח תשואה מעל 10% " xfId="2938"/>
    <cellStyle name="3_משקל בתא100_פירוט אגח תשואה מעל 10% _פירוט אגח תשואה מעל 10% " xfId="2939"/>
    <cellStyle name="3_עסקאות שאושרו וטרם בוצעו  " xfId="2940"/>
    <cellStyle name="3_עסקאות שאושרו וטרם בוצעו   2" xfId="2941"/>
    <cellStyle name="3_עסקאות שאושרו וטרם בוצעו   2_דיווחים נוספים" xfId="2942"/>
    <cellStyle name="3_עסקאות שאושרו וטרם בוצעו   2_דיווחים נוספים_1" xfId="2943"/>
    <cellStyle name="3_עסקאות שאושרו וטרם בוצעו   2_דיווחים נוספים_פירוט אגח תשואה מעל 10% " xfId="2944"/>
    <cellStyle name="3_עסקאות שאושרו וטרם בוצעו   2_פירוט אגח תשואה מעל 10% " xfId="2945"/>
    <cellStyle name="3_עסקאות שאושרו וטרם בוצעו  _1" xfId="2946"/>
    <cellStyle name="3_עסקאות שאושרו וטרם בוצעו  _1 2" xfId="2947"/>
    <cellStyle name="3_עסקאות שאושרו וטרם בוצעו  _1 2_דיווחים נוספים" xfId="2948"/>
    <cellStyle name="3_עסקאות שאושרו וטרם בוצעו  _1 2_דיווחים נוספים_1" xfId="2949"/>
    <cellStyle name="3_עסקאות שאושרו וטרם בוצעו  _1 2_דיווחים נוספים_פירוט אגח תשואה מעל 10% " xfId="2950"/>
    <cellStyle name="3_עסקאות שאושרו וטרם בוצעו  _1 2_פירוט אגח תשואה מעל 10% " xfId="2951"/>
    <cellStyle name="3_עסקאות שאושרו וטרם בוצעו  _1_דיווחים נוספים" xfId="2952"/>
    <cellStyle name="3_עסקאות שאושרו וטרם בוצעו  _1_פירוט אגח תשואה מעל 10% " xfId="2953"/>
    <cellStyle name="3_עסקאות שאושרו וטרם בוצעו  _4.4." xfId="2954"/>
    <cellStyle name="3_עסקאות שאושרו וטרם בוצעו  _4.4. 2" xfId="2955"/>
    <cellStyle name="3_עסקאות שאושרו וטרם בוצעו  _4.4. 2_דיווחים נוספים" xfId="2956"/>
    <cellStyle name="3_עסקאות שאושרו וטרם בוצעו  _4.4. 2_דיווחים נוספים_1" xfId="2957"/>
    <cellStyle name="3_עסקאות שאושרו וטרם בוצעו  _4.4. 2_דיווחים נוספים_פירוט אגח תשואה מעל 10% " xfId="2958"/>
    <cellStyle name="3_עסקאות שאושרו וטרם בוצעו  _4.4. 2_פירוט אגח תשואה מעל 10% " xfId="2959"/>
    <cellStyle name="3_עסקאות שאושרו וטרם בוצעו  _4.4._דיווחים נוספים" xfId="2960"/>
    <cellStyle name="3_עסקאות שאושרו וטרם בוצעו  _4.4._פירוט אגח תשואה מעל 10% " xfId="2961"/>
    <cellStyle name="3_עסקאות שאושרו וטרם בוצעו  _דיווחים נוספים" xfId="2962"/>
    <cellStyle name="3_עסקאות שאושרו וטרם בוצעו  _דיווחים נוספים_1" xfId="2963"/>
    <cellStyle name="3_עסקאות שאושרו וטרם בוצעו  _דיווחים נוספים_פירוט אגח תשואה מעל 10% " xfId="2964"/>
    <cellStyle name="3_עסקאות שאושרו וטרם בוצעו  _פירוט אגח תשואה מעל 10% " xfId="2965"/>
    <cellStyle name="3_פירוט אגח תשואה מעל 10% " xfId="2966"/>
    <cellStyle name="3_פירוט אגח תשואה מעל 10%  2" xfId="2967"/>
    <cellStyle name="3_פירוט אגח תשואה מעל 10%  2_דיווחים נוספים" xfId="2968"/>
    <cellStyle name="3_פירוט אגח תשואה מעל 10%  2_דיווחים נוספים_1" xfId="2969"/>
    <cellStyle name="3_פירוט אגח תשואה מעל 10%  2_דיווחים נוספים_פירוט אגח תשואה מעל 10% " xfId="2970"/>
    <cellStyle name="3_פירוט אגח תשואה מעל 10%  2_פירוט אגח תשואה מעל 10% " xfId="2971"/>
    <cellStyle name="3_פירוט אגח תשואה מעל 10% _1" xfId="2972"/>
    <cellStyle name="3_פירוט אגח תשואה מעל 10% _4.4." xfId="2973"/>
    <cellStyle name="3_פירוט אגח תשואה מעל 10% _4.4. 2" xfId="2974"/>
    <cellStyle name="3_פירוט אגח תשואה מעל 10% _4.4. 2_דיווחים נוספים" xfId="2975"/>
    <cellStyle name="3_פירוט אגח תשואה מעל 10% _4.4. 2_דיווחים נוספים_1" xfId="2976"/>
    <cellStyle name="3_פירוט אגח תשואה מעל 10% _4.4. 2_דיווחים נוספים_פירוט אגח תשואה מעל 10% " xfId="2977"/>
    <cellStyle name="3_פירוט אגח תשואה מעל 10% _4.4. 2_פירוט אגח תשואה מעל 10% " xfId="2978"/>
    <cellStyle name="3_פירוט אגח תשואה מעל 10% _4.4._דיווחים נוספים" xfId="2979"/>
    <cellStyle name="3_פירוט אגח תשואה מעל 10% _4.4._פירוט אגח תשואה מעל 10% " xfId="2980"/>
    <cellStyle name="3_פירוט אגח תשואה מעל 10% _דיווחים נוספים" xfId="2981"/>
    <cellStyle name="3_פירוט אגח תשואה מעל 10% _דיווחים נוספים_1" xfId="2982"/>
    <cellStyle name="3_פירוט אגח תשואה מעל 10% _דיווחים נוספים_פירוט אגח תשואה מעל 10% " xfId="2983"/>
    <cellStyle name="3_פירוט אגח תשואה מעל 10% _פירוט אגח תשואה מעל 10% " xfId="2984"/>
    <cellStyle name="4" xfId="2985"/>
    <cellStyle name="4 2" xfId="2986"/>
    <cellStyle name="4 2 2" xfId="2987"/>
    <cellStyle name="4 2_דיווחים נוספים" xfId="2988"/>
    <cellStyle name="4 3" xfId="2989"/>
    <cellStyle name="4_4.4." xfId="2990"/>
    <cellStyle name="4_4.4. 2" xfId="2991"/>
    <cellStyle name="4_4.4. 2_דיווחים נוספים" xfId="2992"/>
    <cellStyle name="4_4.4. 2_דיווחים נוספים_1" xfId="2993"/>
    <cellStyle name="4_4.4. 2_דיווחים נוספים_פירוט אגח תשואה מעל 10% " xfId="2994"/>
    <cellStyle name="4_4.4. 2_פירוט אגח תשואה מעל 10% " xfId="2995"/>
    <cellStyle name="4_4.4._דיווחים נוספים" xfId="2996"/>
    <cellStyle name="4_4.4._פירוט אגח תשואה מעל 10% " xfId="2997"/>
    <cellStyle name="4_Anafim" xfId="2998"/>
    <cellStyle name="4_Anafim 2" xfId="2999"/>
    <cellStyle name="4_Anafim 2 2" xfId="3000"/>
    <cellStyle name="4_Anafim 2 2_דיווחים נוספים" xfId="3001"/>
    <cellStyle name="4_Anafim 2 2_דיווחים נוספים_1" xfId="3002"/>
    <cellStyle name="4_Anafim 2 2_דיווחים נוספים_פירוט אגח תשואה מעל 10% " xfId="3003"/>
    <cellStyle name="4_Anafim 2 2_פירוט אגח תשואה מעל 10% " xfId="3004"/>
    <cellStyle name="4_Anafim 2_4.4." xfId="3005"/>
    <cellStyle name="4_Anafim 2_4.4. 2" xfId="3006"/>
    <cellStyle name="4_Anafim 2_4.4. 2_דיווחים נוספים" xfId="3007"/>
    <cellStyle name="4_Anafim 2_4.4. 2_דיווחים נוספים_1" xfId="3008"/>
    <cellStyle name="4_Anafim 2_4.4. 2_דיווחים נוספים_פירוט אגח תשואה מעל 10% " xfId="3009"/>
    <cellStyle name="4_Anafim 2_4.4. 2_פירוט אגח תשואה מעל 10% " xfId="3010"/>
    <cellStyle name="4_Anafim 2_4.4._דיווחים נוספים" xfId="3011"/>
    <cellStyle name="4_Anafim 2_4.4._פירוט אגח תשואה מעל 10% " xfId="3012"/>
    <cellStyle name="4_Anafim 2_דיווחים נוספים" xfId="3013"/>
    <cellStyle name="4_Anafim 2_דיווחים נוספים 2" xfId="3014"/>
    <cellStyle name="4_Anafim 2_דיווחים נוספים 2_דיווחים נוספים" xfId="3015"/>
    <cellStyle name="4_Anafim 2_דיווחים נוספים 2_דיווחים נוספים_1" xfId="3016"/>
    <cellStyle name="4_Anafim 2_דיווחים נוספים 2_דיווחים נוספים_פירוט אגח תשואה מעל 10% " xfId="3017"/>
    <cellStyle name="4_Anafim 2_דיווחים נוספים 2_פירוט אגח תשואה מעל 10% " xfId="3018"/>
    <cellStyle name="4_Anafim 2_דיווחים נוספים_1" xfId="3019"/>
    <cellStyle name="4_Anafim 2_דיווחים נוספים_1 2" xfId="3020"/>
    <cellStyle name="4_Anafim 2_דיווחים נוספים_1 2_דיווחים נוספים" xfId="3021"/>
    <cellStyle name="4_Anafim 2_דיווחים נוספים_1 2_דיווחים נוספים_1" xfId="3022"/>
    <cellStyle name="4_Anafim 2_דיווחים נוספים_1 2_דיווחים נוספים_פירוט אגח תשואה מעל 10% " xfId="3023"/>
    <cellStyle name="4_Anafim 2_דיווחים נוספים_1 2_פירוט אגח תשואה מעל 10% " xfId="3024"/>
    <cellStyle name="4_Anafim 2_דיווחים נוספים_1_4.4." xfId="3025"/>
    <cellStyle name="4_Anafim 2_דיווחים נוספים_1_4.4. 2" xfId="3026"/>
    <cellStyle name="4_Anafim 2_דיווחים נוספים_1_4.4. 2_דיווחים נוספים" xfId="3027"/>
    <cellStyle name="4_Anafim 2_דיווחים נוספים_1_4.4. 2_דיווחים נוספים_1" xfId="3028"/>
    <cellStyle name="4_Anafim 2_דיווחים נוספים_1_4.4. 2_דיווחים נוספים_פירוט אגח תשואה מעל 10% " xfId="3029"/>
    <cellStyle name="4_Anafim 2_דיווחים נוספים_1_4.4. 2_פירוט אגח תשואה מעל 10% " xfId="3030"/>
    <cellStyle name="4_Anafim 2_דיווחים נוספים_1_4.4._דיווחים נוספים" xfId="3031"/>
    <cellStyle name="4_Anafim 2_דיווחים נוספים_1_4.4._פירוט אגח תשואה מעל 10% " xfId="3032"/>
    <cellStyle name="4_Anafim 2_דיווחים נוספים_1_דיווחים נוספים" xfId="3033"/>
    <cellStyle name="4_Anafim 2_דיווחים נוספים_1_פירוט אגח תשואה מעל 10% " xfId="3034"/>
    <cellStyle name="4_Anafim 2_דיווחים נוספים_2" xfId="3035"/>
    <cellStyle name="4_Anafim 2_דיווחים נוספים_4.4." xfId="3036"/>
    <cellStyle name="4_Anafim 2_דיווחים נוספים_4.4. 2" xfId="3037"/>
    <cellStyle name="4_Anafim 2_דיווחים נוספים_4.4. 2_דיווחים נוספים" xfId="3038"/>
    <cellStyle name="4_Anafim 2_דיווחים נוספים_4.4. 2_דיווחים נוספים_1" xfId="3039"/>
    <cellStyle name="4_Anafim 2_דיווחים נוספים_4.4. 2_דיווחים נוספים_פירוט אגח תשואה מעל 10% " xfId="3040"/>
    <cellStyle name="4_Anafim 2_דיווחים נוספים_4.4. 2_פירוט אגח תשואה מעל 10% " xfId="3041"/>
    <cellStyle name="4_Anafim 2_דיווחים נוספים_4.4._דיווחים נוספים" xfId="3042"/>
    <cellStyle name="4_Anafim 2_דיווחים נוספים_4.4._פירוט אגח תשואה מעל 10% " xfId="3043"/>
    <cellStyle name="4_Anafim 2_דיווחים נוספים_דיווחים נוספים" xfId="3044"/>
    <cellStyle name="4_Anafim 2_דיווחים נוספים_דיווחים נוספים 2" xfId="3045"/>
    <cellStyle name="4_Anafim 2_דיווחים נוספים_דיווחים נוספים 2_דיווחים נוספים" xfId="3046"/>
    <cellStyle name="4_Anafim 2_דיווחים נוספים_דיווחים נוספים 2_דיווחים נוספים_1" xfId="3047"/>
    <cellStyle name="4_Anafim 2_דיווחים נוספים_דיווחים נוספים 2_דיווחים נוספים_פירוט אגח תשואה מעל 10% " xfId="3048"/>
    <cellStyle name="4_Anafim 2_דיווחים נוספים_דיווחים נוספים 2_פירוט אגח תשואה מעל 10% " xfId="3049"/>
    <cellStyle name="4_Anafim 2_דיווחים נוספים_דיווחים נוספים_1" xfId="3050"/>
    <cellStyle name="4_Anafim 2_דיווחים נוספים_דיווחים נוספים_4.4." xfId="3051"/>
    <cellStyle name="4_Anafim 2_דיווחים נוספים_דיווחים נוספים_4.4. 2" xfId="3052"/>
    <cellStyle name="4_Anafim 2_דיווחים נוספים_דיווחים נוספים_4.4. 2_דיווחים נוספים" xfId="3053"/>
    <cellStyle name="4_Anafim 2_דיווחים נוספים_דיווחים נוספים_4.4. 2_דיווחים נוספים_1" xfId="3054"/>
    <cellStyle name="4_Anafim 2_דיווחים נוספים_דיווחים נוספים_4.4. 2_דיווחים נוספים_פירוט אגח תשואה מעל 10% " xfId="3055"/>
    <cellStyle name="4_Anafim 2_דיווחים נוספים_דיווחים נוספים_4.4. 2_פירוט אגח תשואה מעל 10% " xfId="3056"/>
    <cellStyle name="4_Anafim 2_דיווחים נוספים_דיווחים נוספים_4.4._דיווחים נוספים" xfId="3057"/>
    <cellStyle name="4_Anafim 2_דיווחים נוספים_דיווחים נוספים_4.4._פירוט אגח תשואה מעל 10% " xfId="3058"/>
    <cellStyle name="4_Anafim 2_דיווחים נוספים_דיווחים נוספים_דיווחים נוספים" xfId="3059"/>
    <cellStyle name="4_Anafim 2_דיווחים נוספים_דיווחים נוספים_פירוט אגח תשואה מעל 10% " xfId="3060"/>
    <cellStyle name="4_Anafim 2_דיווחים נוספים_פירוט אגח תשואה מעל 10% " xfId="3061"/>
    <cellStyle name="4_Anafim 2_עסקאות שאושרו וטרם בוצעו  " xfId="3062"/>
    <cellStyle name="4_Anafim 2_עסקאות שאושרו וטרם בוצעו   2" xfId="3063"/>
    <cellStyle name="4_Anafim 2_עסקאות שאושרו וטרם בוצעו   2_דיווחים נוספים" xfId="3064"/>
    <cellStyle name="4_Anafim 2_עסקאות שאושרו וטרם בוצעו   2_דיווחים נוספים_1" xfId="3065"/>
    <cellStyle name="4_Anafim 2_עסקאות שאושרו וטרם בוצעו   2_דיווחים נוספים_פירוט אגח תשואה מעל 10% " xfId="3066"/>
    <cellStyle name="4_Anafim 2_עסקאות שאושרו וטרם בוצעו   2_פירוט אגח תשואה מעל 10% " xfId="3067"/>
    <cellStyle name="4_Anafim 2_עסקאות שאושרו וטרם בוצעו  _דיווחים נוספים" xfId="3068"/>
    <cellStyle name="4_Anafim 2_עסקאות שאושרו וטרם בוצעו  _פירוט אגח תשואה מעל 10% " xfId="3069"/>
    <cellStyle name="4_Anafim 2_פירוט אגח תשואה מעל 10% " xfId="3070"/>
    <cellStyle name="4_Anafim 2_פירוט אגח תשואה מעל 10%  2" xfId="3071"/>
    <cellStyle name="4_Anafim 2_פירוט אגח תשואה מעל 10%  2_דיווחים נוספים" xfId="3072"/>
    <cellStyle name="4_Anafim 2_פירוט אגח תשואה מעל 10%  2_דיווחים נוספים_1" xfId="3073"/>
    <cellStyle name="4_Anafim 2_פירוט אגח תשואה מעל 10%  2_דיווחים נוספים_פירוט אגח תשואה מעל 10% " xfId="3074"/>
    <cellStyle name="4_Anafim 2_פירוט אגח תשואה מעל 10%  2_פירוט אגח תשואה מעל 10% " xfId="3075"/>
    <cellStyle name="4_Anafim 2_פירוט אגח תשואה מעל 10% _1" xfId="3076"/>
    <cellStyle name="4_Anafim 2_פירוט אגח תשואה מעל 10% _4.4." xfId="3077"/>
    <cellStyle name="4_Anafim 2_פירוט אגח תשואה מעל 10% _4.4. 2" xfId="3078"/>
    <cellStyle name="4_Anafim 2_פירוט אגח תשואה מעל 10% _4.4. 2_דיווחים נוספים" xfId="3079"/>
    <cellStyle name="4_Anafim 2_פירוט אגח תשואה מעל 10% _4.4. 2_דיווחים נוספים_1" xfId="3080"/>
    <cellStyle name="4_Anafim 2_פירוט אגח תשואה מעל 10% _4.4. 2_דיווחים נוספים_פירוט אגח תשואה מעל 10% " xfId="3081"/>
    <cellStyle name="4_Anafim 2_פירוט אגח תשואה מעל 10% _4.4. 2_פירוט אגח תשואה מעל 10% " xfId="3082"/>
    <cellStyle name="4_Anafim 2_פירוט אגח תשואה מעל 10% _4.4._דיווחים נוספים" xfId="3083"/>
    <cellStyle name="4_Anafim 2_פירוט אגח תשואה מעל 10% _4.4._פירוט אגח תשואה מעל 10% " xfId="3084"/>
    <cellStyle name="4_Anafim 2_פירוט אגח תשואה מעל 10% _דיווחים נוספים" xfId="3085"/>
    <cellStyle name="4_Anafim 2_פירוט אגח תשואה מעל 10% _דיווחים נוספים_1" xfId="3086"/>
    <cellStyle name="4_Anafim 2_פירוט אגח תשואה מעל 10% _דיווחים נוספים_פירוט אגח תשואה מעל 10% " xfId="3087"/>
    <cellStyle name="4_Anafim 2_פירוט אגח תשואה מעל 10% _פירוט אגח תשואה מעל 10% " xfId="3088"/>
    <cellStyle name="4_Anafim 3" xfId="3089"/>
    <cellStyle name="4_Anafim 3_דיווחים נוספים" xfId="3090"/>
    <cellStyle name="4_Anafim 3_דיווחים נוספים_1" xfId="3091"/>
    <cellStyle name="4_Anafim 3_דיווחים נוספים_פירוט אגח תשואה מעל 10% " xfId="3092"/>
    <cellStyle name="4_Anafim 3_פירוט אגח תשואה מעל 10% " xfId="3093"/>
    <cellStyle name="4_Anafim_4.4." xfId="3094"/>
    <cellStyle name="4_Anafim_4.4. 2" xfId="3095"/>
    <cellStyle name="4_Anafim_4.4. 2_דיווחים נוספים" xfId="3096"/>
    <cellStyle name="4_Anafim_4.4. 2_דיווחים נוספים_1" xfId="3097"/>
    <cellStyle name="4_Anafim_4.4. 2_דיווחים נוספים_פירוט אגח תשואה מעל 10% " xfId="3098"/>
    <cellStyle name="4_Anafim_4.4. 2_פירוט אגח תשואה מעל 10% " xfId="3099"/>
    <cellStyle name="4_Anafim_4.4._דיווחים נוספים" xfId="3100"/>
    <cellStyle name="4_Anafim_4.4._פירוט אגח תשואה מעל 10% " xfId="3101"/>
    <cellStyle name="4_Anafim_דיווחים נוספים" xfId="3102"/>
    <cellStyle name="4_Anafim_דיווחים נוספים 2" xfId="3103"/>
    <cellStyle name="4_Anafim_דיווחים נוספים 2_דיווחים נוספים" xfId="3104"/>
    <cellStyle name="4_Anafim_דיווחים נוספים 2_דיווחים נוספים_1" xfId="3105"/>
    <cellStyle name="4_Anafim_דיווחים נוספים 2_דיווחים נוספים_פירוט אגח תשואה מעל 10% " xfId="3106"/>
    <cellStyle name="4_Anafim_דיווחים נוספים 2_פירוט אגח תשואה מעל 10% " xfId="3107"/>
    <cellStyle name="4_Anafim_דיווחים נוספים_1" xfId="3108"/>
    <cellStyle name="4_Anafim_דיווחים נוספים_1 2" xfId="3109"/>
    <cellStyle name="4_Anafim_דיווחים נוספים_1 2_דיווחים נוספים" xfId="3110"/>
    <cellStyle name="4_Anafim_דיווחים נוספים_1 2_דיווחים נוספים_1" xfId="3111"/>
    <cellStyle name="4_Anafim_דיווחים נוספים_1 2_דיווחים נוספים_פירוט אגח תשואה מעל 10% " xfId="3112"/>
    <cellStyle name="4_Anafim_דיווחים נוספים_1 2_פירוט אגח תשואה מעל 10% " xfId="3113"/>
    <cellStyle name="4_Anafim_דיווחים נוספים_1_4.4." xfId="3114"/>
    <cellStyle name="4_Anafim_דיווחים נוספים_1_4.4. 2" xfId="3115"/>
    <cellStyle name="4_Anafim_דיווחים נוספים_1_4.4. 2_דיווחים נוספים" xfId="3116"/>
    <cellStyle name="4_Anafim_דיווחים נוספים_1_4.4. 2_דיווחים נוספים_1" xfId="3117"/>
    <cellStyle name="4_Anafim_דיווחים נוספים_1_4.4. 2_דיווחים נוספים_פירוט אגח תשואה מעל 10% " xfId="3118"/>
    <cellStyle name="4_Anafim_דיווחים נוספים_1_4.4. 2_פירוט אגח תשואה מעל 10% " xfId="3119"/>
    <cellStyle name="4_Anafim_דיווחים נוספים_1_4.4._דיווחים נוספים" xfId="3120"/>
    <cellStyle name="4_Anafim_דיווחים נוספים_1_4.4._פירוט אגח תשואה מעל 10% " xfId="3121"/>
    <cellStyle name="4_Anafim_דיווחים נוספים_1_דיווחים נוספים" xfId="3122"/>
    <cellStyle name="4_Anafim_דיווחים נוספים_1_דיווחים נוספים 2" xfId="3123"/>
    <cellStyle name="4_Anafim_דיווחים נוספים_1_דיווחים נוספים 2_דיווחים נוספים" xfId="3124"/>
    <cellStyle name="4_Anafim_דיווחים נוספים_1_דיווחים נוספים 2_דיווחים נוספים_1" xfId="3125"/>
    <cellStyle name="4_Anafim_דיווחים נוספים_1_דיווחים נוספים 2_דיווחים נוספים_פירוט אגח תשואה מעל 10% " xfId="3126"/>
    <cellStyle name="4_Anafim_דיווחים נוספים_1_דיווחים נוספים 2_פירוט אגח תשואה מעל 10% " xfId="3127"/>
    <cellStyle name="4_Anafim_דיווחים נוספים_1_דיווחים נוספים_1" xfId="3128"/>
    <cellStyle name="4_Anafim_דיווחים נוספים_1_דיווחים נוספים_4.4." xfId="3129"/>
    <cellStyle name="4_Anafim_דיווחים נוספים_1_דיווחים נוספים_4.4. 2" xfId="3130"/>
    <cellStyle name="4_Anafim_דיווחים נוספים_1_דיווחים נוספים_4.4. 2_דיווחים נוספים" xfId="3131"/>
    <cellStyle name="4_Anafim_דיווחים נוספים_1_דיווחים נוספים_4.4. 2_דיווחים נוספים_1" xfId="3132"/>
    <cellStyle name="4_Anafim_דיווחים נוספים_1_דיווחים נוספים_4.4. 2_דיווחים נוספים_פירוט אגח תשואה מעל 10% " xfId="3133"/>
    <cellStyle name="4_Anafim_דיווחים נוספים_1_דיווחים נוספים_4.4. 2_פירוט אגח תשואה מעל 10% " xfId="3134"/>
    <cellStyle name="4_Anafim_דיווחים נוספים_1_דיווחים נוספים_4.4._דיווחים נוספים" xfId="3135"/>
    <cellStyle name="4_Anafim_דיווחים נוספים_1_דיווחים נוספים_4.4._פירוט אגח תשואה מעל 10% " xfId="3136"/>
    <cellStyle name="4_Anafim_דיווחים נוספים_1_דיווחים נוספים_דיווחים נוספים" xfId="3137"/>
    <cellStyle name="4_Anafim_דיווחים נוספים_1_דיווחים נוספים_פירוט אגח תשואה מעל 10% " xfId="3138"/>
    <cellStyle name="4_Anafim_דיווחים נוספים_1_פירוט אגח תשואה מעל 10% " xfId="3139"/>
    <cellStyle name="4_Anafim_דיווחים נוספים_2" xfId="3140"/>
    <cellStyle name="4_Anafim_דיווחים נוספים_2 2" xfId="3141"/>
    <cellStyle name="4_Anafim_דיווחים נוספים_2 2_דיווחים נוספים" xfId="3142"/>
    <cellStyle name="4_Anafim_דיווחים נוספים_2 2_דיווחים נוספים_1" xfId="3143"/>
    <cellStyle name="4_Anafim_דיווחים נוספים_2 2_דיווחים נוספים_פירוט אגח תשואה מעל 10% " xfId="3144"/>
    <cellStyle name="4_Anafim_דיווחים נוספים_2 2_פירוט אגח תשואה מעל 10% " xfId="3145"/>
    <cellStyle name="4_Anafim_דיווחים נוספים_2_4.4." xfId="3146"/>
    <cellStyle name="4_Anafim_דיווחים נוספים_2_4.4. 2" xfId="3147"/>
    <cellStyle name="4_Anafim_דיווחים נוספים_2_4.4. 2_דיווחים נוספים" xfId="3148"/>
    <cellStyle name="4_Anafim_דיווחים נוספים_2_4.4. 2_דיווחים נוספים_1" xfId="3149"/>
    <cellStyle name="4_Anafim_דיווחים נוספים_2_4.4. 2_דיווחים נוספים_פירוט אגח תשואה מעל 10% " xfId="3150"/>
    <cellStyle name="4_Anafim_דיווחים נוספים_2_4.4. 2_פירוט אגח תשואה מעל 10% " xfId="3151"/>
    <cellStyle name="4_Anafim_דיווחים נוספים_2_4.4._דיווחים נוספים" xfId="3152"/>
    <cellStyle name="4_Anafim_דיווחים נוספים_2_4.4._פירוט אגח תשואה מעל 10% " xfId="3153"/>
    <cellStyle name="4_Anafim_דיווחים נוספים_2_דיווחים נוספים" xfId="3154"/>
    <cellStyle name="4_Anafim_דיווחים נוספים_2_פירוט אגח תשואה מעל 10% " xfId="3155"/>
    <cellStyle name="4_Anafim_דיווחים נוספים_3" xfId="3156"/>
    <cellStyle name="4_Anafim_דיווחים נוספים_4.4." xfId="3157"/>
    <cellStyle name="4_Anafim_דיווחים נוספים_4.4. 2" xfId="3158"/>
    <cellStyle name="4_Anafim_דיווחים נוספים_4.4. 2_דיווחים נוספים" xfId="3159"/>
    <cellStyle name="4_Anafim_דיווחים נוספים_4.4. 2_דיווחים נוספים_1" xfId="3160"/>
    <cellStyle name="4_Anafim_דיווחים נוספים_4.4. 2_דיווחים נוספים_פירוט אגח תשואה מעל 10% " xfId="3161"/>
    <cellStyle name="4_Anafim_דיווחים נוספים_4.4. 2_פירוט אגח תשואה מעל 10% " xfId="3162"/>
    <cellStyle name="4_Anafim_דיווחים נוספים_4.4._דיווחים נוספים" xfId="3163"/>
    <cellStyle name="4_Anafim_דיווחים נוספים_4.4._פירוט אגח תשואה מעל 10% " xfId="3164"/>
    <cellStyle name="4_Anafim_דיווחים נוספים_דיווחים נוספים" xfId="3165"/>
    <cellStyle name="4_Anafim_דיווחים נוספים_דיווחים נוספים 2" xfId="3166"/>
    <cellStyle name="4_Anafim_דיווחים נוספים_דיווחים נוספים 2_דיווחים נוספים" xfId="3167"/>
    <cellStyle name="4_Anafim_דיווחים נוספים_דיווחים נוספים 2_דיווחים נוספים_1" xfId="3168"/>
    <cellStyle name="4_Anafim_דיווחים נוספים_דיווחים נוספים 2_דיווחים נוספים_פירוט אגח תשואה מעל 10% " xfId="3169"/>
    <cellStyle name="4_Anafim_דיווחים נוספים_דיווחים נוספים 2_פירוט אגח תשואה מעל 10% " xfId="3170"/>
    <cellStyle name="4_Anafim_דיווחים נוספים_דיווחים נוספים_1" xfId="3171"/>
    <cellStyle name="4_Anafim_דיווחים נוספים_דיווחים נוספים_4.4." xfId="3172"/>
    <cellStyle name="4_Anafim_דיווחים נוספים_דיווחים נוספים_4.4. 2" xfId="3173"/>
    <cellStyle name="4_Anafim_דיווחים נוספים_דיווחים נוספים_4.4. 2_דיווחים נוספים" xfId="3174"/>
    <cellStyle name="4_Anafim_דיווחים נוספים_דיווחים נוספים_4.4. 2_דיווחים נוספים_1" xfId="3175"/>
    <cellStyle name="4_Anafim_דיווחים נוספים_דיווחים נוספים_4.4. 2_דיווחים נוספים_פירוט אגח תשואה מעל 10% " xfId="3176"/>
    <cellStyle name="4_Anafim_דיווחים נוספים_דיווחים נוספים_4.4. 2_פירוט אגח תשואה מעל 10% " xfId="3177"/>
    <cellStyle name="4_Anafim_דיווחים נוספים_דיווחים נוספים_4.4._דיווחים נוספים" xfId="3178"/>
    <cellStyle name="4_Anafim_דיווחים נוספים_דיווחים נוספים_4.4._פירוט אגח תשואה מעל 10% " xfId="3179"/>
    <cellStyle name="4_Anafim_דיווחים נוספים_דיווחים נוספים_דיווחים נוספים" xfId="3180"/>
    <cellStyle name="4_Anafim_דיווחים נוספים_דיווחים נוספים_פירוט אגח תשואה מעל 10% " xfId="3181"/>
    <cellStyle name="4_Anafim_דיווחים נוספים_פירוט אגח תשואה מעל 10% " xfId="3182"/>
    <cellStyle name="4_Anafim_הערות" xfId="3183"/>
    <cellStyle name="4_Anafim_הערות 2" xfId="3184"/>
    <cellStyle name="4_Anafim_הערות 2_דיווחים נוספים" xfId="3185"/>
    <cellStyle name="4_Anafim_הערות 2_דיווחים נוספים_1" xfId="3186"/>
    <cellStyle name="4_Anafim_הערות 2_דיווחים נוספים_פירוט אגח תשואה מעל 10% " xfId="3187"/>
    <cellStyle name="4_Anafim_הערות 2_פירוט אגח תשואה מעל 10% " xfId="3188"/>
    <cellStyle name="4_Anafim_הערות_4.4." xfId="3189"/>
    <cellStyle name="4_Anafim_הערות_4.4. 2" xfId="3190"/>
    <cellStyle name="4_Anafim_הערות_4.4. 2_דיווחים נוספים" xfId="3191"/>
    <cellStyle name="4_Anafim_הערות_4.4. 2_דיווחים נוספים_1" xfId="3192"/>
    <cellStyle name="4_Anafim_הערות_4.4. 2_דיווחים נוספים_פירוט אגח תשואה מעל 10% " xfId="3193"/>
    <cellStyle name="4_Anafim_הערות_4.4. 2_פירוט אגח תשואה מעל 10% " xfId="3194"/>
    <cellStyle name="4_Anafim_הערות_4.4._דיווחים נוספים" xfId="3195"/>
    <cellStyle name="4_Anafim_הערות_4.4._פירוט אגח תשואה מעל 10% " xfId="3196"/>
    <cellStyle name="4_Anafim_הערות_דיווחים נוספים" xfId="3197"/>
    <cellStyle name="4_Anafim_הערות_דיווחים נוספים_1" xfId="3198"/>
    <cellStyle name="4_Anafim_הערות_דיווחים נוספים_פירוט אגח תשואה מעל 10% " xfId="3199"/>
    <cellStyle name="4_Anafim_הערות_פירוט אגח תשואה מעל 10% " xfId="3200"/>
    <cellStyle name="4_Anafim_יתרת מסגרות אשראי לניצול " xfId="3201"/>
    <cellStyle name="4_Anafim_יתרת מסגרות אשראי לניצול  2" xfId="3202"/>
    <cellStyle name="4_Anafim_יתרת מסגרות אשראי לניצול  2_דיווחים נוספים" xfId="3203"/>
    <cellStyle name="4_Anafim_יתרת מסגרות אשראי לניצול  2_דיווחים נוספים_1" xfId="3204"/>
    <cellStyle name="4_Anafim_יתרת מסגרות אשראי לניצול  2_דיווחים נוספים_פירוט אגח תשואה מעל 10% " xfId="3205"/>
    <cellStyle name="4_Anafim_יתרת מסגרות אשראי לניצול  2_פירוט אגח תשואה מעל 10% " xfId="3206"/>
    <cellStyle name="4_Anafim_יתרת מסגרות אשראי לניצול _4.4." xfId="3207"/>
    <cellStyle name="4_Anafim_יתרת מסגרות אשראי לניצול _4.4. 2" xfId="3208"/>
    <cellStyle name="4_Anafim_יתרת מסגרות אשראי לניצול _4.4. 2_דיווחים נוספים" xfId="3209"/>
    <cellStyle name="4_Anafim_יתרת מסגרות אשראי לניצול _4.4. 2_דיווחים נוספים_1" xfId="3210"/>
    <cellStyle name="4_Anafim_יתרת מסגרות אשראי לניצול _4.4. 2_דיווחים נוספים_פירוט אגח תשואה מעל 10% " xfId="3211"/>
    <cellStyle name="4_Anafim_יתרת מסגרות אשראי לניצול _4.4. 2_פירוט אגח תשואה מעל 10% " xfId="3212"/>
    <cellStyle name="4_Anafim_יתרת מסגרות אשראי לניצול _4.4._דיווחים נוספים" xfId="3213"/>
    <cellStyle name="4_Anafim_יתרת מסגרות אשראי לניצול _4.4._פירוט אגח תשואה מעל 10% " xfId="3214"/>
    <cellStyle name="4_Anafim_יתרת מסגרות אשראי לניצול _דיווחים נוספים" xfId="3215"/>
    <cellStyle name="4_Anafim_יתרת מסגרות אשראי לניצול _דיווחים נוספים_1" xfId="3216"/>
    <cellStyle name="4_Anafim_יתרת מסגרות אשראי לניצול _דיווחים נוספים_פירוט אגח תשואה מעל 10% " xfId="3217"/>
    <cellStyle name="4_Anafim_יתרת מסגרות אשראי לניצול _פירוט אגח תשואה מעל 10% " xfId="3218"/>
    <cellStyle name="4_Anafim_עסקאות שאושרו וטרם בוצעו  " xfId="3219"/>
    <cellStyle name="4_Anafim_עסקאות שאושרו וטרם בוצעו   2" xfId="3220"/>
    <cellStyle name="4_Anafim_עסקאות שאושרו וטרם בוצעו   2_דיווחים נוספים" xfId="3221"/>
    <cellStyle name="4_Anafim_עסקאות שאושרו וטרם בוצעו   2_דיווחים נוספים_1" xfId="3222"/>
    <cellStyle name="4_Anafim_עסקאות שאושרו וטרם בוצעו   2_דיווחים נוספים_פירוט אגח תשואה מעל 10% " xfId="3223"/>
    <cellStyle name="4_Anafim_עסקאות שאושרו וטרם בוצעו   2_פירוט אגח תשואה מעל 10% " xfId="3224"/>
    <cellStyle name="4_Anafim_עסקאות שאושרו וטרם בוצעו  _1" xfId="3225"/>
    <cellStyle name="4_Anafim_עסקאות שאושרו וטרם בוצעו  _1 2" xfId="3226"/>
    <cellStyle name="4_Anafim_עסקאות שאושרו וטרם בוצעו  _1 2_דיווחים נוספים" xfId="3227"/>
    <cellStyle name="4_Anafim_עסקאות שאושרו וטרם בוצעו  _1 2_דיווחים נוספים_1" xfId="3228"/>
    <cellStyle name="4_Anafim_עסקאות שאושרו וטרם בוצעו  _1 2_דיווחים נוספים_פירוט אגח תשואה מעל 10% " xfId="3229"/>
    <cellStyle name="4_Anafim_עסקאות שאושרו וטרם בוצעו  _1 2_פירוט אגח תשואה מעל 10% " xfId="3230"/>
    <cellStyle name="4_Anafim_עסקאות שאושרו וטרם בוצעו  _1_דיווחים נוספים" xfId="3231"/>
    <cellStyle name="4_Anafim_עסקאות שאושרו וטרם בוצעו  _1_פירוט אגח תשואה מעל 10% " xfId="3232"/>
    <cellStyle name="4_Anafim_עסקאות שאושרו וטרם בוצעו  _4.4." xfId="3233"/>
    <cellStyle name="4_Anafim_עסקאות שאושרו וטרם בוצעו  _4.4. 2" xfId="3234"/>
    <cellStyle name="4_Anafim_עסקאות שאושרו וטרם בוצעו  _4.4. 2_דיווחים נוספים" xfId="3235"/>
    <cellStyle name="4_Anafim_עסקאות שאושרו וטרם בוצעו  _4.4. 2_דיווחים נוספים_1" xfId="3236"/>
    <cellStyle name="4_Anafim_עסקאות שאושרו וטרם בוצעו  _4.4. 2_דיווחים נוספים_פירוט אגח תשואה מעל 10% " xfId="3237"/>
    <cellStyle name="4_Anafim_עסקאות שאושרו וטרם בוצעו  _4.4. 2_פירוט אגח תשואה מעל 10% " xfId="3238"/>
    <cellStyle name="4_Anafim_עסקאות שאושרו וטרם בוצעו  _4.4._דיווחים נוספים" xfId="3239"/>
    <cellStyle name="4_Anafim_עסקאות שאושרו וטרם בוצעו  _4.4._פירוט אגח תשואה מעל 10% " xfId="3240"/>
    <cellStyle name="4_Anafim_עסקאות שאושרו וטרם בוצעו  _דיווחים נוספים" xfId="3241"/>
    <cellStyle name="4_Anafim_עסקאות שאושרו וטרם בוצעו  _דיווחים נוספים_1" xfId="3242"/>
    <cellStyle name="4_Anafim_עסקאות שאושרו וטרם בוצעו  _דיווחים נוספים_פירוט אגח תשואה מעל 10% " xfId="3243"/>
    <cellStyle name="4_Anafim_עסקאות שאושרו וטרם בוצעו  _פירוט אגח תשואה מעל 10% " xfId="3244"/>
    <cellStyle name="4_Anafim_פירוט אגח תשואה מעל 10% " xfId="3245"/>
    <cellStyle name="4_Anafim_פירוט אגח תשואה מעל 10%  2" xfId="3246"/>
    <cellStyle name="4_Anafim_פירוט אגח תשואה מעל 10%  2_דיווחים נוספים" xfId="3247"/>
    <cellStyle name="4_Anafim_פירוט אגח תשואה מעל 10%  2_דיווחים נוספים_1" xfId="3248"/>
    <cellStyle name="4_Anafim_פירוט אגח תשואה מעל 10%  2_דיווחים נוספים_פירוט אגח תשואה מעל 10% " xfId="3249"/>
    <cellStyle name="4_Anafim_פירוט אגח תשואה מעל 10%  2_פירוט אגח תשואה מעל 10% " xfId="3250"/>
    <cellStyle name="4_Anafim_פירוט אגח תשואה מעל 10% _1" xfId="3251"/>
    <cellStyle name="4_Anafim_פירוט אגח תשואה מעל 10% _4.4." xfId="3252"/>
    <cellStyle name="4_Anafim_פירוט אגח תשואה מעל 10% _4.4. 2" xfId="3253"/>
    <cellStyle name="4_Anafim_פירוט אגח תשואה מעל 10% _4.4. 2_דיווחים נוספים" xfId="3254"/>
    <cellStyle name="4_Anafim_פירוט אגח תשואה מעל 10% _4.4. 2_דיווחים נוספים_1" xfId="3255"/>
    <cellStyle name="4_Anafim_פירוט אגח תשואה מעל 10% _4.4. 2_דיווחים נוספים_פירוט אגח תשואה מעל 10% " xfId="3256"/>
    <cellStyle name="4_Anafim_פירוט אגח תשואה מעל 10% _4.4. 2_פירוט אגח תשואה מעל 10% " xfId="3257"/>
    <cellStyle name="4_Anafim_פירוט אגח תשואה מעל 10% _4.4._דיווחים נוספים" xfId="3258"/>
    <cellStyle name="4_Anafim_פירוט אגח תשואה מעל 10% _4.4._פירוט אגח תשואה מעל 10% " xfId="3259"/>
    <cellStyle name="4_Anafim_פירוט אגח תשואה מעל 10% _דיווחים נוספים" xfId="3260"/>
    <cellStyle name="4_Anafim_פירוט אגח תשואה מעל 10% _דיווחים נוספים_1" xfId="3261"/>
    <cellStyle name="4_Anafim_פירוט אגח תשואה מעל 10% _דיווחים נוספים_פירוט אגח תשואה מעל 10% " xfId="3262"/>
    <cellStyle name="4_Anafim_פירוט אגח תשואה מעל 10% _פירוט אגח תשואה מעל 10% " xfId="3263"/>
    <cellStyle name="4_אחזקות בעלי ענין -DATA - ערכים" xfId="3264"/>
    <cellStyle name="4_דיווחים נוספים" xfId="3265"/>
    <cellStyle name="4_דיווחים נוספים 2" xfId="3266"/>
    <cellStyle name="4_דיווחים נוספים 2_דיווחים נוספים" xfId="3267"/>
    <cellStyle name="4_דיווחים נוספים 2_דיווחים נוספים_1" xfId="3268"/>
    <cellStyle name="4_דיווחים נוספים 2_דיווחים נוספים_פירוט אגח תשואה מעל 10% " xfId="3269"/>
    <cellStyle name="4_דיווחים נוספים 2_פירוט אגח תשואה מעל 10% " xfId="3270"/>
    <cellStyle name="4_דיווחים נוספים_1" xfId="3271"/>
    <cellStyle name="4_דיווחים נוספים_1 2" xfId="3272"/>
    <cellStyle name="4_דיווחים נוספים_1 2_דיווחים נוספים" xfId="3273"/>
    <cellStyle name="4_דיווחים נוספים_1 2_דיווחים נוספים_1" xfId="3274"/>
    <cellStyle name="4_דיווחים נוספים_1 2_דיווחים נוספים_פירוט אגח תשואה מעל 10% " xfId="3275"/>
    <cellStyle name="4_דיווחים נוספים_1 2_פירוט אגח תשואה מעל 10% " xfId="3276"/>
    <cellStyle name="4_דיווחים נוספים_1_4.4." xfId="3277"/>
    <cellStyle name="4_דיווחים נוספים_1_4.4. 2" xfId="3278"/>
    <cellStyle name="4_דיווחים נוספים_1_4.4. 2_דיווחים נוספים" xfId="3279"/>
    <cellStyle name="4_דיווחים נוספים_1_4.4. 2_דיווחים נוספים_1" xfId="3280"/>
    <cellStyle name="4_דיווחים נוספים_1_4.4. 2_דיווחים נוספים_פירוט אגח תשואה מעל 10% " xfId="3281"/>
    <cellStyle name="4_דיווחים נוספים_1_4.4. 2_פירוט אגח תשואה מעל 10% " xfId="3282"/>
    <cellStyle name="4_דיווחים נוספים_1_4.4._דיווחים נוספים" xfId="3283"/>
    <cellStyle name="4_דיווחים נוספים_1_4.4._פירוט אגח תשואה מעל 10% " xfId="3284"/>
    <cellStyle name="4_דיווחים נוספים_1_דיווחים נוספים" xfId="3285"/>
    <cellStyle name="4_דיווחים נוספים_1_דיווחים נוספים 2" xfId="3286"/>
    <cellStyle name="4_דיווחים נוספים_1_דיווחים נוספים 2_דיווחים נוספים" xfId="3287"/>
    <cellStyle name="4_דיווחים נוספים_1_דיווחים נוספים 2_דיווחים נוספים_1" xfId="3288"/>
    <cellStyle name="4_דיווחים נוספים_1_דיווחים נוספים 2_דיווחים נוספים_פירוט אגח תשואה מעל 10% " xfId="3289"/>
    <cellStyle name="4_דיווחים נוספים_1_דיווחים נוספים 2_פירוט אגח תשואה מעל 10% " xfId="3290"/>
    <cellStyle name="4_דיווחים נוספים_1_דיווחים נוספים_1" xfId="3291"/>
    <cellStyle name="4_דיווחים נוספים_1_דיווחים נוספים_4.4." xfId="3292"/>
    <cellStyle name="4_דיווחים נוספים_1_דיווחים נוספים_4.4. 2" xfId="3293"/>
    <cellStyle name="4_דיווחים נוספים_1_דיווחים נוספים_4.4. 2_דיווחים נוספים" xfId="3294"/>
    <cellStyle name="4_דיווחים נוספים_1_דיווחים נוספים_4.4. 2_דיווחים נוספים_1" xfId="3295"/>
    <cellStyle name="4_דיווחים נוספים_1_דיווחים נוספים_4.4. 2_דיווחים נוספים_פירוט אגח תשואה מעל 10% " xfId="3296"/>
    <cellStyle name="4_דיווחים נוספים_1_דיווחים נוספים_4.4. 2_פירוט אגח תשואה מעל 10% " xfId="3297"/>
    <cellStyle name="4_דיווחים נוספים_1_דיווחים נוספים_4.4._דיווחים נוספים" xfId="3298"/>
    <cellStyle name="4_דיווחים נוספים_1_דיווחים נוספים_4.4._פירוט אגח תשואה מעל 10% " xfId="3299"/>
    <cellStyle name="4_דיווחים נוספים_1_דיווחים נוספים_דיווחים נוספים" xfId="3300"/>
    <cellStyle name="4_דיווחים נוספים_1_דיווחים נוספים_פירוט אגח תשואה מעל 10% " xfId="3301"/>
    <cellStyle name="4_דיווחים נוספים_1_פירוט אגח תשואה מעל 10% " xfId="3302"/>
    <cellStyle name="4_דיווחים נוספים_2" xfId="3303"/>
    <cellStyle name="4_דיווחים נוספים_2 2" xfId="3304"/>
    <cellStyle name="4_דיווחים נוספים_2 2_דיווחים נוספים" xfId="3305"/>
    <cellStyle name="4_דיווחים נוספים_2 2_דיווחים נוספים_1" xfId="3306"/>
    <cellStyle name="4_דיווחים נוספים_2 2_דיווחים נוספים_פירוט אגח תשואה מעל 10% " xfId="3307"/>
    <cellStyle name="4_דיווחים נוספים_2 2_פירוט אגח תשואה מעל 10% " xfId="3308"/>
    <cellStyle name="4_דיווחים נוספים_2_4.4." xfId="3309"/>
    <cellStyle name="4_דיווחים נוספים_2_4.4. 2" xfId="3310"/>
    <cellStyle name="4_דיווחים נוספים_2_4.4. 2_דיווחים נוספים" xfId="3311"/>
    <cellStyle name="4_דיווחים נוספים_2_4.4. 2_דיווחים נוספים_1" xfId="3312"/>
    <cellStyle name="4_דיווחים נוספים_2_4.4. 2_דיווחים נוספים_פירוט אגח תשואה מעל 10% " xfId="3313"/>
    <cellStyle name="4_דיווחים נוספים_2_4.4. 2_פירוט אגח תשואה מעל 10% " xfId="3314"/>
    <cellStyle name="4_דיווחים נוספים_2_4.4._דיווחים נוספים" xfId="3315"/>
    <cellStyle name="4_דיווחים נוספים_2_4.4._פירוט אגח תשואה מעל 10% " xfId="3316"/>
    <cellStyle name="4_דיווחים נוספים_2_דיווחים נוספים" xfId="3317"/>
    <cellStyle name="4_דיווחים נוספים_2_פירוט אגח תשואה מעל 10% " xfId="3318"/>
    <cellStyle name="4_דיווחים נוספים_3" xfId="3319"/>
    <cellStyle name="4_דיווחים נוספים_4.4." xfId="3320"/>
    <cellStyle name="4_דיווחים נוספים_4.4. 2" xfId="3321"/>
    <cellStyle name="4_דיווחים נוספים_4.4. 2_דיווחים נוספים" xfId="3322"/>
    <cellStyle name="4_דיווחים נוספים_4.4. 2_דיווחים נוספים_1" xfId="3323"/>
    <cellStyle name="4_דיווחים נוספים_4.4. 2_דיווחים נוספים_פירוט אגח תשואה מעל 10% " xfId="3324"/>
    <cellStyle name="4_דיווחים נוספים_4.4. 2_פירוט אגח תשואה מעל 10% " xfId="3325"/>
    <cellStyle name="4_דיווחים נוספים_4.4._דיווחים נוספים" xfId="3326"/>
    <cellStyle name="4_דיווחים נוספים_4.4._פירוט אגח תשואה מעל 10% " xfId="3327"/>
    <cellStyle name="4_דיווחים נוספים_דיווחים נוספים" xfId="3328"/>
    <cellStyle name="4_דיווחים נוספים_דיווחים נוספים 2" xfId="3329"/>
    <cellStyle name="4_דיווחים נוספים_דיווחים נוספים 2_דיווחים נוספים" xfId="3330"/>
    <cellStyle name="4_דיווחים נוספים_דיווחים נוספים 2_דיווחים נוספים_1" xfId="3331"/>
    <cellStyle name="4_דיווחים נוספים_דיווחים נוספים 2_דיווחים נוספים_פירוט אגח תשואה מעל 10% " xfId="3332"/>
    <cellStyle name="4_דיווחים נוספים_דיווחים נוספים 2_פירוט אגח תשואה מעל 10% " xfId="3333"/>
    <cellStyle name="4_דיווחים נוספים_דיווחים נוספים_1" xfId="3334"/>
    <cellStyle name="4_דיווחים נוספים_דיווחים נוספים_4.4." xfId="3335"/>
    <cellStyle name="4_דיווחים נוספים_דיווחים נוספים_4.4. 2" xfId="3336"/>
    <cellStyle name="4_דיווחים נוספים_דיווחים נוספים_4.4. 2_דיווחים נוספים" xfId="3337"/>
    <cellStyle name="4_דיווחים נוספים_דיווחים נוספים_4.4. 2_דיווחים נוספים_1" xfId="3338"/>
    <cellStyle name="4_דיווחים נוספים_דיווחים נוספים_4.4. 2_דיווחים נוספים_פירוט אגח תשואה מעל 10% " xfId="3339"/>
    <cellStyle name="4_דיווחים נוספים_דיווחים נוספים_4.4. 2_פירוט אגח תשואה מעל 10% " xfId="3340"/>
    <cellStyle name="4_דיווחים נוספים_דיווחים נוספים_4.4._דיווחים נוספים" xfId="3341"/>
    <cellStyle name="4_דיווחים נוספים_דיווחים נוספים_4.4._פירוט אגח תשואה מעל 10% " xfId="3342"/>
    <cellStyle name="4_דיווחים נוספים_דיווחים נוספים_דיווחים נוספים" xfId="3343"/>
    <cellStyle name="4_דיווחים נוספים_דיווחים נוספים_פירוט אגח תשואה מעל 10% " xfId="3344"/>
    <cellStyle name="4_דיווחים נוספים_פירוט אגח תשואה מעל 10% " xfId="3345"/>
    <cellStyle name="4_הערות" xfId="3346"/>
    <cellStyle name="4_הערות 2" xfId="3347"/>
    <cellStyle name="4_הערות 2_דיווחים נוספים" xfId="3348"/>
    <cellStyle name="4_הערות 2_דיווחים נוספים_1" xfId="3349"/>
    <cellStyle name="4_הערות 2_דיווחים נוספים_פירוט אגח תשואה מעל 10% " xfId="3350"/>
    <cellStyle name="4_הערות 2_פירוט אגח תשואה מעל 10% " xfId="3351"/>
    <cellStyle name="4_הערות_4.4." xfId="3352"/>
    <cellStyle name="4_הערות_4.4. 2" xfId="3353"/>
    <cellStyle name="4_הערות_4.4. 2_דיווחים נוספים" xfId="3354"/>
    <cellStyle name="4_הערות_4.4. 2_דיווחים נוספים_1" xfId="3355"/>
    <cellStyle name="4_הערות_4.4. 2_דיווחים נוספים_פירוט אגח תשואה מעל 10% " xfId="3356"/>
    <cellStyle name="4_הערות_4.4. 2_פירוט אגח תשואה מעל 10% " xfId="3357"/>
    <cellStyle name="4_הערות_4.4._דיווחים נוספים" xfId="3358"/>
    <cellStyle name="4_הערות_4.4._פירוט אגח תשואה מעל 10% " xfId="3359"/>
    <cellStyle name="4_הערות_דיווחים נוספים" xfId="3360"/>
    <cellStyle name="4_הערות_דיווחים נוספים_1" xfId="3361"/>
    <cellStyle name="4_הערות_דיווחים נוספים_פירוט אגח תשואה מעל 10% " xfId="3362"/>
    <cellStyle name="4_הערות_פירוט אגח תשואה מעל 10% " xfId="3363"/>
    <cellStyle name="4_יתרת מסגרות אשראי לניצול " xfId="3364"/>
    <cellStyle name="4_יתרת מסגרות אשראי לניצול  2" xfId="3365"/>
    <cellStyle name="4_יתרת מסגרות אשראי לניצול  2_דיווחים נוספים" xfId="3366"/>
    <cellStyle name="4_יתרת מסגרות אשראי לניצול  2_דיווחים נוספים_1" xfId="3367"/>
    <cellStyle name="4_יתרת מסגרות אשראי לניצול  2_דיווחים נוספים_פירוט אגח תשואה מעל 10% " xfId="3368"/>
    <cellStyle name="4_יתרת מסגרות אשראי לניצול  2_פירוט אגח תשואה מעל 10% " xfId="3369"/>
    <cellStyle name="4_יתרת מסגרות אשראי לניצול _4.4." xfId="3370"/>
    <cellStyle name="4_יתרת מסגרות אשראי לניצול _4.4. 2" xfId="3371"/>
    <cellStyle name="4_יתרת מסגרות אשראי לניצול _4.4. 2_דיווחים נוספים" xfId="3372"/>
    <cellStyle name="4_יתרת מסגרות אשראי לניצול _4.4. 2_דיווחים נוספים_1" xfId="3373"/>
    <cellStyle name="4_יתרת מסגרות אשראי לניצול _4.4. 2_דיווחים נוספים_פירוט אגח תשואה מעל 10% " xfId="3374"/>
    <cellStyle name="4_יתרת מסגרות אשראי לניצול _4.4. 2_פירוט אגח תשואה מעל 10% " xfId="3375"/>
    <cellStyle name="4_יתרת מסגרות אשראי לניצול _4.4._דיווחים נוספים" xfId="3376"/>
    <cellStyle name="4_יתרת מסגרות אשראי לניצול _4.4._פירוט אגח תשואה מעל 10% " xfId="3377"/>
    <cellStyle name="4_יתרת מסגרות אשראי לניצול _דיווחים נוספים" xfId="3378"/>
    <cellStyle name="4_יתרת מסגרות אשראי לניצול _דיווחים נוספים_1" xfId="3379"/>
    <cellStyle name="4_יתרת מסגרות אשראי לניצול _דיווחים נוספים_פירוט אגח תשואה מעל 10% " xfId="3380"/>
    <cellStyle name="4_יתרת מסגרות אשראי לניצול _פירוט אגח תשואה מעל 10% " xfId="3381"/>
    <cellStyle name="4_משקל בתא100" xfId="3382"/>
    <cellStyle name="4_משקל בתא100 2" xfId="3383"/>
    <cellStyle name="4_משקל בתא100 2 2" xfId="3384"/>
    <cellStyle name="4_משקל בתא100 2 2_דיווחים נוספים" xfId="3385"/>
    <cellStyle name="4_משקל בתא100 2 2_דיווחים נוספים_1" xfId="3386"/>
    <cellStyle name="4_משקל בתא100 2 2_דיווחים נוספים_פירוט אגח תשואה מעל 10% " xfId="3387"/>
    <cellStyle name="4_משקל בתא100 2 2_פירוט אגח תשואה מעל 10% " xfId="3388"/>
    <cellStyle name="4_משקל בתא100 2_4.4." xfId="3389"/>
    <cellStyle name="4_משקל בתא100 2_4.4. 2" xfId="3390"/>
    <cellStyle name="4_משקל בתא100 2_4.4. 2_דיווחים נוספים" xfId="3391"/>
    <cellStyle name="4_משקל בתא100 2_4.4. 2_דיווחים נוספים_1" xfId="3392"/>
    <cellStyle name="4_משקל בתא100 2_4.4. 2_דיווחים נוספים_פירוט אגח תשואה מעל 10% " xfId="3393"/>
    <cellStyle name="4_משקל בתא100 2_4.4. 2_פירוט אגח תשואה מעל 10% " xfId="3394"/>
    <cellStyle name="4_משקל בתא100 2_4.4._דיווחים נוספים" xfId="3395"/>
    <cellStyle name="4_משקל בתא100 2_4.4._פירוט אגח תשואה מעל 10% " xfId="3396"/>
    <cellStyle name="4_משקל בתא100 2_דיווחים נוספים" xfId="3397"/>
    <cellStyle name="4_משקל בתא100 2_דיווחים נוספים 2" xfId="3398"/>
    <cellStyle name="4_משקל בתא100 2_דיווחים נוספים 2_דיווחים נוספים" xfId="3399"/>
    <cellStyle name="4_משקל בתא100 2_דיווחים נוספים 2_דיווחים נוספים_1" xfId="3400"/>
    <cellStyle name="4_משקל בתא100 2_דיווחים נוספים 2_דיווחים נוספים_פירוט אגח תשואה מעל 10% " xfId="3401"/>
    <cellStyle name="4_משקל בתא100 2_דיווחים נוספים 2_פירוט אגח תשואה מעל 10% " xfId="3402"/>
    <cellStyle name="4_משקל בתא100 2_דיווחים נוספים_1" xfId="3403"/>
    <cellStyle name="4_משקל בתא100 2_דיווחים נוספים_1 2" xfId="3404"/>
    <cellStyle name="4_משקל בתא100 2_דיווחים נוספים_1 2_דיווחים נוספים" xfId="3405"/>
    <cellStyle name="4_משקל בתא100 2_דיווחים נוספים_1 2_דיווחים נוספים_1" xfId="3406"/>
    <cellStyle name="4_משקל בתא100 2_דיווחים נוספים_1 2_דיווחים נוספים_פירוט אגח תשואה מעל 10% " xfId="3407"/>
    <cellStyle name="4_משקל בתא100 2_דיווחים נוספים_1 2_פירוט אגח תשואה מעל 10% " xfId="3408"/>
    <cellStyle name="4_משקל בתא100 2_דיווחים נוספים_1_4.4." xfId="3409"/>
    <cellStyle name="4_משקל בתא100 2_דיווחים נוספים_1_4.4. 2" xfId="3410"/>
    <cellStyle name="4_משקל בתא100 2_דיווחים נוספים_1_4.4. 2_דיווחים נוספים" xfId="3411"/>
    <cellStyle name="4_משקל בתא100 2_דיווחים נוספים_1_4.4. 2_דיווחים נוספים_1" xfId="3412"/>
    <cellStyle name="4_משקל בתא100 2_דיווחים נוספים_1_4.4. 2_דיווחים נוספים_פירוט אגח תשואה מעל 10% " xfId="3413"/>
    <cellStyle name="4_משקל בתא100 2_דיווחים נוספים_1_4.4. 2_פירוט אגח תשואה מעל 10% " xfId="3414"/>
    <cellStyle name="4_משקל בתא100 2_דיווחים נוספים_1_4.4._דיווחים נוספים" xfId="3415"/>
    <cellStyle name="4_משקל בתא100 2_דיווחים נוספים_1_4.4._פירוט אגח תשואה מעל 10% " xfId="3416"/>
    <cellStyle name="4_משקל בתא100 2_דיווחים נוספים_1_דיווחים נוספים" xfId="3417"/>
    <cellStyle name="4_משקל בתא100 2_דיווחים נוספים_1_פירוט אגח תשואה מעל 10% " xfId="3418"/>
    <cellStyle name="4_משקל בתא100 2_דיווחים נוספים_2" xfId="3419"/>
    <cellStyle name="4_משקל בתא100 2_דיווחים נוספים_4.4." xfId="3420"/>
    <cellStyle name="4_משקל בתא100 2_דיווחים נוספים_4.4. 2" xfId="3421"/>
    <cellStyle name="4_משקל בתא100 2_דיווחים נוספים_4.4. 2_דיווחים נוספים" xfId="3422"/>
    <cellStyle name="4_משקל בתא100 2_דיווחים נוספים_4.4. 2_דיווחים נוספים_1" xfId="3423"/>
    <cellStyle name="4_משקל בתא100 2_דיווחים נוספים_4.4. 2_דיווחים נוספים_פירוט אגח תשואה מעל 10% " xfId="3424"/>
    <cellStyle name="4_משקל בתא100 2_דיווחים נוספים_4.4. 2_פירוט אגח תשואה מעל 10% " xfId="3425"/>
    <cellStyle name="4_משקל בתא100 2_דיווחים נוספים_4.4._דיווחים נוספים" xfId="3426"/>
    <cellStyle name="4_משקל בתא100 2_דיווחים נוספים_4.4._פירוט אגח תשואה מעל 10% " xfId="3427"/>
    <cellStyle name="4_משקל בתא100 2_דיווחים נוספים_דיווחים נוספים" xfId="3428"/>
    <cellStyle name="4_משקל בתא100 2_דיווחים נוספים_דיווחים נוספים 2" xfId="3429"/>
    <cellStyle name="4_משקל בתא100 2_דיווחים נוספים_דיווחים נוספים 2_דיווחים נוספים" xfId="3430"/>
    <cellStyle name="4_משקל בתא100 2_דיווחים נוספים_דיווחים נוספים 2_דיווחים נוספים_1" xfId="3431"/>
    <cellStyle name="4_משקל בתא100 2_דיווחים נוספים_דיווחים נוספים 2_דיווחים נוספים_פירוט אגח תשואה מעל 10% " xfId="3432"/>
    <cellStyle name="4_משקל בתא100 2_דיווחים נוספים_דיווחים נוספים 2_פירוט אגח תשואה מעל 10% " xfId="3433"/>
    <cellStyle name="4_משקל בתא100 2_דיווחים נוספים_דיווחים נוספים_1" xfId="3434"/>
    <cellStyle name="4_משקל בתא100 2_דיווחים נוספים_דיווחים נוספים_4.4." xfId="3435"/>
    <cellStyle name="4_משקל בתא100 2_דיווחים נוספים_דיווחים נוספים_4.4. 2" xfId="3436"/>
    <cellStyle name="4_משקל בתא100 2_דיווחים נוספים_דיווחים נוספים_4.4. 2_דיווחים נוספים" xfId="3437"/>
    <cellStyle name="4_משקל בתא100 2_דיווחים נוספים_דיווחים נוספים_4.4. 2_דיווחים נוספים_1" xfId="3438"/>
    <cellStyle name="4_משקל בתא100 2_דיווחים נוספים_דיווחים נוספים_4.4. 2_דיווחים נוספים_פירוט אגח תשואה מעל 10% " xfId="3439"/>
    <cellStyle name="4_משקל בתא100 2_דיווחים נוספים_דיווחים נוספים_4.4. 2_פירוט אגח תשואה מעל 10% " xfId="3440"/>
    <cellStyle name="4_משקל בתא100 2_דיווחים נוספים_דיווחים נוספים_4.4._דיווחים נוספים" xfId="3441"/>
    <cellStyle name="4_משקל בתא100 2_דיווחים נוספים_דיווחים נוספים_4.4._פירוט אגח תשואה מעל 10% " xfId="3442"/>
    <cellStyle name="4_משקל בתא100 2_דיווחים נוספים_דיווחים נוספים_דיווחים נוספים" xfId="3443"/>
    <cellStyle name="4_משקל בתא100 2_דיווחים נוספים_דיווחים נוספים_פירוט אגח תשואה מעל 10% " xfId="3444"/>
    <cellStyle name="4_משקל בתא100 2_דיווחים נוספים_פירוט אגח תשואה מעל 10% " xfId="3445"/>
    <cellStyle name="4_משקל בתא100 2_עסקאות שאושרו וטרם בוצעו  " xfId="3446"/>
    <cellStyle name="4_משקל בתא100 2_עסקאות שאושרו וטרם בוצעו   2" xfId="3447"/>
    <cellStyle name="4_משקל בתא100 2_עסקאות שאושרו וטרם בוצעו   2_דיווחים נוספים" xfId="3448"/>
    <cellStyle name="4_משקל בתא100 2_עסקאות שאושרו וטרם בוצעו   2_דיווחים נוספים_1" xfId="3449"/>
    <cellStyle name="4_משקל בתא100 2_עסקאות שאושרו וטרם בוצעו   2_דיווחים נוספים_פירוט אגח תשואה מעל 10% " xfId="3450"/>
    <cellStyle name="4_משקל בתא100 2_עסקאות שאושרו וטרם בוצעו   2_פירוט אגח תשואה מעל 10% " xfId="3451"/>
    <cellStyle name="4_משקל בתא100 2_עסקאות שאושרו וטרם בוצעו  _דיווחים נוספים" xfId="3452"/>
    <cellStyle name="4_משקל בתא100 2_עסקאות שאושרו וטרם בוצעו  _פירוט אגח תשואה מעל 10% " xfId="3453"/>
    <cellStyle name="4_משקל בתא100 2_פירוט אגח תשואה מעל 10% " xfId="3454"/>
    <cellStyle name="4_משקל בתא100 2_פירוט אגח תשואה מעל 10%  2" xfId="3455"/>
    <cellStyle name="4_משקל בתא100 2_פירוט אגח תשואה מעל 10%  2_דיווחים נוספים" xfId="3456"/>
    <cellStyle name="4_משקל בתא100 2_פירוט אגח תשואה מעל 10%  2_דיווחים נוספים_1" xfId="3457"/>
    <cellStyle name="4_משקל בתא100 2_פירוט אגח תשואה מעל 10%  2_דיווחים נוספים_פירוט אגח תשואה מעל 10% " xfId="3458"/>
    <cellStyle name="4_משקל בתא100 2_פירוט אגח תשואה מעל 10%  2_פירוט אגח תשואה מעל 10% " xfId="3459"/>
    <cellStyle name="4_משקל בתא100 2_פירוט אגח תשואה מעל 10% _1" xfId="3460"/>
    <cellStyle name="4_משקל בתא100 2_פירוט אגח תשואה מעל 10% _4.4." xfId="3461"/>
    <cellStyle name="4_משקל בתא100 2_פירוט אגח תשואה מעל 10% _4.4. 2" xfId="3462"/>
    <cellStyle name="4_משקל בתא100 2_פירוט אגח תשואה מעל 10% _4.4. 2_דיווחים נוספים" xfId="3463"/>
    <cellStyle name="4_משקל בתא100 2_פירוט אגח תשואה מעל 10% _4.4. 2_דיווחים נוספים_1" xfId="3464"/>
    <cellStyle name="4_משקל בתא100 2_פירוט אגח תשואה מעל 10% _4.4. 2_דיווחים נוספים_פירוט אגח תשואה מעל 10% " xfId="3465"/>
    <cellStyle name="4_משקל בתא100 2_פירוט אגח תשואה מעל 10% _4.4. 2_פירוט אגח תשואה מעל 10% " xfId="3466"/>
    <cellStyle name="4_משקל בתא100 2_פירוט אגח תשואה מעל 10% _4.4._דיווחים נוספים" xfId="3467"/>
    <cellStyle name="4_משקל בתא100 2_פירוט אגח תשואה מעל 10% _4.4._פירוט אגח תשואה מעל 10% " xfId="3468"/>
    <cellStyle name="4_משקל בתא100 2_פירוט אגח תשואה מעל 10% _דיווחים נוספים" xfId="3469"/>
    <cellStyle name="4_משקל בתא100 2_פירוט אגח תשואה מעל 10% _דיווחים נוספים_1" xfId="3470"/>
    <cellStyle name="4_משקל בתא100 2_פירוט אגח תשואה מעל 10% _דיווחים נוספים_פירוט אגח תשואה מעל 10% " xfId="3471"/>
    <cellStyle name="4_משקל בתא100 2_פירוט אגח תשואה מעל 10% _פירוט אגח תשואה מעל 10% " xfId="3472"/>
    <cellStyle name="4_משקל בתא100 3" xfId="3473"/>
    <cellStyle name="4_משקל בתא100 3_דיווחים נוספים" xfId="3474"/>
    <cellStyle name="4_משקל בתא100 3_דיווחים נוספים_1" xfId="3475"/>
    <cellStyle name="4_משקל בתא100 3_דיווחים נוספים_פירוט אגח תשואה מעל 10% " xfId="3476"/>
    <cellStyle name="4_משקל בתא100 3_פירוט אגח תשואה מעל 10% " xfId="3477"/>
    <cellStyle name="4_משקל בתא100_4.4." xfId="3478"/>
    <cellStyle name="4_משקל בתא100_4.4. 2" xfId="3479"/>
    <cellStyle name="4_משקל בתא100_4.4. 2_דיווחים נוספים" xfId="3480"/>
    <cellStyle name="4_משקל בתא100_4.4. 2_דיווחים נוספים_1" xfId="3481"/>
    <cellStyle name="4_משקל בתא100_4.4. 2_דיווחים נוספים_פירוט אגח תשואה מעל 10% " xfId="3482"/>
    <cellStyle name="4_משקל בתא100_4.4. 2_פירוט אגח תשואה מעל 10% " xfId="3483"/>
    <cellStyle name="4_משקל בתא100_4.4._דיווחים נוספים" xfId="3484"/>
    <cellStyle name="4_משקל בתא100_4.4._פירוט אגח תשואה מעל 10% " xfId="3485"/>
    <cellStyle name="4_משקל בתא100_דיווחים נוספים" xfId="3486"/>
    <cellStyle name="4_משקל בתא100_דיווחים נוספים 2" xfId="3487"/>
    <cellStyle name="4_משקל בתא100_דיווחים נוספים 2_דיווחים נוספים" xfId="3488"/>
    <cellStyle name="4_משקל בתא100_דיווחים נוספים 2_דיווחים נוספים_1" xfId="3489"/>
    <cellStyle name="4_משקל בתא100_דיווחים נוספים 2_דיווחים נוספים_פירוט אגח תשואה מעל 10% " xfId="3490"/>
    <cellStyle name="4_משקל בתא100_דיווחים נוספים 2_פירוט אגח תשואה מעל 10% " xfId="3491"/>
    <cellStyle name="4_משקל בתא100_דיווחים נוספים_1" xfId="3492"/>
    <cellStyle name="4_משקל בתא100_דיווחים נוספים_1 2" xfId="3493"/>
    <cellStyle name="4_משקל בתא100_דיווחים נוספים_1 2_דיווחים נוספים" xfId="3494"/>
    <cellStyle name="4_משקל בתא100_דיווחים נוספים_1 2_דיווחים נוספים_1" xfId="3495"/>
    <cellStyle name="4_משקל בתא100_דיווחים נוספים_1 2_דיווחים נוספים_פירוט אגח תשואה מעל 10% " xfId="3496"/>
    <cellStyle name="4_משקל בתא100_דיווחים נוספים_1 2_פירוט אגח תשואה מעל 10% " xfId="3497"/>
    <cellStyle name="4_משקל בתא100_דיווחים נוספים_1_4.4." xfId="3498"/>
    <cellStyle name="4_משקל בתא100_דיווחים נוספים_1_4.4. 2" xfId="3499"/>
    <cellStyle name="4_משקל בתא100_דיווחים נוספים_1_4.4. 2_דיווחים נוספים" xfId="3500"/>
    <cellStyle name="4_משקל בתא100_דיווחים נוספים_1_4.4. 2_דיווחים נוספים_1" xfId="3501"/>
    <cellStyle name="4_משקל בתא100_דיווחים נוספים_1_4.4. 2_דיווחים נוספים_פירוט אגח תשואה מעל 10% " xfId="3502"/>
    <cellStyle name="4_משקל בתא100_דיווחים נוספים_1_4.4. 2_פירוט אגח תשואה מעל 10% " xfId="3503"/>
    <cellStyle name="4_משקל בתא100_דיווחים נוספים_1_4.4._דיווחים נוספים" xfId="3504"/>
    <cellStyle name="4_משקל בתא100_דיווחים נוספים_1_4.4._פירוט אגח תשואה מעל 10% " xfId="3505"/>
    <cellStyle name="4_משקל בתא100_דיווחים נוספים_1_דיווחים נוספים" xfId="3506"/>
    <cellStyle name="4_משקל בתא100_דיווחים נוספים_1_דיווחים נוספים 2" xfId="3507"/>
    <cellStyle name="4_משקל בתא100_דיווחים נוספים_1_דיווחים נוספים 2_דיווחים נוספים" xfId="3508"/>
    <cellStyle name="4_משקל בתא100_דיווחים נוספים_1_דיווחים נוספים 2_דיווחים נוספים_1" xfId="3509"/>
    <cellStyle name="4_משקל בתא100_דיווחים נוספים_1_דיווחים נוספים 2_דיווחים נוספים_פירוט אגח תשואה מעל 10% " xfId="3510"/>
    <cellStyle name="4_משקל בתא100_דיווחים נוספים_1_דיווחים נוספים 2_פירוט אגח תשואה מעל 10% " xfId="3511"/>
    <cellStyle name="4_משקל בתא100_דיווחים נוספים_1_דיווחים נוספים_1" xfId="3512"/>
    <cellStyle name="4_משקל בתא100_דיווחים נוספים_1_דיווחים נוספים_4.4." xfId="3513"/>
    <cellStyle name="4_משקל בתא100_דיווחים נוספים_1_דיווחים נוספים_4.4. 2" xfId="3514"/>
    <cellStyle name="4_משקל בתא100_דיווחים נוספים_1_דיווחים נוספים_4.4. 2_דיווחים נוספים" xfId="3515"/>
    <cellStyle name="4_משקל בתא100_דיווחים נוספים_1_דיווחים נוספים_4.4. 2_דיווחים נוספים_1" xfId="3516"/>
    <cellStyle name="4_משקל בתא100_דיווחים נוספים_1_דיווחים נוספים_4.4. 2_דיווחים נוספים_פירוט אגח תשואה מעל 10% " xfId="3517"/>
    <cellStyle name="4_משקל בתא100_דיווחים נוספים_1_דיווחים נוספים_4.4. 2_פירוט אגח תשואה מעל 10% " xfId="3518"/>
    <cellStyle name="4_משקל בתא100_דיווחים נוספים_1_דיווחים נוספים_4.4._דיווחים נוספים" xfId="3519"/>
    <cellStyle name="4_משקל בתא100_דיווחים נוספים_1_דיווחים נוספים_4.4._פירוט אגח תשואה מעל 10% " xfId="3520"/>
    <cellStyle name="4_משקל בתא100_דיווחים נוספים_1_דיווחים נוספים_דיווחים נוספים" xfId="3521"/>
    <cellStyle name="4_משקל בתא100_דיווחים נוספים_1_דיווחים נוספים_פירוט אגח תשואה מעל 10% " xfId="3522"/>
    <cellStyle name="4_משקל בתא100_דיווחים נוספים_1_פירוט אגח תשואה מעל 10% " xfId="3523"/>
    <cellStyle name="4_משקל בתא100_דיווחים נוספים_2" xfId="3524"/>
    <cellStyle name="4_משקל בתא100_דיווחים נוספים_2 2" xfId="3525"/>
    <cellStyle name="4_משקל בתא100_דיווחים נוספים_2 2_דיווחים נוספים" xfId="3526"/>
    <cellStyle name="4_משקל בתא100_דיווחים נוספים_2 2_דיווחים נוספים_1" xfId="3527"/>
    <cellStyle name="4_משקל בתא100_דיווחים נוספים_2 2_דיווחים נוספים_פירוט אגח תשואה מעל 10% " xfId="3528"/>
    <cellStyle name="4_משקל בתא100_דיווחים נוספים_2 2_פירוט אגח תשואה מעל 10% " xfId="3529"/>
    <cellStyle name="4_משקל בתא100_דיווחים נוספים_2_4.4." xfId="3530"/>
    <cellStyle name="4_משקל בתא100_דיווחים נוספים_2_4.4. 2" xfId="3531"/>
    <cellStyle name="4_משקל בתא100_דיווחים נוספים_2_4.4. 2_דיווחים נוספים" xfId="3532"/>
    <cellStyle name="4_משקל בתא100_דיווחים נוספים_2_4.4. 2_דיווחים נוספים_1" xfId="3533"/>
    <cellStyle name="4_משקל בתא100_דיווחים נוספים_2_4.4. 2_דיווחים נוספים_פירוט אגח תשואה מעל 10% " xfId="3534"/>
    <cellStyle name="4_משקל בתא100_דיווחים נוספים_2_4.4. 2_פירוט אגח תשואה מעל 10% " xfId="3535"/>
    <cellStyle name="4_משקל בתא100_דיווחים נוספים_2_4.4._דיווחים נוספים" xfId="3536"/>
    <cellStyle name="4_משקל בתא100_דיווחים נוספים_2_4.4._פירוט אגח תשואה מעל 10% " xfId="3537"/>
    <cellStyle name="4_משקל בתא100_דיווחים נוספים_2_דיווחים נוספים" xfId="3538"/>
    <cellStyle name="4_משקל בתא100_דיווחים נוספים_2_פירוט אגח תשואה מעל 10% " xfId="3539"/>
    <cellStyle name="4_משקל בתא100_דיווחים נוספים_3" xfId="3540"/>
    <cellStyle name="4_משקל בתא100_דיווחים נוספים_4.4." xfId="3541"/>
    <cellStyle name="4_משקל בתא100_דיווחים נוספים_4.4. 2" xfId="3542"/>
    <cellStyle name="4_משקל בתא100_דיווחים נוספים_4.4. 2_דיווחים נוספים" xfId="3543"/>
    <cellStyle name="4_משקל בתא100_דיווחים נוספים_4.4. 2_דיווחים נוספים_1" xfId="3544"/>
    <cellStyle name="4_משקל בתא100_דיווחים נוספים_4.4. 2_דיווחים נוספים_פירוט אגח תשואה מעל 10% " xfId="3545"/>
    <cellStyle name="4_משקל בתא100_דיווחים נוספים_4.4. 2_פירוט אגח תשואה מעל 10% " xfId="3546"/>
    <cellStyle name="4_משקל בתא100_דיווחים נוספים_4.4._דיווחים נוספים" xfId="3547"/>
    <cellStyle name="4_משקל בתא100_דיווחים נוספים_4.4._פירוט אגח תשואה מעל 10% " xfId="3548"/>
    <cellStyle name="4_משקל בתא100_דיווחים נוספים_דיווחים נוספים" xfId="3549"/>
    <cellStyle name="4_משקל בתא100_דיווחים נוספים_דיווחים נוספים 2" xfId="3550"/>
    <cellStyle name="4_משקל בתא100_דיווחים נוספים_דיווחים נוספים 2_דיווחים נוספים" xfId="3551"/>
    <cellStyle name="4_משקל בתא100_דיווחים נוספים_דיווחים נוספים 2_דיווחים נוספים_1" xfId="3552"/>
    <cellStyle name="4_משקל בתא100_דיווחים נוספים_דיווחים נוספים 2_דיווחים נוספים_פירוט אגח תשואה מעל 10% " xfId="3553"/>
    <cellStyle name="4_משקל בתא100_דיווחים נוספים_דיווחים נוספים 2_פירוט אגח תשואה מעל 10% " xfId="3554"/>
    <cellStyle name="4_משקל בתא100_דיווחים נוספים_דיווחים נוספים_1" xfId="3555"/>
    <cellStyle name="4_משקל בתא100_דיווחים נוספים_דיווחים נוספים_4.4." xfId="3556"/>
    <cellStyle name="4_משקל בתא100_דיווחים נוספים_דיווחים נוספים_4.4. 2" xfId="3557"/>
    <cellStyle name="4_משקל בתא100_דיווחים נוספים_דיווחים נוספים_4.4. 2_דיווחים נוספים" xfId="3558"/>
    <cellStyle name="4_משקל בתא100_דיווחים נוספים_דיווחים נוספים_4.4. 2_דיווחים נוספים_1" xfId="3559"/>
    <cellStyle name="4_משקל בתא100_דיווחים נוספים_דיווחים נוספים_4.4. 2_דיווחים נוספים_פירוט אגח תשואה מעל 10% " xfId="3560"/>
    <cellStyle name="4_משקל בתא100_דיווחים נוספים_דיווחים נוספים_4.4. 2_פירוט אגח תשואה מעל 10% " xfId="3561"/>
    <cellStyle name="4_משקל בתא100_דיווחים נוספים_דיווחים נוספים_4.4._דיווחים נוספים" xfId="3562"/>
    <cellStyle name="4_משקל בתא100_דיווחים נוספים_דיווחים נוספים_4.4._פירוט אגח תשואה מעל 10% " xfId="3563"/>
    <cellStyle name="4_משקל בתא100_דיווחים נוספים_דיווחים נוספים_דיווחים נוספים" xfId="3564"/>
    <cellStyle name="4_משקל בתא100_דיווחים נוספים_דיווחים נוספים_פירוט אגח תשואה מעל 10% " xfId="3565"/>
    <cellStyle name="4_משקל בתא100_דיווחים נוספים_פירוט אגח תשואה מעל 10% " xfId="3566"/>
    <cellStyle name="4_משקל בתא100_הערות" xfId="3567"/>
    <cellStyle name="4_משקל בתא100_הערות 2" xfId="3568"/>
    <cellStyle name="4_משקל בתא100_הערות 2_דיווחים נוספים" xfId="3569"/>
    <cellStyle name="4_משקל בתא100_הערות 2_דיווחים נוספים_1" xfId="3570"/>
    <cellStyle name="4_משקל בתא100_הערות 2_דיווחים נוספים_פירוט אגח תשואה מעל 10% " xfId="3571"/>
    <cellStyle name="4_משקל בתא100_הערות 2_פירוט אגח תשואה מעל 10% " xfId="3572"/>
    <cellStyle name="4_משקל בתא100_הערות_4.4." xfId="3573"/>
    <cellStyle name="4_משקל בתא100_הערות_4.4. 2" xfId="3574"/>
    <cellStyle name="4_משקל בתא100_הערות_4.4. 2_דיווחים נוספים" xfId="3575"/>
    <cellStyle name="4_משקל בתא100_הערות_4.4. 2_דיווחים נוספים_1" xfId="3576"/>
    <cellStyle name="4_משקל בתא100_הערות_4.4. 2_דיווחים נוספים_פירוט אגח תשואה מעל 10% " xfId="3577"/>
    <cellStyle name="4_משקל בתא100_הערות_4.4. 2_פירוט אגח תשואה מעל 10% " xfId="3578"/>
    <cellStyle name="4_משקל בתא100_הערות_4.4._דיווחים נוספים" xfId="3579"/>
    <cellStyle name="4_משקל בתא100_הערות_4.4._פירוט אגח תשואה מעל 10% " xfId="3580"/>
    <cellStyle name="4_משקל בתא100_הערות_דיווחים נוספים" xfId="3581"/>
    <cellStyle name="4_משקל בתא100_הערות_דיווחים נוספים_1" xfId="3582"/>
    <cellStyle name="4_משקל בתא100_הערות_דיווחים נוספים_פירוט אגח תשואה מעל 10% " xfId="3583"/>
    <cellStyle name="4_משקל בתא100_הערות_פירוט אגח תשואה מעל 10% " xfId="3584"/>
    <cellStyle name="4_משקל בתא100_יתרת מסגרות אשראי לניצול " xfId="3585"/>
    <cellStyle name="4_משקל בתא100_יתרת מסגרות אשראי לניצול  2" xfId="3586"/>
    <cellStyle name="4_משקל בתא100_יתרת מסגרות אשראי לניצול  2_דיווחים נוספים" xfId="3587"/>
    <cellStyle name="4_משקל בתא100_יתרת מסגרות אשראי לניצול  2_דיווחים נוספים_1" xfId="3588"/>
    <cellStyle name="4_משקל בתא100_יתרת מסגרות אשראי לניצול  2_דיווחים נוספים_פירוט אגח תשואה מעל 10% " xfId="3589"/>
    <cellStyle name="4_משקל בתא100_יתרת מסגרות אשראי לניצול  2_פירוט אגח תשואה מעל 10% " xfId="3590"/>
    <cellStyle name="4_משקל בתא100_יתרת מסגרות אשראי לניצול _4.4." xfId="3591"/>
    <cellStyle name="4_משקל בתא100_יתרת מסגרות אשראי לניצול _4.4. 2" xfId="3592"/>
    <cellStyle name="4_משקל בתא100_יתרת מסגרות אשראי לניצול _4.4. 2_דיווחים נוספים" xfId="3593"/>
    <cellStyle name="4_משקל בתא100_יתרת מסגרות אשראי לניצול _4.4. 2_דיווחים נוספים_1" xfId="3594"/>
    <cellStyle name="4_משקל בתא100_יתרת מסגרות אשראי לניצול _4.4. 2_דיווחים נוספים_פירוט אגח תשואה מעל 10% " xfId="3595"/>
    <cellStyle name="4_משקל בתא100_יתרת מסגרות אשראי לניצול _4.4. 2_פירוט אגח תשואה מעל 10% " xfId="3596"/>
    <cellStyle name="4_משקל בתא100_יתרת מסגרות אשראי לניצול _4.4._דיווחים נוספים" xfId="3597"/>
    <cellStyle name="4_משקל בתא100_יתרת מסגרות אשראי לניצול _4.4._פירוט אגח תשואה מעל 10% " xfId="3598"/>
    <cellStyle name="4_משקל בתא100_יתרת מסגרות אשראי לניצול _דיווחים נוספים" xfId="3599"/>
    <cellStyle name="4_משקל בתא100_יתרת מסגרות אשראי לניצול _דיווחים נוספים_1" xfId="3600"/>
    <cellStyle name="4_משקל בתא100_יתרת מסגרות אשראי לניצול _דיווחים נוספים_פירוט אגח תשואה מעל 10% " xfId="3601"/>
    <cellStyle name="4_משקל בתא100_יתרת מסגרות אשראי לניצול _פירוט אגח תשואה מעל 10% " xfId="3602"/>
    <cellStyle name="4_משקל בתא100_עסקאות שאושרו וטרם בוצעו  " xfId="3603"/>
    <cellStyle name="4_משקל בתא100_עסקאות שאושרו וטרם בוצעו   2" xfId="3604"/>
    <cellStyle name="4_משקל בתא100_עסקאות שאושרו וטרם בוצעו   2_דיווחים נוספים" xfId="3605"/>
    <cellStyle name="4_משקל בתא100_עסקאות שאושרו וטרם בוצעו   2_דיווחים נוספים_1" xfId="3606"/>
    <cellStyle name="4_משקל בתא100_עסקאות שאושרו וטרם בוצעו   2_דיווחים נוספים_פירוט אגח תשואה מעל 10% " xfId="3607"/>
    <cellStyle name="4_משקל בתא100_עסקאות שאושרו וטרם בוצעו   2_פירוט אגח תשואה מעל 10% " xfId="3608"/>
    <cellStyle name="4_משקל בתא100_עסקאות שאושרו וטרם בוצעו  _1" xfId="3609"/>
    <cellStyle name="4_משקל בתא100_עסקאות שאושרו וטרם בוצעו  _1 2" xfId="3610"/>
    <cellStyle name="4_משקל בתא100_עסקאות שאושרו וטרם בוצעו  _1 2_דיווחים נוספים" xfId="3611"/>
    <cellStyle name="4_משקל בתא100_עסקאות שאושרו וטרם בוצעו  _1 2_דיווחים נוספים_1" xfId="3612"/>
    <cellStyle name="4_משקל בתא100_עסקאות שאושרו וטרם בוצעו  _1 2_דיווחים נוספים_פירוט אגח תשואה מעל 10% " xfId="3613"/>
    <cellStyle name="4_משקל בתא100_עסקאות שאושרו וטרם בוצעו  _1 2_פירוט אגח תשואה מעל 10% " xfId="3614"/>
    <cellStyle name="4_משקל בתא100_עסקאות שאושרו וטרם בוצעו  _1_דיווחים נוספים" xfId="3615"/>
    <cellStyle name="4_משקל בתא100_עסקאות שאושרו וטרם בוצעו  _1_פירוט אגח תשואה מעל 10% " xfId="3616"/>
    <cellStyle name="4_משקל בתא100_עסקאות שאושרו וטרם בוצעו  _4.4." xfId="3617"/>
    <cellStyle name="4_משקל בתא100_עסקאות שאושרו וטרם בוצעו  _4.4. 2" xfId="3618"/>
    <cellStyle name="4_משקל בתא100_עסקאות שאושרו וטרם בוצעו  _4.4. 2_דיווחים נוספים" xfId="3619"/>
    <cellStyle name="4_משקל בתא100_עסקאות שאושרו וטרם בוצעו  _4.4. 2_דיווחים נוספים_1" xfId="3620"/>
    <cellStyle name="4_משקל בתא100_עסקאות שאושרו וטרם בוצעו  _4.4. 2_דיווחים נוספים_פירוט אגח תשואה מעל 10% " xfId="3621"/>
    <cellStyle name="4_משקל בתא100_עסקאות שאושרו וטרם בוצעו  _4.4. 2_פירוט אגח תשואה מעל 10% " xfId="3622"/>
    <cellStyle name="4_משקל בתא100_עסקאות שאושרו וטרם בוצעו  _4.4._דיווחים נוספים" xfId="3623"/>
    <cellStyle name="4_משקל בתא100_עסקאות שאושרו וטרם בוצעו  _4.4._פירוט אגח תשואה מעל 10% " xfId="3624"/>
    <cellStyle name="4_משקל בתא100_עסקאות שאושרו וטרם בוצעו  _דיווחים נוספים" xfId="3625"/>
    <cellStyle name="4_משקל בתא100_עסקאות שאושרו וטרם בוצעו  _דיווחים נוספים_1" xfId="3626"/>
    <cellStyle name="4_משקל בתא100_עסקאות שאושרו וטרם בוצעו  _דיווחים נוספים_פירוט אגח תשואה מעל 10% " xfId="3627"/>
    <cellStyle name="4_משקל בתא100_עסקאות שאושרו וטרם בוצעו  _פירוט אגח תשואה מעל 10% " xfId="3628"/>
    <cellStyle name="4_משקל בתא100_פירוט אגח תשואה מעל 10% " xfId="3629"/>
    <cellStyle name="4_משקל בתא100_פירוט אגח תשואה מעל 10%  2" xfId="3630"/>
    <cellStyle name="4_משקל בתא100_פירוט אגח תשואה מעל 10%  2_דיווחים נוספים" xfId="3631"/>
    <cellStyle name="4_משקל בתא100_פירוט אגח תשואה מעל 10%  2_דיווחים נוספים_1" xfId="3632"/>
    <cellStyle name="4_משקל בתא100_פירוט אגח תשואה מעל 10%  2_דיווחים נוספים_פירוט אגח תשואה מעל 10% " xfId="3633"/>
    <cellStyle name="4_משקל בתא100_פירוט אגח תשואה מעל 10%  2_פירוט אגח תשואה מעל 10% " xfId="3634"/>
    <cellStyle name="4_משקל בתא100_פירוט אגח תשואה מעל 10% _1" xfId="3635"/>
    <cellStyle name="4_משקל בתא100_פירוט אגח תשואה מעל 10% _4.4." xfId="3636"/>
    <cellStyle name="4_משקל בתא100_פירוט אגח תשואה מעל 10% _4.4. 2" xfId="3637"/>
    <cellStyle name="4_משקל בתא100_פירוט אגח תשואה מעל 10% _4.4. 2_דיווחים נוספים" xfId="3638"/>
    <cellStyle name="4_משקל בתא100_פירוט אגח תשואה מעל 10% _4.4. 2_דיווחים נוספים_1" xfId="3639"/>
    <cellStyle name="4_משקל בתא100_פירוט אגח תשואה מעל 10% _4.4. 2_דיווחים נוספים_פירוט אגח תשואה מעל 10% " xfId="3640"/>
    <cellStyle name="4_משקל בתא100_פירוט אגח תשואה מעל 10% _4.4. 2_פירוט אגח תשואה מעל 10% " xfId="3641"/>
    <cellStyle name="4_משקל בתא100_פירוט אגח תשואה מעל 10% _4.4._דיווחים נוספים" xfId="3642"/>
    <cellStyle name="4_משקל בתא100_פירוט אגח תשואה מעל 10% _4.4._פירוט אגח תשואה מעל 10% " xfId="3643"/>
    <cellStyle name="4_משקל בתא100_פירוט אגח תשואה מעל 10% _דיווחים נוספים" xfId="3644"/>
    <cellStyle name="4_משקל בתא100_פירוט אגח תשואה מעל 10% _דיווחים נוספים_1" xfId="3645"/>
    <cellStyle name="4_משקל בתא100_פירוט אגח תשואה מעל 10% _דיווחים נוספים_פירוט אגח תשואה מעל 10% " xfId="3646"/>
    <cellStyle name="4_משקל בתא100_פירוט אגח תשואה מעל 10% _פירוט אגח תשואה מעל 10% " xfId="3647"/>
    <cellStyle name="4_עסקאות שאושרו וטרם בוצעו  " xfId="3648"/>
    <cellStyle name="4_עסקאות שאושרו וטרם בוצעו   2" xfId="3649"/>
    <cellStyle name="4_עסקאות שאושרו וטרם בוצעו   2_דיווחים נוספים" xfId="3650"/>
    <cellStyle name="4_עסקאות שאושרו וטרם בוצעו   2_דיווחים נוספים_1" xfId="3651"/>
    <cellStyle name="4_עסקאות שאושרו וטרם בוצעו   2_דיווחים נוספים_פירוט אגח תשואה מעל 10% " xfId="3652"/>
    <cellStyle name="4_עסקאות שאושרו וטרם בוצעו   2_פירוט אגח תשואה מעל 10% " xfId="3653"/>
    <cellStyle name="4_עסקאות שאושרו וטרם בוצעו  _1" xfId="3654"/>
    <cellStyle name="4_עסקאות שאושרו וטרם בוצעו  _1 2" xfId="3655"/>
    <cellStyle name="4_עסקאות שאושרו וטרם בוצעו  _1 2_דיווחים נוספים" xfId="3656"/>
    <cellStyle name="4_עסקאות שאושרו וטרם בוצעו  _1 2_דיווחים נוספים_1" xfId="3657"/>
    <cellStyle name="4_עסקאות שאושרו וטרם בוצעו  _1 2_דיווחים נוספים_פירוט אגח תשואה מעל 10% " xfId="3658"/>
    <cellStyle name="4_עסקאות שאושרו וטרם בוצעו  _1 2_פירוט אגח תשואה מעל 10% " xfId="3659"/>
    <cellStyle name="4_עסקאות שאושרו וטרם בוצעו  _1_דיווחים נוספים" xfId="3660"/>
    <cellStyle name="4_עסקאות שאושרו וטרם בוצעו  _1_פירוט אגח תשואה מעל 10% " xfId="3661"/>
    <cellStyle name="4_עסקאות שאושרו וטרם בוצעו  _4.4." xfId="3662"/>
    <cellStyle name="4_עסקאות שאושרו וטרם בוצעו  _4.4. 2" xfId="3663"/>
    <cellStyle name="4_עסקאות שאושרו וטרם בוצעו  _4.4. 2_דיווחים נוספים" xfId="3664"/>
    <cellStyle name="4_עסקאות שאושרו וטרם בוצעו  _4.4. 2_דיווחים נוספים_1" xfId="3665"/>
    <cellStyle name="4_עסקאות שאושרו וטרם בוצעו  _4.4. 2_דיווחים נוספים_פירוט אגח תשואה מעל 10% " xfId="3666"/>
    <cellStyle name="4_עסקאות שאושרו וטרם בוצעו  _4.4. 2_פירוט אגח תשואה מעל 10% " xfId="3667"/>
    <cellStyle name="4_עסקאות שאושרו וטרם בוצעו  _4.4._דיווחים נוספים" xfId="3668"/>
    <cellStyle name="4_עסקאות שאושרו וטרם בוצעו  _4.4._פירוט אגח תשואה מעל 10% " xfId="3669"/>
    <cellStyle name="4_עסקאות שאושרו וטרם בוצעו  _דיווחים נוספים" xfId="3670"/>
    <cellStyle name="4_עסקאות שאושרו וטרם בוצעו  _דיווחים נוספים_1" xfId="3671"/>
    <cellStyle name="4_עסקאות שאושרו וטרם בוצעו  _דיווחים נוספים_פירוט אגח תשואה מעל 10% " xfId="3672"/>
    <cellStyle name="4_עסקאות שאושרו וטרם בוצעו  _פירוט אגח תשואה מעל 10% " xfId="3673"/>
    <cellStyle name="4_פירוט אגח תשואה מעל 10% " xfId="3674"/>
    <cellStyle name="4_פירוט אגח תשואה מעל 10%  2" xfId="3675"/>
    <cellStyle name="4_פירוט אגח תשואה מעל 10%  2_דיווחים נוספים" xfId="3676"/>
    <cellStyle name="4_פירוט אגח תשואה מעל 10%  2_דיווחים נוספים_1" xfId="3677"/>
    <cellStyle name="4_פירוט אגח תשואה מעל 10%  2_דיווחים נוספים_פירוט אגח תשואה מעל 10% " xfId="3678"/>
    <cellStyle name="4_פירוט אגח תשואה מעל 10%  2_פירוט אגח תשואה מעל 10% " xfId="3679"/>
    <cellStyle name="4_פירוט אגח תשואה מעל 10% _1" xfId="3680"/>
    <cellStyle name="4_פירוט אגח תשואה מעל 10% _4.4." xfId="3681"/>
    <cellStyle name="4_פירוט אגח תשואה מעל 10% _4.4. 2" xfId="3682"/>
    <cellStyle name="4_פירוט אגח תשואה מעל 10% _4.4. 2_דיווחים נוספים" xfId="3683"/>
    <cellStyle name="4_פירוט אגח תשואה מעל 10% _4.4. 2_דיווחים נוספים_1" xfId="3684"/>
    <cellStyle name="4_פירוט אגח תשואה מעל 10% _4.4. 2_דיווחים נוספים_פירוט אגח תשואה מעל 10% " xfId="3685"/>
    <cellStyle name="4_פירוט אגח תשואה מעל 10% _4.4. 2_פירוט אגח תשואה מעל 10% " xfId="3686"/>
    <cellStyle name="4_פירוט אגח תשואה מעל 10% _4.4._דיווחים נוספים" xfId="3687"/>
    <cellStyle name="4_פירוט אגח תשואה מעל 10% _4.4._פירוט אגח תשואה מעל 10% " xfId="3688"/>
    <cellStyle name="4_פירוט אגח תשואה מעל 10% _דיווחים נוספים" xfId="3689"/>
    <cellStyle name="4_פירוט אגח תשואה מעל 10% _דיווחים נוספים_1" xfId="3690"/>
    <cellStyle name="4_פירוט אגח תשואה מעל 10% _דיווחים נוספים_פירוט אגח תשואה מעל 10% " xfId="3691"/>
    <cellStyle name="4_פירוט אגח תשואה מעל 10% _פירוט אגח תשואה מעל 10% " xfId="3692"/>
    <cellStyle name="40% - Accent1" xfId="3693"/>
    <cellStyle name="40% - Accent2" xfId="3694"/>
    <cellStyle name="40% - Accent3" xfId="3695"/>
    <cellStyle name="40% - Accent4" xfId="3696"/>
    <cellStyle name="40% - Accent5" xfId="3697"/>
    <cellStyle name="40% - Accent6" xfId="3698"/>
    <cellStyle name="40% - הדגשה1 2" xfId="3699"/>
    <cellStyle name="40% - הדגשה1 2 2" xfId="3700"/>
    <cellStyle name="40% - הדגשה1 2 2 2" xfId="3701"/>
    <cellStyle name="40% - הדגשה1 2 2_15" xfId="3702"/>
    <cellStyle name="40% - הדגשה1 2 3" xfId="3703"/>
    <cellStyle name="40% - הדגשה1 2 3 2" xfId="3704"/>
    <cellStyle name="40% - הדגשה1 2 3_15" xfId="3705"/>
    <cellStyle name="40% - הדגשה1 2 4" xfId="3706"/>
    <cellStyle name="40% - הדגשה1 2_15" xfId="3707"/>
    <cellStyle name="40% - הדגשה1 3" xfId="3708"/>
    <cellStyle name="40% - הדגשה1 3 2" xfId="3709"/>
    <cellStyle name="40% - הדגשה1 3_15" xfId="3710"/>
    <cellStyle name="40% - הדגשה1 4" xfId="3711"/>
    <cellStyle name="40% - הדגשה1 4 2" xfId="3712"/>
    <cellStyle name="40% - הדגשה1 4_15" xfId="3713"/>
    <cellStyle name="40% - הדגשה1 5" xfId="3714"/>
    <cellStyle name="40% - הדגשה1 6" xfId="3715"/>
    <cellStyle name="40% - הדגשה1 7" xfId="3716"/>
    <cellStyle name="40% - הדגשה2 2" xfId="3717"/>
    <cellStyle name="40% - הדגשה2 2 2" xfId="3718"/>
    <cellStyle name="40% - הדגשה2 2 2 2" xfId="3719"/>
    <cellStyle name="40% - הדגשה2 2 2_15" xfId="3720"/>
    <cellStyle name="40% - הדגשה2 2 3" xfId="3721"/>
    <cellStyle name="40% - הדגשה2 2 3 2" xfId="3722"/>
    <cellStyle name="40% - הדגשה2 2 3_15" xfId="3723"/>
    <cellStyle name="40% - הדגשה2 2 4" xfId="3724"/>
    <cellStyle name="40% - הדגשה2 2_15" xfId="3725"/>
    <cellStyle name="40% - הדגשה2 3" xfId="3726"/>
    <cellStyle name="40% - הדגשה2 3 2" xfId="3727"/>
    <cellStyle name="40% - הדגשה2 3_15" xfId="3728"/>
    <cellStyle name="40% - הדגשה2 4" xfId="3729"/>
    <cellStyle name="40% - הדגשה2 4 2" xfId="3730"/>
    <cellStyle name="40% - הדגשה2 4_15" xfId="3731"/>
    <cellStyle name="40% - הדגשה2 5" xfId="3732"/>
    <cellStyle name="40% - הדגשה2 6" xfId="3733"/>
    <cellStyle name="40% - הדגשה2 7" xfId="3734"/>
    <cellStyle name="40% - הדגשה3 2" xfId="3735"/>
    <cellStyle name="40% - הדגשה3 2 2" xfId="3736"/>
    <cellStyle name="40% - הדגשה3 2 2 2" xfId="3737"/>
    <cellStyle name="40% - הדגשה3 2 2_15" xfId="3738"/>
    <cellStyle name="40% - הדגשה3 2 3" xfId="3739"/>
    <cellStyle name="40% - הדגשה3 2 3 2" xfId="3740"/>
    <cellStyle name="40% - הדגשה3 2 3_15" xfId="3741"/>
    <cellStyle name="40% - הדגשה3 2 4" xfId="3742"/>
    <cellStyle name="40% - הדגשה3 2_15" xfId="3743"/>
    <cellStyle name="40% - הדגשה3 3" xfId="3744"/>
    <cellStyle name="40% - הדגשה3 3 2" xfId="3745"/>
    <cellStyle name="40% - הדגשה3 3_15" xfId="3746"/>
    <cellStyle name="40% - הדגשה3 4" xfId="3747"/>
    <cellStyle name="40% - הדגשה3 4 2" xfId="3748"/>
    <cellStyle name="40% - הדגשה3 4_15" xfId="3749"/>
    <cellStyle name="40% - הדגשה3 5" xfId="3750"/>
    <cellStyle name="40% - הדגשה3 6" xfId="3751"/>
    <cellStyle name="40% - הדגשה3 7" xfId="3752"/>
    <cellStyle name="40% - הדגשה4 2" xfId="3753"/>
    <cellStyle name="40% - הדגשה4 2 2" xfId="3754"/>
    <cellStyle name="40% - הדגשה4 2 2 2" xfId="3755"/>
    <cellStyle name="40% - הדגשה4 2 2_15" xfId="3756"/>
    <cellStyle name="40% - הדגשה4 2 3" xfId="3757"/>
    <cellStyle name="40% - הדגשה4 2 3 2" xfId="3758"/>
    <cellStyle name="40% - הדגשה4 2 3_15" xfId="3759"/>
    <cellStyle name="40% - הדגשה4 2 4" xfId="3760"/>
    <cellStyle name="40% - הדגשה4 2_15" xfId="3761"/>
    <cellStyle name="40% - הדגשה4 3" xfId="3762"/>
    <cellStyle name="40% - הדגשה4 3 2" xfId="3763"/>
    <cellStyle name="40% - הדגשה4 3_15" xfId="3764"/>
    <cellStyle name="40% - הדגשה4 4" xfId="3765"/>
    <cellStyle name="40% - הדגשה4 4 2" xfId="3766"/>
    <cellStyle name="40% - הדגשה4 4_15" xfId="3767"/>
    <cellStyle name="40% - הדגשה4 5" xfId="3768"/>
    <cellStyle name="40% - הדגשה4 6" xfId="3769"/>
    <cellStyle name="40% - הדגשה4 7" xfId="3770"/>
    <cellStyle name="40% - הדגשה5 2" xfId="3771"/>
    <cellStyle name="40% - הדגשה5 2 2" xfId="3772"/>
    <cellStyle name="40% - הדגשה5 2 2 2" xfId="3773"/>
    <cellStyle name="40% - הדגשה5 2 2_15" xfId="3774"/>
    <cellStyle name="40% - הדגשה5 2 3" xfId="3775"/>
    <cellStyle name="40% - הדגשה5 2 3 2" xfId="3776"/>
    <cellStyle name="40% - הדגשה5 2 3_15" xfId="3777"/>
    <cellStyle name="40% - הדגשה5 2 4" xfId="3778"/>
    <cellStyle name="40% - הדגשה5 2_15" xfId="3779"/>
    <cellStyle name="40% - הדגשה5 3" xfId="3780"/>
    <cellStyle name="40% - הדגשה5 3 2" xfId="3781"/>
    <cellStyle name="40% - הדגשה5 3_15" xfId="3782"/>
    <cellStyle name="40% - הדגשה5 4" xfId="3783"/>
    <cellStyle name="40% - הדגשה5 4 2" xfId="3784"/>
    <cellStyle name="40% - הדגשה5 4_15" xfId="3785"/>
    <cellStyle name="40% - הדגשה5 5" xfId="3786"/>
    <cellStyle name="40% - הדגשה5 6" xfId="3787"/>
    <cellStyle name="40% - הדגשה5 7" xfId="3788"/>
    <cellStyle name="40% - הדגשה6 2" xfId="3789"/>
    <cellStyle name="40% - הדגשה6 2 2" xfId="3790"/>
    <cellStyle name="40% - הדגשה6 2 2 2" xfId="3791"/>
    <cellStyle name="40% - הדגשה6 2 2_15" xfId="3792"/>
    <cellStyle name="40% - הדגשה6 2 3" xfId="3793"/>
    <cellStyle name="40% - הדגשה6 2 3 2" xfId="3794"/>
    <cellStyle name="40% - הדגשה6 2 3_15" xfId="3795"/>
    <cellStyle name="40% - הדגשה6 2 4" xfId="3796"/>
    <cellStyle name="40% - הדגשה6 2_15" xfId="3797"/>
    <cellStyle name="40% - הדגשה6 3" xfId="3798"/>
    <cellStyle name="40% - הדגשה6 3 2" xfId="3799"/>
    <cellStyle name="40% - הדגשה6 3_15" xfId="3800"/>
    <cellStyle name="40% - הדגשה6 4" xfId="3801"/>
    <cellStyle name="40% - הדגשה6 4 2" xfId="3802"/>
    <cellStyle name="40% - הדגשה6 4_15" xfId="3803"/>
    <cellStyle name="40% - הדגשה6 5" xfId="3804"/>
    <cellStyle name="40% - הדגשה6 6" xfId="3805"/>
    <cellStyle name="40% - הדגשה6 7" xfId="3806"/>
    <cellStyle name="5" xfId="3807"/>
    <cellStyle name="5 2" xfId="3808"/>
    <cellStyle name="5 2 2" xfId="3809"/>
    <cellStyle name="5 2_דיווחים נוספים" xfId="3810"/>
    <cellStyle name="5 3" xfId="3811"/>
    <cellStyle name="5_4.4." xfId="3812"/>
    <cellStyle name="5_4.4. 2" xfId="3813"/>
    <cellStyle name="5_4.4. 2_דיווחים נוספים" xfId="3814"/>
    <cellStyle name="5_4.4. 2_דיווחים נוספים_1" xfId="3815"/>
    <cellStyle name="5_4.4. 2_דיווחים נוספים_פירוט אגח תשואה מעל 10% " xfId="3816"/>
    <cellStyle name="5_4.4. 2_פירוט אגח תשואה מעל 10% " xfId="3817"/>
    <cellStyle name="5_4.4._דיווחים נוספים" xfId="3818"/>
    <cellStyle name="5_4.4._פירוט אגח תשואה מעל 10% " xfId="3819"/>
    <cellStyle name="5_Anafim" xfId="3820"/>
    <cellStyle name="5_Anafim 2" xfId="3821"/>
    <cellStyle name="5_Anafim 2 2" xfId="3822"/>
    <cellStyle name="5_Anafim 2 2_דיווחים נוספים" xfId="3823"/>
    <cellStyle name="5_Anafim 2 2_דיווחים נוספים_1" xfId="3824"/>
    <cellStyle name="5_Anafim 2 2_דיווחים נוספים_פירוט אגח תשואה מעל 10% " xfId="3825"/>
    <cellStyle name="5_Anafim 2 2_פירוט אגח תשואה מעל 10% " xfId="3826"/>
    <cellStyle name="5_Anafim 2_4.4." xfId="3827"/>
    <cellStyle name="5_Anafim 2_4.4. 2" xfId="3828"/>
    <cellStyle name="5_Anafim 2_4.4. 2_דיווחים נוספים" xfId="3829"/>
    <cellStyle name="5_Anafim 2_4.4. 2_דיווחים נוספים_1" xfId="3830"/>
    <cellStyle name="5_Anafim 2_4.4. 2_דיווחים נוספים_פירוט אגח תשואה מעל 10% " xfId="3831"/>
    <cellStyle name="5_Anafim 2_4.4. 2_פירוט אגח תשואה מעל 10% " xfId="3832"/>
    <cellStyle name="5_Anafim 2_4.4._דיווחים נוספים" xfId="3833"/>
    <cellStyle name="5_Anafim 2_4.4._פירוט אגח תשואה מעל 10% " xfId="3834"/>
    <cellStyle name="5_Anafim 2_דיווחים נוספים" xfId="3835"/>
    <cellStyle name="5_Anafim 2_דיווחים נוספים 2" xfId="3836"/>
    <cellStyle name="5_Anafim 2_דיווחים נוספים 2_דיווחים נוספים" xfId="3837"/>
    <cellStyle name="5_Anafim 2_דיווחים נוספים 2_דיווחים נוספים_1" xfId="3838"/>
    <cellStyle name="5_Anafim 2_דיווחים נוספים 2_דיווחים נוספים_פירוט אגח תשואה מעל 10% " xfId="3839"/>
    <cellStyle name="5_Anafim 2_דיווחים נוספים 2_פירוט אגח תשואה מעל 10% " xfId="3840"/>
    <cellStyle name="5_Anafim 2_דיווחים נוספים_1" xfId="3841"/>
    <cellStyle name="5_Anafim 2_דיווחים נוספים_1 2" xfId="3842"/>
    <cellStyle name="5_Anafim 2_דיווחים נוספים_1 2_דיווחים נוספים" xfId="3843"/>
    <cellStyle name="5_Anafim 2_דיווחים נוספים_1 2_דיווחים נוספים_1" xfId="3844"/>
    <cellStyle name="5_Anafim 2_דיווחים נוספים_1 2_דיווחים נוספים_פירוט אגח תשואה מעל 10% " xfId="3845"/>
    <cellStyle name="5_Anafim 2_דיווחים נוספים_1 2_פירוט אגח תשואה מעל 10% " xfId="3846"/>
    <cellStyle name="5_Anafim 2_דיווחים נוספים_1_4.4." xfId="3847"/>
    <cellStyle name="5_Anafim 2_דיווחים נוספים_1_4.4. 2" xfId="3848"/>
    <cellStyle name="5_Anafim 2_דיווחים נוספים_1_4.4. 2_דיווחים נוספים" xfId="3849"/>
    <cellStyle name="5_Anafim 2_דיווחים נוספים_1_4.4. 2_דיווחים נוספים_1" xfId="3850"/>
    <cellStyle name="5_Anafim 2_דיווחים נוספים_1_4.4. 2_דיווחים נוספים_פירוט אגח תשואה מעל 10% " xfId="3851"/>
    <cellStyle name="5_Anafim 2_דיווחים נוספים_1_4.4. 2_פירוט אגח תשואה מעל 10% " xfId="3852"/>
    <cellStyle name="5_Anafim 2_דיווחים נוספים_1_4.4._דיווחים נוספים" xfId="3853"/>
    <cellStyle name="5_Anafim 2_דיווחים נוספים_1_4.4._פירוט אגח תשואה מעל 10% " xfId="3854"/>
    <cellStyle name="5_Anafim 2_דיווחים נוספים_1_דיווחים נוספים" xfId="3855"/>
    <cellStyle name="5_Anafim 2_דיווחים נוספים_1_פירוט אגח תשואה מעל 10% " xfId="3856"/>
    <cellStyle name="5_Anafim 2_דיווחים נוספים_2" xfId="3857"/>
    <cellStyle name="5_Anafim 2_דיווחים נוספים_4.4." xfId="3858"/>
    <cellStyle name="5_Anafim 2_דיווחים נוספים_4.4. 2" xfId="3859"/>
    <cellStyle name="5_Anafim 2_דיווחים נוספים_4.4. 2_דיווחים נוספים" xfId="3860"/>
    <cellStyle name="5_Anafim 2_דיווחים נוספים_4.4. 2_דיווחים נוספים_1" xfId="3861"/>
    <cellStyle name="5_Anafim 2_דיווחים נוספים_4.4. 2_דיווחים נוספים_פירוט אגח תשואה מעל 10% " xfId="3862"/>
    <cellStyle name="5_Anafim 2_דיווחים נוספים_4.4. 2_פירוט אגח תשואה מעל 10% " xfId="3863"/>
    <cellStyle name="5_Anafim 2_דיווחים נוספים_4.4._דיווחים נוספים" xfId="3864"/>
    <cellStyle name="5_Anafim 2_דיווחים נוספים_4.4._פירוט אגח תשואה מעל 10% " xfId="3865"/>
    <cellStyle name="5_Anafim 2_דיווחים נוספים_דיווחים נוספים" xfId="3866"/>
    <cellStyle name="5_Anafim 2_דיווחים נוספים_דיווחים נוספים 2" xfId="3867"/>
    <cellStyle name="5_Anafim 2_דיווחים נוספים_דיווחים נוספים 2_דיווחים נוספים" xfId="3868"/>
    <cellStyle name="5_Anafim 2_דיווחים נוספים_דיווחים נוספים 2_דיווחים נוספים_1" xfId="3869"/>
    <cellStyle name="5_Anafim 2_דיווחים נוספים_דיווחים נוספים 2_דיווחים נוספים_פירוט אגח תשואה מעל 10% " xfId="3870"/>
    <cellStyle name="5_Anafim 2_דיווחים נוספים_דיווחים נוספים 2_פירוט אגח תשואה מעל 10% " xfId="3871"/>
    <cellStyle name="5_Anafim 2_דיווחים נוספים_דיווחים נוספים_1" xfId="3872"/>
    <cellStyle name="5_Anafim 2_דיווחים נוספים_דיווחים נוספים_4.4." xfId="3873"/>
    <cellStyle name="5_Anafim 2_דיווחים נוספים_דיווחים נוספים_4.4. 2" xfId="3874"/>
    <cellStyle name="5_Anafim 2_דיווחים נוספים_דיווחים נוספים_4.4. 2_דיווחים נוספים" xfId="3875"/>
    <cellStyle name="5_Anafim 2_דיווחים נוספים_דיווחים נוספים_4.4. 2_דיווחים נוספים_1" xfId="3876"/>
    <cellStyle name="5_Anafim 2_דיווחים נוספים_דיווחים נוספים_4.4. 2_דיווחים נוספים_פירוט אגח תשואה מעל 10% " xfId="3877"/>
    <cellStyle name="5_Anafim 2_דיווחים נוספים_דיווחים נוספים_4.4. 2_פירוט אגח תשואה מעל 10% " xfId="3878"/>
    <cellStyle name="5_Anafim 2_דיווחים נוספים_דיווחים נוספים_4.4._דיווחים נוספים" xfId="3879"/>
    <cellStyle name="5_Anafim 2_דיווחים נוספים_דיווחים נוספים_4.4._פירוט אגח תשואה מעל 10% " xfId="3880"/>
    <cellStyle name="5_Anafim 2_דיווחים נוספים_דיווחים נוספים_דיווחים נוספים" xfId="3881"/>
    <cellStyle name="5_Anafim 2_דיווחים נוספים_דיווחים נוספים_פירוט אגח תשואה מעל 10% " xfId="3882"/>
    <cellStyle name="5_Anafim 2_דיווחים נוספים_פירוט אגח תשואה מעל 10% " xfId="3883"/>
    <cellStyle name="5_Anafim 2_עסקאות שאושרו וטרם בוצעו  " xfId="3884"/>
    <cellStyle name="5_Anafim 2_עסקאות שאושרו וטרם בוצעו   2" xfId="3885"/>
    <cellStyle name="5_Anafim 2_עסקאות שאושרו וטרם בוצעו   2_דיווחים נוספים" xfId="3886"/>
    <cellStyle name="5_Anafim 2_עסקאות שאושרו וטרם בוצעו   2_דיווחים נוספים_1" xfId="3887"/>
    <cellStyle name="5_Anafim 2_עסקאות שאושרו וטרם בוצעו   2_דיווחים נוספים_פירוט אגח תשואה מעל 10% " xfId="3888"/>
    <cellStyle name="5_Anafim 2_עסקאות שאושרו וטרם בוצעו   2_פירוט אגח תשואה מעל 10% " xfId="3889"/>
    <cellStyle name="5_Anafim 2_עסקאות שאושרו וטרם בוצעו  _דיווחים נוספים" xfId="3890"/>
    <cellStyle name="5_Anafim 2_עסקאות שאושרו וטרם בוצעו  _פירוט אגח תשואה מעל 10% " xfId="3891"/>
    <cellStyle name="5_Anafim 2_פירוט אגח תשואה מעל 10% " xfId="3892"/>
    <cellStyle name="5_Anafim 2_פירוט אגח תשואה מעל 10%  2" xfId="3893"/>
    <cellStyle name="5_Anafim 2_פירוט אגח תשואה מעל 10%  2_דיווחים נוספים" xfId="3894"/>
    <cellStyle name="5_Anafim 2_פירוט אגח תשואה מעל 10%  2_דיווחים נוספים_1" xfId="3895"/>
    <cellStyle name="5_Anafim 2_פירוט אגח תשואה מעל 10%  2_דיווחים נוספים_פירוט אגח תשואה מעל 10% " xfId="3896"/>
    <cellStyle name="5_Anafim 2_פירוט אגח תשואה מעל 10%  2_פירוט אגח תשואה מעל 10% " xfId="3897"/>
    <cellStyle name="5_Anafim 2_פירוט אגח תשואה מעל 10% _1" xfId="3898"/>
    <cellStyle name="5_Anafim 2_פירוט אגח תשואה מעל 10% _4.4." xfId="3899"/>
    <cellStyle name="5_Anafim 2_פירוט אגח תשואה מעל 10% _4.4. 2" xfId="3900"/>
    <cellStyle name="5_Anafim 2_פירוט אגח תשואה מעל 10% _4.4. 2_דיווחים נוספים" xfId="3901"/>
    <cellStyle name="5_Anafim 2_פירוט אגח תשואה מעל 10% _4.4. 2_דיווחים נוספים_1" xfId="3902"/>
    <cellStyle name="5_Anafim 2_פירוט אגח תשואה מעל 10% _4.4. 2_דיווחים נוספים_פירוט אגח תשואה מעל 10% " xfId="3903"/>
    <cellStyle name="5_Anafim 2_פירוט אגח תשואה מעל 10% _4.4. 2_פירוט אגח תשואה מעל 10% " xfId="3904"/>
    <cellStyle name="5_Anafim 2_פירוט אגח תשואה מעל 10% _4.4._דיווחים נוספים" xfId="3905"/>
    <cellStyle name="5_Anafim 2_פירוט אגח תשואה מעל 10% _4.4._פירוט אגח תשואה מעל 10% " xfId="3906"/>
    <cellStyle name="5_Anafim 2_פירוט אגח תשואה מעל 10% _דיווחים נוספים" xfId="3907"/>
    <cellStyle name="5_Anafim 2_פירוט אגח תשואה מעל 10% _דיווחים נוספים_1" xfId="3908"/>
    <cellStyle name="5_Anafim 2_פירוט אגח תשואה מעל 10% _דיווחים נוספים_פירוט אגח תשואה מעל 10% " xfId="3909"/>
    <cellStyle name="5_Anafim 2_פירוט אגח תשואה מעל 10% _פירוט אגח תשואה מעל 10% " xfId="3910"/>
    <cellStyle name="5_Anafim 3" xfId="3911"/>
    <cellStyle name="5_Anafim 3_דיווחים נוספים" xfId="3912"/>
    <cellStyle name="5_Anafim 3_דיווחים נוספים_1" xfId="3913"/>
    <cellStyle name="5_Anafim 3_דיווחים נוספים_פירוט אגח תשואה מעל 10% " xfId="3914"/>
    <cellStyle name="5_Anafim 3_פירוט אגח תשואה מעל 10% " xfId="3915"/>
    <cellStyle name="5_Anafim_4.4." xfId="3916"/>
    <cellStyle name="5_Anafim_4.4. 2" xfId="3917"/>
    <cellStyle name="5_Anafim_4.4. 2_דיווחים נוספים" xfId="3918"/>
    <cellStyle name="5_Anafim_4.4. 2_דיווחים נוספים_1" xfId="3919"/>
    <cellStyle name="5_Anafim_4.4. 2_דיווחים נוספים_פירוט אגח תשואה מעל 10% " xfId="3920"/>
    <cellStyle name="5_Anafim_4.4. 2_פירוט אגח תשואה מעל 10% " xfId="3921"/>
    <cellStyle name="5_Anafim_4.4._דיווחים נוספים" xfId="3922"/>
    <cellStyle name="5_Anafim_4.4._פירוט אגח תשואה מעל 10% " xfId="3923"/>
    <cellStyle name="5_Anafim_דיווחים נוספים" xfId="3924"/>
    <cellStyle name="5_Anafim_דיווחים נוספים 2" xfId="3925"/>
    <cellStyle name="5_Anafim_דיווחים נוספים 2_דיווחים נוספים" xfId="3926"/>
    <cellStyle name="5_Anafim_דיווחים נוספים 2_דיווחים נוספים_1" xfId="3927"/>
    <cellStyle name="5_Anafim_דיווחים נוספים 2_דיווחים נוספים_פירוט אגח תשואה מעל 10% " xfId="3928"/>
    <cellStyle name="5_Anafim_דיווחים נוספים 2_פירוט אגח תשואה מעל 10% " xfId="3929"/>
    <cellStyle name="5_Anafim_דיווחים נוספים_1" xfId="3930"/>
    <cellStyle name="5_Anafim_דיווחים נוספים_1 2" xfId="3931"/>
    <cellStyle name="5_Anafim_דיווחים נוספים_1 2_דיווחים נוספים" xfId="3932"/>
    <cellStyle name="5_Anafim_דיווחים נוספים_1 2_דיווחים נוספים_1" xfId="3933"/>
    <cellStyle name="5_Anafim_דיווחים נוספים_1 2_דיווחים נוספים_פירוט אגח תשואה מעל 10% " xfId="3934"/>
    <cellStyle name="5_Anafim_דיווחים נוספים_1 2_פירוט אגח תשואה מעל 10% " xfId="3935"/>
    <cellStyle name="5_Anafim_דיווחים נוספים_1_4.4." xfId="3936"/>
    <cellStyle name="5_Anafim_דיווחים נוספים_1_4.4. 2" xfId="3937"/>
    <cellStyle name="5_Anafim_דיווחים נוספים_1_4.4. 2_דיווחים נוספים" xfId="3938"/>
    <cellStyle name="5_Anafim_דיווחים נוספים_1_4.4. 2_דיווחים נוספים_1" xfId="3939"/>
    <cellStyle name="5_Anafim_דיווחים נוספים_1_4.4. 2_דיווחים נוספים_פירוט אגח תשואה מעל 10% " xfId="3940"/>
    <cellStyle name="5_Anafim_דיווחים נוספים_1_4.4. 2_פירוט אגח תשואה מעל 10% " xfId="3941"/>
    <cellStyle name="5_Anafim_דיווחים נוספים_1_4.4._דיווחים נוספים" xfId="3942"/>
    <cellStyle name="5_Anafim_דיווחים נוספים_1_4.4._פירוט אגח תשואה מעל 10% " xfId="3943"/>
    <cellStyle name="5_Anafim_דיווחים נוספים_1_דיווחים נוספים" xfId="3944"/>
    <cellStyle name="5_Anafim_דיווחים נוספים_1_דיווחים נוספים 2" xfId="3945"/>
    <cellStyle name="5_Anafim_דיווחים נוספים_1_דיווחים נוספים 2_דיווחים נוספים" xfId="3946"/>
    <cellStyle name="5_Anafim_דיווחים נוספים_1_דיווחים נוספים 2_דיווחים נוספים_1" xfId="3947"/>
    <cellStyle name="5_Anafim_דיווחים נוספים_1_דיווחים נוספים 2_דיווחים נוספים_פירוט אגח תשואה מעל 10% " xfId="3948"/>
    <cellStyle name="5_Anafim_דיווחים נוספים_1_דיווחים נוספים 2_פירוט אגח תשואה מעל 10% " xfId="3949"/>
    <cellStyle name="5_Anafim_דיווחים נוספים_1_דיווחים נוספים_1" xfId="3950"/>
    <cellStyle name="5_Anafim_דיווחים נוספים_1_דיווחים נוספים_4.4." xfId="3951"/>
    <cellStyle name="5_Anafim_דיווחים נוספים_1_דיווחים נוספים_4.4. 2" xfId="3952"/>
    <cellStyle name="5_Anafim_דיווחים נוספים_1_דיווחים נוספים_4.4. 2_דיווחים נוספים" xfId="3953"/>
    <cellStyle name="5_Anafim_דיווחים נוספים_1_דיווחים נוספים_4.4. 2_דיווחים נוספים_1" xfId="3954"/>
    <cellStyle name="5_Anafim_דיווחים נוספים_1_דיווחים נוספים_4.4. 2_דיווחים נוספים_פירוט אגח תשואה מעל 10% " xfId="3955"/>
    <cellStyle name="5_Anafim_דיווחים נוספים_1_דיווחים נוספים_4.4. 2_פירוט אגח תשואה מעל 10% " xfId="3956"/>
    <cellStyle name="5_Anafim_דיווחים נוספים_1_דיווחים נוספים_4.4._דיווחים נוספים" xfId="3957"/>
    <cellStyle name="5_Anafim_דיווחים נוספים_1_דיווחים נוספים_4.4._פירוט אגח תשואה מעל 10% " xfId="3958"/>
    <cellStyle name="5_Anafim_דיווחים נוספים_1_דיווחים נוספים_דיווחים נוספים" xfId="3959"/>
    <cellStyle name="5_Anafim_דיווחים נוספים_1_דיווחים נוספים_פירוט אגח תשואה מעל 10% " xfId="3960"/>
    <cellStyle name="5_Anafim_דיווחים נוספים_1_פירוט אגח תשואה מעל 10% " xfId="3961"/>
    <cellStyle name="5_Anafim_דיווחים נוספים_2" xfId="3962"/>
    <cellStyle name="5_Anafim_דיווחים נוספים_2 2" xfId="3963"/>
    <cellStyle name="5_Anafim_דיווחים נוספים_2 2_דיווחים נוספים" xfId="3964"/>
    <cellStyle name="5_Anafim_דיווחים נוספים_2 2_דיווחים נוספים_1" xfId="3965"/>
    <cellStyle name="5_Anafim_דיווחים נוספים_2 2_דיווחים נוספים_פירוט אגח תשואה מעל 10% " xfId="3966"/>
    <cellStyle name="5_Anafim_דיווחים נוספים_2 2_פירוט אגח תשואה מעל 10% " xfId="3967"/>
    <cellStyle name="5_Anafim_דיווחים נוספים_2_4.4." xfId="3968"/>
    <cellStyle name="5_Anafim_דיווחים נוספים_2_4.4. 2" xfId="3969"/>
    <cellStyle name="5_Anafim_דיווחים נוספים_2_4.4. 2_דיווחים נוספים" xfId="3970"/>
    <cellStyle name="5_Anafim_דיווחים נוספים_2_4.4. 2_דיווחים נוספים_1" xfId="3971"/>
    <cellStyle name="5_Anafim_דיווחים נוספים_2_4.4. 2_דיווחים נוספים_פירוט אגח תשואה מעל 10% " xfId="3972"/>
    <cellStyle name="5_Anafim_דיווחים נוספים_2_4.4. 2_פירוט אגח תשואה מעל 10% " xfId="3973"/>
    <cellStyle name="5_Anafim_דיווחים נוספים_2_4.4._דיווחים נוספים" xfId="3974"/>
    <cellStyle name="5_Anafim_דיווחים נוספים_2_4.4._פירוט אגח תשואה מעל 10% " xfId="3975"/>
    <cellStyle name="5_Anafim_דיווחים נוספים_2_דיווחים נוספים" xfId="3976"/>
    <cellStyle name="5_Anafim_דיווחים נוספים_2_פירוט אגח תשואה מעל 10% " xfId="3977"/>
    <cellStyle name="5_Anafim_דיווחים נוספים_3" xfId="3978"/>
    <cellStyle name="5_Anafim_דיווחים נוספים_4.4." xfId="3979"/>
    <cellStyle name="5_Anafim_דיווחים נוספים_4.4. 2" xfId="3980"/>
    <cellStyle name="5_Anafim_דיווחים נוספים_4.4. 2_דיווחים נוספים" xfId="3981"/>
    <cellStyle name="5_Anafim_דיווחים נוספים_4.4. 2_דיווחים נוספים_1" xfId="3982"/>
    <cellStyle name="5_Anafim_דיווחים נוספים_4.4. 2_דיווחים נוספים_פירוט אגח תשואה מעל 10% " xfId="3983"/>
    <cellStyle name="5_Anafim_דיווחים נוספים_4.4. 2_פירוט אגח תשואה מעל 10% " xfId="3984"/>
    <cellStyle name="5_Anafim_דיווחים נוספים_4.4._דיווחים נוספים" xfId="3985"/>
    <cellStyle name="5_Anafim_דיווחים נוספים_4.4._פירוט אגח תשואה מעל 10% " xfId="3986"/>
    <cellStyle name="5_Anafim_דיווחים נוספים_דיווחים נוספים" xfId="3987"/>
    <cellStyle name="5_Anafim_דיווחים נוספים_דיווחים נוספים 2" xfId="3988"/>
    <cellStyle name="5_Anafim_דיווחים נוספים_דיווחים נוספים 2_דיווחים נוספים" xfId="3989"/>
    <cellStyle name="5_Anafim_דיווחים נוספים_דיווחים נוספים 2_דיווחים נוספים_1" xfId="3990"/>
    <cellStyle name="5_Anafim_דיווחים נוספים_דיווחים נוספים 2_דיווחים נוספים_פירוט אגח תשואה מעל 10% " xfId="3991"/>
    <cellStyle name="5_Anafim_דיווחים נוספים_דיווחים נוספים 2_פירוט אגח תשואה מעל 10% " xfId="3992"/>
    <cellStyle name="5_Anafim_דיווחים נוספים_דיווחים נוספים_1" xfId="3993"/>
    <cellStyle name="5_Anafim_דיווחים נוספים_דיווחים נוספים_4.4." xfId="3994"/>
    <cellStyle name="5_Anafim_דיווחים נוספים_דיווחים נוספים_4.4. 2" xfId="3995"/>
    <cellStyle name="5_Anafim_דיווחים נוספים_דיווחים נוספים_4.4. 2_דיווחים נוספים" xfId="3996"/>
    <cellStyle name="5_Anafim_דיווחים נוספים_דיווחים נוספים_4.4. 2_דיווחים נוספים_1" xfId="3997"/>
    <cellStyle name="5_Anafim_דיווחים נוספים_דיווחים נוספים_4.4. 2_דיווחים נוספים_פירוט אגח תשואה מעל 10% " xfId="3998"/>
    <cellStyle name="5_Anafim_דיווחים נוספים_דיווחים נוספים_4.4. 2_פירוט אגח תשואה מעל 10% " xfId="3999"/>
    <cellStyle name="5_Anafim_דיווחים נוספים_דיווחים נוספים_4.4._דיווחים נוספים" xfId="4000"/>
    <cellStyle name="5_Anafim_דיווחים נוספים_דיווחים נוספים_4.4._פירוט אגח תשואה מעל 10% " xfId="4001"/>
    <cellStyle name="5_Anafim_דיווחים נוספים_דיווחים נוספים_דיווחים נוספים" xfId="4002"/>
    <cellStyle name="5_Anafim_דיווחים נוספים_דיווחים נוספים_פירוט אגח תשואה מעל 10% " xfId="4003"/>
    <cellStyle name="5_Anafim_דיווחים נוספים_פירוט אגח תשואה מעל 10% " xfId="4004"/>
    <cellStyle name="5_Anafim_הערות" xfId="4005"/>
    <cellStyle name="5_Anafim_הערות 2" xfId="4006"/>
    <cellStyle name="5_Anafim_הערות 2_דיווחים נוספים" xfId="4007"/>
    <cellStyle name="5_Anafim_הערות 2_דיווחים נוספים_1" xfId="4008"/>
    <cellStyle name="5_Anafim_הערות 2_דיווחים נוספים_פירוט אגח תשואה מעל 10% " xfId="4009"/>
    <cellStyle name="5_Anafim_הערות 2_פירוט אגח תשואה מעל 10% " xfId="4010"/>
    <cellStyle name="5_Anafim_הערות_4.4." xfId="4011"/>
    <cellStyle name="5_Anafim_הערות_4.4. 2" xfId="4012"/>
    <cellStyle name="5_Anafim_הערות_4.4. 2_דיווחים נוספים" xfId="4013"/>
    <cellStyle name="5_Anafim_הערות_4.4. 2_דיווחים נוספים_1" xfId="4014"/>
    <cellStyle name="5_Anafim_הערות_4.4. 2_דיווחים נוספים_פירוט אגח תשואה מעל 10% " xfId="4015"/>
    <cellStyle name="5_Anafim_הערות_4.4. 2_פירוט אגח תשואה מעל 10% " xfId="4016"/>
    <cellStyle name="5_Anafim_הערות_4.4._דיווחים נוספים" xfId="4017"/>
    <cellStyle name="5_Anafim_הערות_4.4._פירוט אגח תשואה מעל 10% " xfId="4018"/>
    <cellStyle name="5_Anafim_הערות_דיווחים נוספים" xfId="4019"/>
    <cellStyle name="5_Anafim_הערות_דיווחים נוספים_1" xfId="4020"/>
    <cellStyle name="5_Anafim_הערות_דיווחים נוספים_פירוט אגח תשואה מעל 10% " xfId="4021"/>
    <cellStyle name="5_Anafim_הערות_פירוט אגח תשואה מעל 10% " xfId="4022"/>
    <cellStyle name="5_Anafim_יתרת מסגרות אשראי לניצול " xfId="4023"/>
    <cellStyle name="5_Anafim_יתרת מסגרות אשראי לניצול  2" xfId="4024"/>
    <cellStyle name="5_Anafim_יתרת מסגרות אשראי לניצול  2_דיווחים נוספים" xfId="4025"/>
    <cellStyle name="5_Anafim_יתרת מסגרות אשראי לניצול  2_דיווחים נוספים_1" xfId="4026"/>
    <cellStyle name="5_Anafim_יתרת מסגרות אשראי לניצול  2_דיווחים נוספים_פירוט אגח תשואה מעל 10% " xfId="4027"/>
    <cellStyle name="5_Anafim_יתרת מסגרות אשראי לניצול  2_פירוט אגח תשואה מעל 10% " xfId="4028"/>
    <cellStyle name="5_Anafim_יתרת מסגרות אשראי לניצול _4.4." xfId="4029"/>
    <cellStyle name="5_Anafim_יתרת מסגרות אשראי לניצול _4.4. 2" xfId="4030"/>
    <cellStyle name="5_Anafim_יתרת מסגרות אשראי לניצול _4.4. 2_דיווחים נוספים" xfId="4031"/>
    <cellStyle name="5_Anafim_יתרת מסגרות אשראי לניצול _4.4. 2_דיווחים נוספים_1" xfId="4032"/>
    <cellStyle name="5_Anafim_יתרת מסגרות אשראי לניצול _4.4. 2_דיווחים נוספים_פירוט אגח תשואה מעל 10% " xfId="4033"/>
    <cellStyle name="5_Anafim_יתרת מסגרות אשראי לניצול _4.4. 2_פירוט אגח תשואה מעל 10% " xfId="4034"/>
    <cellStyle name="5_Anafim_יתרת מסגרות אשראי לניצול _4.4._דיווחים נוספים" xfId="4035"/>
    <cellStyle name="5_Anafim_יתרת מסגרות אשראי לניצול _4.4._פירוט אגח תשואה מעל 10% " xfId="4036"/>
    <cellStyle name="5_Anafim_יתרת מסגרות אשראי לניצול _דיווחים נוספים" xfId="4037"/>
    <cellStyle name="5_Anafim_יתרת מסגרות אשראי לניצול _דיווחים נוספים_1" xfId="4038"/>
    <cellStyle name="5_Anafim_יתרת מסגרות אשראי לניצול _דיווחים נוספים_פירוט אגח תשואה מעל 10% " xfId="4039"/>
    <cellStyle name="5_Anafim_יתרת מסגרות אשראי לניצול _פירוט אגח תשואה מעל 10% " xfId="4040"/>
    <cellStyle name="5_Anafim_עסקאות שאושרו וטרם בוצעו  " xfId="4041"/>
    <cellStyle name="5_Anafim_עסקאות שאושרו וטרם בוצעו   2" xfId="4042"/>
    <cellStyle name="5_Anafim_עסקאות שאושרו וטרם בוצעו   2_דיווחים נוספים" xfId="4043"/>
    <cellStyle name="5_Anafim_עסקאות שאושרו וטרם בוצעו   2_דיווחים נוספים_1" xfId="4044"/>
    <cellStyle name="5_Anafim_עסקאות שאושרו וטרם בוצעו   2_דיווחים נוספים_פירוט אגח תשואה מעל 10% " xfId="4045"/>
    <cellStyle name="5_Anafim_עסקאות שאושרו וטרם בוצעו   2_פירוט אגח תשואה מעל 10% " xfId="4046"/>
    <cellStyle name="5_Anafim_עסקאות שאושרו וטרם בוצעו  _1" xfId="4047"/>
    <cellStyle name="5_Anafim_עסקאות שאושרו וטרם בוצעו  _1 2" xfId="4048"/>
    <cellStyle name="5_Anafim_עסקאות שאושרו וטרם בוצעו  _1 2_דיווחים נוספים" xfId="4049"/>
    <cellStyle name="5_Anafim_עסקאות שאושרו וטרם בוצעו  _1 2_דיווחים נוספים_1" xfId="4050"/>
    <cellStyle name="5_Anafim_עסקאות שאושרו וטרם בוצעו  _1 2_דיווחים נוספים_פירוט אגח תשואה מעל 10% " xfId="4051"/>
    <cellStyle name="5_Anafim_עסקאות שאושרו וטרם בוצעו  _1 2_פירוט אגח תשואה מעל 10% " xfId="4052"/>
    <cellStyle name="5_Anafim_עסקאות שאושרו וטרם בוצעו  _1_דיווחים נוספים" xfId="4053"/>
    <cellStyle name="5_Anafim_עסקאות שאושרו וטרם בוצעו  _1_פירוט אגח תשואה מעל 10% " xfId="4054"/>
    <cellStyle name="5_Anafim_עסקאות שאושרו וטרם בוצעו  _4.4." xfId="4055"/>
    <cellStyle name="5_Anafim_עסקאות שאושרו וטרם בוצעו  _4.4. 2" xfId="4056"/>
    <cellStyle name="5_Anafim_עסקאות שאושרו וטרם בוצעו  _4.4. 2_דיווחים נוספים" xfId="4057"/>
    <cellStyle name="5_Anafim_עסקאות שאושרו וטרם בוצעו  _4.4. 2_דיווחים נוספים_1" xfId="4058"/>
    <cellStyle name="5_Anafim_עסקאות שאושרו וטרם בוצעו  _4.4. 2_דיווחים נוספים_פירוט אגח תשואה מעל 10% " xfId="4059"/>
    <cellStyle name="5_Anafim_עסקאות שאושרו וטרם בוצעו  _4.4. 2_פירוט אגח תשואה מעל 10% " xfId="4060"/>
    <cellStyle name="5_Anafim_עסקאות שאושרו וטרם בוצעו  _4.4._דיווחים נוספים" xfId="4061"/>
    <cellStyle name="5_Anafim_עסקאות שאושרו וטרם בוצעו  _4.4._פירוט אגח תשואה מעל 10% " xfId="4062"/>
    <cellStyle name="5_Anafim_עסקאות שאושרו וטרם בוצעו  _דיווחים נוספים" xfId="4063"/>
    <cellStyle name="5_Anafim_עסקאות שאושרו וטרם בוצעו  _דיווחים נוספים_1" xfId="4064"/>
    <cellStyle name="5_Anafim_עסקאות שאושרו וטרם בוצעו  _דיווחים נוספים_פירוט אגח תשואה מעל 10% " xfId="4065"/>
    <cellStyle name="5_Anafim_עסקאות שאושרו וטרם בוצעו  _פירוט אגח תשואה מעל 10% " xfId="4066"/>
    <cellStyle name="5_Anafim_פירוט אגח תשואה מעל 10% " xfId="4067"/>
    <cellStyle name="5_Anafim_פירוט אגח תשואה מעל 10%  2" xfId="4068"/>
    <cellStyle name="5_Anafim_פירוט אגח תשואה מעל 10%  2_דיווחים נוספים" xfId="4069"/>
    <cellStyle name="5_Anafim_פירוט אגח תשואה מעל 10%  2_דיווחים נוספים_1" xfId="4070"/>
    <cellStyle name="5_Anafim_פירוט אגח תשואה מעל 10%  2_דיווחים נוספים_פירוט אגח תשואה מעל 10% " xfId="4071"/>
    <cellStyle name="5_Anafim_פירוט אגח תשואה מעל 10%  2_פירוט אגח תשואה מעל 10% " xfId="4072"/>
    <cellStyle name="5_Anafim_פירוט אגח תשואה מעל 10% _1" xfId="4073"/>
    <cellStyle name="5_Anafim_פירוט אגח תשואה מעל 10% _4.4." xfId="4074"/>
    <cellStyle name="5_Anafim_פירוט אגח תשואה מעל 10% _4.4. 2" xfId="4075"/>
    <cellStyle name="5_Anafim_פירוט אגח תשואה מעל 10% _4.4. 2_דיווחים נוספים" xfId="4076"/>
    <cellStyle name="5_Anafim_פירוט אגח תשואה מעל 10% _4.4. 2_דיווחים נוספים_1" xfId="4077"/>
    <cellStyle name="5_Anafim_פירוט אגח תשואה מעל 10% _4.4. 2_דיווחים נוספים_פירוט אגח תשואה מעל 10% " xfId="4078"/>
    <cellStyle name="5_Anafim_פירוט אגח תשואה מעל 10% _4.4. 2_פירוט אגח תשואה מעל 10% " xfId="4079"/>
    <cellStyle name="5_Anafim_פירוט אגח תשואה מעל 10% _4.4._דיווחים נוספים" xfId="4080"/>
    <cellStyle name="5_Anafim_פירוט אגח תשואה מעל 10% _4.4._פירוט אגח תשואה מעל 10% " xfId="4081"/>
    <cellStyle name="5_Anafim_פירוט אגח תשואה מעל 10% _דיווחים נוספים" xfId="4082"/>
    <cellStyle name="5_Anafim_פירוט אגח תשואה מעל 10% _דיווחים נוספים_1" xfId="4083"/>
    <cellStyle name="5_Anafim_פירוט אגח תשואה מעל 10% _דיווחים נוספים_פירוט אגח תשואה מעל 10% " xfId="4084"/>
    <cellStyle name="5_Anafim_פירוט אגח תשואה מעל 10% _פירוט אגח תשואה מעל 10% " xfId="4085"/>
    <cellStyle name="5_אחזקות בעלי ענין -DATA - ערכים" xfId="4086"/>
    <cellStyle name="5_דיווחים נוספים" xfId="4087"/>
    <cellStyle name="5_דיווחים נוספים 2" xfId="4088"/>
    <cellStyle name="5_דיווחים נוספים 2_דיווחים נוספים" xfId="4089"/>
    <cellStyle name="5_דיווחים נוספים 2_דיווחים נוספים_1" xfId="4090"/>
    <cellStyle name="5_דיווחים נוספים 2_דיווחים נוספים_פירוט אגח תשואה מעל 10% " xfId="4091"/>
    <cellStyle name="5_דיווחים נוספים 2_פירוט אגח תשואה מעל 10% " xfId="4092"/>
    <cellStyle name="5_דיווחים נוספים_1" xfId="4093"/>
    <cellStyle name="5_דיווחים נוספים_1 2" xfId="4094"/>
    <cellStyle name="5_דיווחים נוספים_1 2_דיווחים נוספים" xfId="4095"/>
    <cellStyle name="5_דיווחים נוספים_1 2_דיווחים נוספים_1" xfId="4096"/>
    <cellStyle name="5_דיווחים נוספים_1 2_דיווחים נוספים_פירוט אגח תשואה מעל 10% " xfId="4097"/>
    <cellStyle name="5_דיווחים נוספים_1 2_פירוט אגח תשואה מעל 10% " xfId="4098"/>
    <cellStyle name="5_דיווחים נוספים_1_4.4." xfId="4099"/>
    <cellStyle name="5_דיווחים נוספים_1_4.4. 2" xfId="4100"/>
    <cellStyle name="5_דיווחים נוספים_1_4.4. 2_דיווחים נוספים" xfId="4101"/>
    <cellStyle name="5_דיווחים נוספים_1_4.4. 2_דיווחים נוספים_1" xfId="4102"/>
    <cellStyle name="5_דיווחים נוספים_1_4.4. 2_דיווחים נוספים_פירוט אגח תשואה מעל 10% " xfId="4103"/>
    <cellStyle name="5_דיווחים נוספים_1_4.4. 2_פירוט אגח תשואה מעל 10% " xfId="4104"/>
    <cellStyle name="5_דיווחים נוספים_1_4.4._דיווחים נוספים" xfId="4105"/>
    <cellStyle name="5_דיווחים נוספים_1_4.4._פירוט אגח תשואה מעל 10% " xfId="4106"/>
    <cellStyle name="5_דיווחים נוספים_1_דיווחים נוספים" xfId="4107"/>
    <cellStyle name="5_דיווחים נוספים_1_דיווחים נוספים 2" xfId="4108"/>
    <cellStyle name="5_דיווחים נוספים_1_דיווחים נוספים 2_דיווחים נוספים" xfId="4109"/>
    <cellStyle name="5_דיווחים נוספים_1_דיווחים נוספים 2_דיווחים נוספים_1" xfId="4110"/>
    <cellStyle name="5_דיווחים נוספים_1_דיווחים נוספים 2_דיווחים נוספים_פירוט אגח תשואה מעל 10% " xfId="4111"/>
    <cellStyle name="5_דיווחים נוספים_1_דיווחים נוספים 2_פירוט אגח תשואה מעל 10% " xfId="4112"/>
    <cellStyle name="5_דיווחים נוספים_1_דיווחים נוספים_1" xfId="4113"/>
    <cellStyle name="5_דיווחים נוספים_1_דיווחים נוספים_4.4." xfId="4114"/>
    <cellStyle name="5_דיווחים נוספים_1_דיווחים נוספים_4.4. 2" xfId="4115"/>
    <cellStyle name="5_דיווחים נוספים_1_דיווחים נוספים_4.4. 2_דיווחים נוספים" xfId="4116"/>
    <cellStyle name="5_דיווחים נוספים_1_דיווחים נוספים_4.4. 2_דיווחים נוספים_1" xfId="4117"/>
    <cellStyle name="5_דיווחים נוספים_1_דיווחים נוספים_4.4. 2_דיווחים נוספים_פירוט אגח תשואה מעל 10% " xfId="4118"/>
    <cellStyle name="5_דיווחים נוספים_1_דיווחים נוספים_4.4. 2_פירוט אגח תשואה מעל 10% " xfId="4119"/>
    <cellStyle name="5_דיווחים נוספים_1_דיווחים נוספים_4.4._דיווחים נוספים" xfId="4120"/>
    <cellStyle name="5_דיווחים נוספים_1_דיווחים נוספים_4.4._פירוט אגח תשואה מעל 10% " xfId="4121"/>
    <cellStyle name="5_דיווחים נוספים_1_דיווחים נוספים_דיווחים נוספים" xfId="4122"/>
    <cellStyle name="5_דיווחים נוספים_1_דיווחים נוספים_פירוט אגח תשואה מעל 10% " xfId="4123"/>
    <cellStyle name="5_דיווחים נוספים_1_פירוט אגח תשואה מעל 10% " xfId="4124"/>
    <cellStyle name="5_דיווחים נוספים_2" xfId="4125"/>
    <cellStyle name="5_דיווחים נוספים_2 2" xfId="4126"/>
    <cellStyle name="5_דיווחים נוספים_2 2_דיווחים נוספים" xfId="4127"/>
    <cellStyle name="5_דיווחים נוספים_2 2_דיווחים נוספים_1" xfId="4128"/>
    <cellStyle name="5_דיווחים נוספים_2 2_דיווחים נוספים_פירוט אגח תשואה מעל 10% " xfId="4129"/>
    <cellStyle name="5_דיווחים נוספים_2 2_פירוט אגח תשואה מעל 10% " xfId="4130"/>
    <cellStyle name="5_דיווחים נוספים_2_4.4." xfId="4131"/>
    <cellStyle name="5_דיווחים נוספים_2_4.4. 2" xfId="4132"/>
    <cellStyle name="5_דיווחים נוספים_2_4.4. 2_דיווחים נוספים" xfId="4133"/>
    <cellStyle name="5_דיווחים נוספים_2_4.4. 2_דיווחים נוספים_1" xfId="4134"/>
    <cellStyle name="5_דיווחים נוספים_2_4.4. 2_דיווחים נוספים_פירוט אגח תשואה מעל 10% " xfId="4135"/>
    <cellStyle name="5_דיווחים נוספים_2_4.4. 2_פירוט אגח תשואה מעל 10% " xfId="4136"/>
    <cellStyle name="5_דיווחים נוספים_2_4.4._דיווחים נוספים" xfId="4137"/>
    <cellStyle name="5_דיווחים נוספים_2_4.4._פירוט אגח תשואה מעל 10% " xfId="4138"/>
    <cellStyle name="5_דיווחים נוספים_2_דיווחים נוספים" xfId="4139"/>
    <cellStyle name="5_דיווחים נוספים_2_פירוט אגח תשואה מעל 10% " xfId="4140"/>
    <cellStyle name="5_דיווחים נוספים_3" xfId="4141"/>
    <cellStyle name="5_דיווחים נוספים_4.4." xfId="4142"/>
    <cellStyle name="5_דיווחים נוספים_4.4. 2" xfId="4143"/>
    <cellStyle name="5_דיווחים נוספים_4.4. 2_דיווחים נוספים" xfId="4144"/>
    <cellStyle name="5_דיווחים נוספים_4.4. 2_דיווחים נוספים_1" xfId="4145"/>
    <cellStyle name="5_דיווחים נוספים_4.4. 2_דיווחים נוספים_1_15" xfId="4146"/>
    <cellStyle name="5_דיווחים נוספים_4.4. 2_דיווחים נוספים_פירוט אגח תשואה מעל 10% " xfId="4147"/>
    <cellStyle name="5_דיווחים נוספים_4.4. 2_דיווחים נוספים_פירוט אגח תשואה מעל 10% _15" xfId="4148"/>
    <cellStyle name="5_דיווחים נוספים_4.4. 2_פירוט אגח תשואה מעל 10% " xfId="4149"/>
    <cellStyle name="5_דיווחים נוספים_4.4. 2_פירוט אגח תשואה מעל 10% _15" xfId="4150"/>
    <cellStyle name="5_דיווחים נוספים_4.4._דיווחים נוספים" xfId="4151"/>
    <cellStyle name="5_דיווחים נוספים_4.4._דיווחים נוספים_15" xfId="4152"/>
    <cellStyle name="5_דיווחים נוספים_4.4._פירוט אגח תשואה מעל 10% " xfId="4153"/>
    <cellStyle name="5_דיווחים נוספים_4.4._פירוט אגח תשואה מעל 10% _15" xfId="4154"/>
    <cellStyle name="5_דיווחים נוספים_דיווחים נוספים" xfId="4155"/>
    <cellStyle name="5_דיווחים נוספים_דיווחים נוספים 2" xfId="4156"/>
    <cellStyle name="5_דיווחים נוספים_דיווחים נוספים 2_15" xfId="4157"/>
    <cellStyle name="5_דיווחים נוספים_דיווחים נוספים 2_דיווחים נוספים" xfId="4158"/>
    <cellStyle name="5_דיווחים נוספים_דיווחים נוספים 2_דיווחים נוספים_1" xfId="4159"/>
    <cellStyle name="5_דיווחים נוספים_דיווחים נוספים 2_דיווחים נוספים_1_15" xfId="4160"/>
    <cellStyle name="5_דיווחים נוספים_דיווחים נוספים 2_דיווחים נוספים_15" xfId="4161"/>
    <cellStyle name="5_דיווחים נוספים_דיווחים נוספים 2_דיווחים נוספים_פירוט אגח תשואה מעל 10% " xfId="4162"/>
    <cellStyle name="5_דיווחים נוספים_דיווחים נוספים 2_דיווחים נוספים_פירוט אגח תשואה מעל 10% _15" xfId="4163"/>
    <cellStyle name="5_דיווחים נוספים_דיווחים נוספים 2_פירוט אגח תשואה מעל 10% " xfId="4164"/>
    <cellStyle name="5_דיווחים נוספים_דיווחים נוספים 2_פירוט אגח תשואה מעל 10% _15" xfId="4165"/>
    <cellStyle name="5_דיווחים נוספים_דיווחים נוספים_1" xfId="4166"/>
    <cellStyle name="5_דיווחים נוספים_דיווחים נוספים_1_15" xfId="4167"/>
    <cellStyle name="5_דיווחים נוספים_דיווחים נוספים_15" xfId="4168"/>
    <cellStyle name="5_דיווחים נוספים_דיווחים נוספים_4.4." xfId="4169"/>
    <cellStyle name="5_דיווחים נוספים_דיווחים נוספים_4.4. 2" xfId="4170"/>
    <cellStyle name="5_דיווחים נוספים_דיווחים נוספים_4.4. 2_15" xfId="4171"/>
    <cellStyle name="5_דיווחים נוספים_דיווחים נוספים_4.4. 2_דיווחים נוספים" xfId="4172"/>
    <cellStyle name="5_דיווחים נוספים_דיווחים נוספים_4.4. 2_דיווחים נוספים_1" xfId="4173"/>
    <cellStyle name="5_דיווחים נוספים_דיווחים נוספים_4.4. 2_דיווחים נוספים_1_15" xfId="4174"/>
    <cellStyle name="5_דיווחים נוספים_דיווחים נוספים_4.4. 2_דיווחים נוספים_15" xfId="4175"/>
    <cellStyle name="5_דיווחים נוספים_דיווחים נוספים_4.4. 2_דיווחים נוספים_פירוט אגח תשואה מעל 10% " xfId="4176"/>
    <cellStyle name="5_דיווחים נוספים_דיווחים נוספים_4.4. 2_דיווחים נוספים_פירוט אגח תשואה מעל 10% _15" xfId="4177"/>
    <cellStyle name="5_דיווחים נוספים_דיווחים נוספים_4.4. 2_פירוט אגח תשואה מעל 10% " xfId="4178"/>
    <cellStyle name="5_דיווחים נוספים_דיווחים נוספים_4.4. 2_פירוט אגח תשואה מעל 10% _15" xfId="4179"/>
    <cellStyle name="5_דיווחים נוספים_דיווחים נוספים_4.4._15" xfId="4180"/>
    <cellStyle name="5_דיווחים נוספים_דיווחים נוספים_4.4._דיווחים נוספים" xfId="4181"/>
    <cellStyle name="5_דיווחים נוספים_דיווחים נוספים_4.4._דיווחים נוספים_15" xfId="4182"/>
    <cellStyle name="5_דיווחים נוספים_דיווחים נוספים_4.4._פירוט אגח תשואה מעל 10% " xfId="4183"/>
    <cellStyle name="5_דיווחים נוספים_דיווחים נוספים_4.4._פירוט אגח תשואה מעל 10% _15" xfId="4184"/>
    <cellStyle name="5_דיווחים נוספים_דיווחים נוספים_דיווחים נוספים" xfId="4185"/>
    <cellStyle name="5_דיווחים נוספים_דיווחים נוספים_דיווחים נוספים_15" xfId="4186"/>
    <cellStyle name="5_דיווחים נוספים_דיווחים נוספים_פירוט אגח תשואה מעל 10% " xfId="4187"/>
    <cellStyle name="5_דיווחים נוספים_דיווחים נוספים_פירוט אגח תשואה מעל 10% _15" xfId="4188"/>
    <cellStyle name="5_דיווחים נוספים_פירוט אגח תשואה מעל 10% " xfId="4189"/>
    <cellStyle name="5_דיווחים נוספים_פירוט אגח תשואה מעל 10% _15" xfId="4190"/>
    <cellStyle name="5_הערות" xfId="4191"/>
    <cellStyle name="5_הערות 2" xfId="4192"/>
    <cellStyle name="5_הערות 2_15" xfId="4193"/>
    <cellStyle name="5_הערות 2_דיווחים נוספים" xfId="4194"/>
    <cellStyle name="5_הערות 2_דיווחים נוספים_1" xfId="4195"/>
    <cellStyle name="5_הערות 2_דיווחים נוספים_1_15" xfId="4196"/>
    <cellStyle name="5_הערות 2_דיווחים נוספים_15" xfId="4197"/>
    <cellStyle name="5_הערות 2_דיווחים נוספים_פירוט אגח תשואה מעל 10% " xfId="4198"/>
    <cellStyle name="5_הערות 2_דיווחים נוספים_פירוט אגח תשואה מעל 10% _15" xfId="4199"/>
    <cellStyle name="5_הערות 2_פירוט אגח תשואה מעל 10% " xfId="4200"/>
    <cellStyle name="5_הערות 2_פירוט אגח תשואה מעל 10% _15" xfId="4201"/>
    <cellStyle name="5_הערות_15" xfId="4202"/>
    <cellStyle name="5_הערות_4.4." xfId="4203"/>
    <cellStyle name="5_הערות_4.4. 2" xfId="4204"/>
    <cellStyle name="5_הערות_4.4. 2_15" xfId="4205"/>
    <cellStyle name="5_הערות_4.4. 2_דיווחים נוספים" xfId="4206"/>
    <cellStyle name="5_הערות_4.4. 2_דיווחים נוספים_1" xfId="4207"/>
    <cellStyle name="5_הערות_4.4. 2_דיווחים נוספים_1_15" xfId="4208"/>
    <cellStyle name="5_הערות_4.4. 2_דיווחים נוספים_15" xfId="4209"/>
    <cellStyle name="5_הערות_4.4. 2_דיווחים נוספים_פירוט אגח תשואה מעל 10% " xfId="4210"/>
    <cellStyle name="5_הערות_4.4. 2_דיווחים נוספים_פירוט אגח תשואה מעל 10% _15" xfId="4211"/>
    <cellStyle name="5_הערות_4.4. 2_פירוט אגח תשואה מעל 10% " xfId="4212"/>
    <cellStyle name="5_הערות_4.4. 2_פירוט אגח תשואה מעל 10% _15" xfId="4213"/>
    <cellStyle name="5_הערות_4.4._15" xfId="4214"/>
    <cellStyle name="5_הערות_4.4._דיווחים נוספים" xfId="4215"/>
    <cellStyle name="5_הערות_4.4._דיווחים נוספים_15" xfId="4216"/>
    <cellStyle name="5_הערות_4.4._פירוט אגח תשואה מעל 10% " xfId="4217"/>
    <cellStyle name="5_הערות_4.4._פירוט אגח תשואה מעל 10% _15" xfId="4218"/>
    <cellStyle name="5_הערות_דיווחים נוספים" xfId="4219"/>
    <cellStyle name="5_הערות_דיווחים נוספים_1" xfId="4220"/>
    <cellStyle name="5_הערות_דיווחים נוספים_1_15" xfId="4221"/>
    <cellStyle name="5_הערות_דיווחים נוספים_15" xfId="4222"/>
    <cellStyle name="5_הערות_דיווחים נוספים_פירוט אגח תשואה מעל 10% " xfId="4223"/>
    <cellStyle name="5_הערות_דיווחים נוספים_פירוט אגח תשואה מעל 10% _15" xfId="4224"/>
    <cellStyle name="5_הערות_פירוט אגח תשואה מעל 10% " xfId="4225"/>
    <cellStyle name="5_הערות_פירוט אגח תשואה מעל 10% _15" xfId="4226"/>
    <cellStyle name="5_יתרת מסגרות אשראי לניצול " xfId="4227"/>
    <cellStyle name="5_יתרת מסגרות אשראי לניצול  2" xfId="4228"/>
    <cellStyle name="5_יתרת מסגרות אשראי לניצול  2_15" xfId="4229"/>
    <cellStyle name="5_יתרת מסגרות אשראי לניצול  2_דיווחים נוספים" xfId="4230"/>
    <cellStyle name="5_יתרת מסגרות אשראי לניצול  2_דיווחים נוספים_1" xfId="4231"/>
    <cellStyle name="5_יתרת מסגרות אשראי לניצול  2_דיווחים נוספים_1_15" xfId="4232"/>
    <cellStyle name="5_יתרת מסגרות אשראי לניצול  2_דיווחים נוספים_15" xfId="4233"/>
    <cellStyle name="5_יתרת מסגרות אשראי לניצול  2_דיווחים נוספים_פירוט אגח תשואה מעל 10% " xfId="4234"/>
    <cellStyle name="5_יתרת מסגרות אשראי לניצול  2_דיווחים נוספים_פירוט אגח תשואה מעל 10% _15" xfId="4235"/>
    <cellStyle name="5_יתרת מסגרות אשראי לניצול  2_פירוט אגח תשואה מעל 10% " xfId="4236"/>
    <cellStyle name="5_יתרת מסגרות אשראי לניצול  2_פירוט אגח תשואה מעל 10% _15" xfId="4237"/>
    <cellStyle name="5_יתרת מסגרות אשראי לניצול _15" xfId="4238"/>
    <cellStyle name="5_יתרת מסגרות אשראי לניצול _4.4." xfId="4239"/>
    <cellStyle name="5_יתרת מסגרות אשראי לניצול _4.4. 2" xfId="4240"/>
    <cellStyle name="5_יתרת מסגרות אשראי לניצול _4.4. 2_15" xfId="4241"/>
    <cellStyle name="5_יתרת מסגרות אשראי לניצול _4.4. 2_דיווחים נוספים" xfId="4242"/>
    <cellStyle name="5_יתרת מסגרות אשראי לניצול _4.4. 2_דיווחים נוספים_1" xfId="4243"/>
    <cellStyle name="5_יתרת מסגרות אשראי לניצול _4.4. 2_דיווחים נוספים_1_15" xfId="4244"/>
    <cellStyle name="5_יתרת מסגרות אשראי לניצול _4.4. 2_דיווחים נוספים_15" xfId="4245"/>
    <cellStyle name="5_יתרת מסגרות אשראי לניצול _4.4. 2_דיווחים נוספים_פירוט אגח תשואה מעל 10% " xfId="4246"/>
    <cellStyle name="5_יתרת מסגרות אשראי לניצול _4.4. 2_דיווחים נוספים_פירוט אגח תשואה מעל 10% _15" xfId="4247"/>
    <cellStyle name="5_יתרת מסגרות אשראי לניצול _4.4. 2_פירוט אגח תשואה מעל 10% " xfId="4248"/>
    <cellStyle name="5_יתרת מסגרות אשראי לניצול _4.4. 2_פירוט אגח תשואה מעל 10% _15" xfId="4249"/>
    <cellStyle name="5_יתרת מסגרות אשראי לניצול _4.4._15" xfId="4250"/>
    <cellStyle name="5_יתרת מסגרות אשראי לניצול _4.4._דיווחים נוספים" xfId="4251"/>
    <cellStyle name="5_יתרת מסגרות אשראי לניצול _4.4._דיווחים נוספים_15" xfId="4252"/>
    <cellStyle name="5_יתרת מסגרות אשראי לניצול _4.4._פירוט אגח תשואה מעל 10% " xfId="4253"/>
    <cellStyle name="5_יתרת מסגרות אשראי לניצול _4.4._פירוט אגח תשואה מעל 10% _15" xfId="4254"/>
    <cellStyle name="5_יתרת מסגרות אשראי לניצול _דיווחים נוספים" xfId="4255"/>
    <cellStyle name="5_יתרת מסגרות אשראי לניצול _דיווחים נוספים_1" xfId="4256"/>
    <cellStyle name="5_יתרת מסגרות אשראי לניצול _דיווחים נוספים_1_15" xfId="4257"/>
    <cellStyle name="5_יתרת מסגרות אשראי לניצול _דיווחים נוספים_15" xfId="4258"/>
    <cellStyle name="5_יתרת מסגרות אשראי לניצול _דיווחים נוספים_פירוט אגח תשואה מעל 10% " xfId="4259"/>
    <cellStyle name="5_יתרת מסגרות אשראי לניצול _דיווחים נוספים_פירוט אגח תשואה מעל 10% _15" xfId="4260"/>
    <cellStyle name="5_יתרת מסגרות אשראי לניצול _פירוט אגח תשואה מעל 10% " xfId="4261"/>
    <cellStyle name="5_יתרת מסגרות אשראי לניצול _פירוט אגח תשואה מעל 10% _15" xfId="4262"/>
    <cellStyle name="5_משקל בתא100" xfId="4263"/>
    <cellStyle name="5_משקל בתא100 2" xfId="4264"/>
    <cellStyle name="5_משקל בתא100 2 2" xfId="4265"/>
    <cellStyle name="5_משקל בתא100 2 2_15" xfId="4266"/>
    <cellStyle name="5_משקל בתא100 2 2_דיווחים נוספים" xfId="4267"/>
    <cellStyle name="5_משקל בתא100 2 2_דיווחים נוספים_1" xfId="4268"/>
    <cellStyle name="5_משקל בתא100 2 2_דיווחים נוספים_1_15" xfId="4269"/>
    <cellStyle name="5_משקל בתא100 2 2_דיווחים נוספים_15" xfId="4270"/>
    <cellStyle name="5_משקל בתא100 2 2_דיווחים נוספים_פירוט אגח תשואה מעל 10% " xfId="4271"/>
    <cellStyle name="5_משקל בתא100 2 2_דיווחים נוספים_פירוט אגח תשואה מעל 10% _15" xfId="4272"/>
    <cellStyle name="5_משקל בתא100 2 2_פירוט אגח תשואה מעל 10% " xfId="4273"/>
    <cellStyle name="5_משקל בתא100 2 2_פירוט אגח תשואה מעל 10% _15" xfId="4274"/>
    <cellStyle name="5_משקל בתא100 2_15" xfId="4275"/>
    <cellStyle name="5_משקל בתא100 2_4.4." xfId="4276"/>
    <cellStyle name="5_משקל בתא100 2_4.4. 2" xfId="4277"/>
    <cellStyle name="5_משקל בתא100 2_4.4. 2_15" xfId="4278"/>
    <cellStyle name="5_משקל בתא100 2_4.4. 2_דיווחים נוספים" xfId="4279"/>
    <cellStyle name="5_משקל בתא100 2_4.4. 2_דיווחים נוספים_1" xfId="4280"/>
    <cellStyle name="5_משקל בתא100 2_4.4. 2_דיווחים נוספים_1_15" xfId="4281"/>
    <cellStyle name="5_משקל בתא100 2_4.4. 2_דיווחים נוספים_15" xfId="4282"/>
    <cellStyle name="5_משקל בתא100 2_4.4. 2_דיווחים נוספים_פירוט אגח תשואה מעל 10% " xfId="4283"/>
    <cellStyle name="5_משקל בתא100 2_4.4. 2_דיווחים נוספים_פירוט אגח תשואה מעל 10% _15" xfId="4284"/>
    <cellStyle name="5_משקל בתא100 2_4.4. 2_פירוט אגח תשואה מעל 10% " xfId="4285"/>
    <cellStyle name="5_משקל בתא100 2_4.4. 2_פירוט אגח תשואה מעל 10% _15" xfId="4286"/>
    <cellStyle name="5_משקל בתא100 2_4.4._15" xfId="4287"/>
    <cellStyle name="5_משקל בתא100 2_4.4._דיווחים נוספים" xfId="4288"/>
    <cellStyle name="5_משקל בתא100 2_4.4._דיווחים נוספים_15" xfId="4289"/>
    <cellStyle name="5_משקל בתא100 2_4.4._פירוט אגח תשואה מעל 10% " xfId="4290"/>
    <cellStyle name="5_משקל בתא100 2_4.4._פירוט אגח תשואה מעל 10% _15" xfId="4291"/>
    <cellStyle name="5_משקל בתא100 2_דיווחים נוספים" xfId="4292"/>
    <cellStyle name="5_משקל בתא100 2_דיווחים נוספים 2" xfId="4293"/>
    <cellStyle name="5_משקל בתא100 2_דיווחים נוספים 2_15" xfId="4294"/>
    <cellStyle name="5_משקל בתא100 2_דיווחים נוספים 2_דיווחים נוספים" xfId="4295"/>
    <cellStyle name="5_משקל בתא100 2_דיווחים נוספים 2_דיווחים נוספים_1" xfId="4296"/>
    <cellStyle name="5_משקל בתא100 2_דיווחים נוספים 2_דיווחים נוספים_1_15" xfId="4297"/>
    <cellStyle name="5_משקל בתא100 2_דיווחים נוספים 2_דיווחים נוספים_15" xfId="4298"/>
    <cellStyle name="5_משקל בתא100 2_דיווחים נוספים 2_דיווחים נוספים_פירוט אגח תשואה מעל 10% " xfId="4299"/>
    <cellStyle name="5_משקל בתא100 2_דיווחים נוספים 2_דיווחים נוספים_פירוט אגח תשואה מעל 10% _15" xfId="4300"/>
    <cellStyle name="5_משקל בתא100 2_דיווחים נוספים 2_פירוט אגח תשואה מעל 10% " xfId="4301"/>
    <cellStyle name="5_משקל בתא100 2_דיווחים נוספים 2_פירוט אגח תשואה מעל 10% _15" xfId="4302"/>
    <cellStyle name="5_משקל בתא100 2_דיווחים נוספים_1" xfId="4303"/>
    <cellStyle name="5_משקל בתא100 2_דיווחים נוספים_1 2" xfId="4304"/>
    <cellStyle name="5_משקל בתא100 2_דיווחים נוספים_1 2_15" xfId="4305"/>
    <cellStyle name="5_משקל בתא100 2_דיווחים נוספים_1 2_דיווחים נוספים" xfId="4306"/>
    <cellStyle name="5_משקל בתא100 2_דיווחים נוספים_1 2_דיווחים נוספים_1" xfId="4307"/>
    <cellStyle name="5_משקל בתא100 2_דיווחים נוספים_1 2_דיווחים נוספים_1_15" xfId="4308"/>
    <cellStyle name="5_משקל בתא100 2_דיווחים נוספים_1 2_דיווחים נוספים_15" xfId="4309"/>
    <cellStyle name="5_משקל בתא100 2_דיווחים נוספים_1 2_דיווחים נוספים_פירוט אגח תשואה מעל 10% " xfId="4310"/>
    <cellStyle name="5_משקל בתא100 2_דיווחים נוספים_1 2_דיווחים נוספים_פירוט אגח תשואה מעל 10% _15" xfId="4311"/>
    <cellStyle name="5_משקל בתא100 2_דיווחים נוספים_1 2_פירוט אגח תשואה מעל 10% " xfId="4312"/>
    <cellStyle name="5_משקל בתא100 2_דיווחים נוספים_1 2_פירוט אגח תשואה מעל 10% _15" xfId="4313"/>
    <cellStyle name="5_משקל בתא100 2_דיווחים נוספים_1_15" xfId="4314"/>
    <cellStyle name="5_משקל בתא100 2_דיווחים נוספים_1_4.4." xfId="4315"/>
    <cellStyle name="5_משקל בתא100 2_דיווחים נוספים_1_4.4. 2" xfId="4316"/>
    <cellStyle name="5_משקל בתא100 2_דיווחים נוספים_1_4.4. 2_15" xfId="4317"/>
    <cellStyle name="5_משקל בתא100 2_דיווחים נוספים_1_4.4. 2_דיווחים נוספים" xfId="4318"/>
    <cellStyle name="5_משקל בתא100 2_דיווחים נוספים_1_4.4. 2_דיווחים נוספים_1" xfId="4319"/>
    <cellStyle name="5_משקל בתא100 2_דיווחים נוספים_1_4.4. 2_דיווחים נוספים_1_15" xfId="4320"/>
    <cellStyle name="5_משקל בתא100 2_דיווחים נוספים_1_4.4. 2_דיווחים נוספים_15" xfId="4321"/>
    <cellStyle name="5_משקל בתא100 2_דיווחים נוספים_1_4.4. 2_דיווחים נוספים_פירוט אגח תשואה מעל 10% " xfId="4322"/>
    <cellStyle name="5_משקל בתא100 2_דיווחים נוספים_1_4.4. 2_דיווחים נוספים_פירוט אגח תשואה מעל 10% _15" xfId="4323"/>
    <cellStyle name="5_משקל בתא100 2_דיווחים נוספים_1_4.4. 2_פירוט אגח תשואה מעל 10% " xfId="4324"/>
    <cellStyle name="5_משקל בתא100 2_דיווחים נוספים_1_4.4. 2_פירוט אגח תשואה מעל 10% _15" xfId="4325"/>
    <cellStyle name="5_משקל בתא100 2_דיווחים נוספים_1_4.4._15" xfId="4326"/>
    <cellStyle name="5_משקל בתא100 2_דיווחים נוספים_1_4.4._דיווחים נוספים" xfId="4327"/>
    <cellStyle name="5_משקל בתא100 2_דיווחים נוספים_1_4.4._דיווחים נוספים_15" xfId="4328"/>
    <cellStyle name="5_משקל בתא100 2_דיווחים נוספים_1_4.4._פירוט אגח תשואה מעל 10% " xfId="4329"/>
    <cellStyle name="5_משקל בתא100 2_דיווחים נוספים_1_4.4._פירוט אגח תשואה מעל 10% _15" xfId="4330"/>
    <cellStyle name="5_משקל בתא100 2_דיווחים נוספים_1_דיווחים נוספים" xfId="4331"/>
    <cellStyle name="5_משקל בתא100 2_דיווחים נוספים_1_דיווחים נוספים_15" xfId="4332"/>
    <cellStyle name="5_משקל בתא100 2_דיווחים נוספים_1_פירוט אגח תשואה מעל 10% " xfId="4333"/>
    <cellStyle name="5_משקל בתא100 2_דיווחים נוספים_1_פירוט אגח תשואה מעל 10% _15" xfId="4334"/>
    <cellStyle name="5_משקל בתא100 2_דיווחים נוספים_15" xfId="4335"/>
    <cellStyle name="5_משקל בתא100 2_דיווחים נוספים_2" xfId="4336"/>
    <cellStyle name="5_משקל בתא100 2_דיווחים נוספים_2_15" xfId="4337"/>
    <cellStyle name="5_משקל בתא100 2_דיווחים נוספים_4.4." xfId="4338"/>
    <cellStyle name="5_משקל בתא100 2_דיווחים נוספים_4.4. 2" xfId="4339"/>
    <cellStyle name="5_משקל בתא100 2_דיווחים נוספים_4.4. 2_15" xfId="4340"/>
    <cellStyle name="5_משקל בתא100 2_דיווחים נוספים_4.4. 2_דיווחים נוספים" xfId="4341"/>
    <cellStyle name="5_משקל בתא100 2_דיווחים נוספים_4.4. 2_דיווחים נוספים_1" xfId="4342"/>
    <cellStyle name="5_משקל בתא100 2_דיווחים נוספים_4.4. 2_דיווחים נוספים_1_15" xfId="4343"/>
    <cellStyle name="5_משקל בתא100 2_דיווחים נוספים_4.4. 2_דיווחים נוספים_15" xfId="4344"/>
    <cellStyle name="5_משקל בתא100 2_דיווחים נוספים_4.4. 2_דיווחים נוספים_פירוט אגח תשואה מעל 10% " xfId="4345"/>
    <cellStyle name="5_משקל בתא100 2_דיווחים נוספים_4.4. 2_דיווחים נוספים_פירוט אגח תשואה מעל 10% _15" xfId="4346"/>
    <cellStyle name="5_משקל בתא100 2_דיווחים נוספים_4.4. 2_פירוט אגח תשואה מעל 10% " xfId="4347"/>
    <cellStyle name="5_משקל בתא100 2_דיווחים נוספים_4.4. 2_פירוט אגח תשואה מעל 10% _15" xfId="4348"/>
    <cellStyle name="5_משקל בתא100 2_דיווחים נוספים_4.4._15" xfId="4349"/>
    <cellStyle name="5_משקל בתא100 2_דיווחים נוספים_4.4._דיווחים נוספים" xfId="4350"/>
    <cellStyle name="5_משקל בתא100 2_דיווחים נוספים_4.4._דיווחים נוספים_15" xfId="4351"/>
    <cellStyle name="5_משקל בתא100 2_דיווחים נוספים_4.4._פירוט אגח תשואה מעל 10% " xfId="4352"/>
    <cellStyle name="5_משקל בתא100 2_דיווחים נוספים_4.4._פירוט אגח תשואה מעל 10% _15" xfId="4353"/>
    <cellStyle name="5_משקל בתא100 2_דיווחים נוספים_דיווחים נוספים" xfId="4354"/>
    <cellStyle name="5_משקל בתא100 2_דיווחים נוספים_דיווחים נוספים 2" xfId="4355"/>
    <cellStyle name="5_משקל בתא100 2_דיווחים נוספים_דיווחים נוספים 2_15" xfId="4356"/>
    <cellStyle name="5_משקל בתא100 2_דיווחים נוספים_דיווחים נוספים 2_דיווחים נוספים" xfId="4357"/>
    <cellStyle name="5_משקל בתא100 2_דיווחים נוספים_דיווחים נוספים 2_דיווחים נוספים_1" xfId="4358"/>
    <cellStyle name="5_משקל בתא100 2_דיווחים נוספים_דיווחים נוספים 2_דיווחים נוספים_1_15" xfId="4359"/>
    <cellStyle name="5_משקל בתא100 2_דיווחים נוספים_דיווחים נוספים 2_דיווחים נוספים_15" xfId="4360"/>
    <cellStyle name="5_משקל בתא100 2_דיווחים נוספים_דיווחים נוספים 2_דיווחים נוספים_פירוט אגח תשואה מעל 10% " xfId="4361"/>
    <cellStyle name="5_משקל בתא100 2_דיווחים נוספים_דיווחים נוספים 2_דיווחים נוספים_פירוט אגח תשואה מעל 10% _15" xfId="4362"/>
    <cellStyle name="5_משקל בתא100 2_דיווחים נוספים_דיווחים נוספים 2_פירוט אגח תשואה מעל 10% " xfId="4363"/>
    <cellStyle name="5_משקל בתא100 2_דיווחים נוספים_דיווחים נוספים 2_פירוט אגח תשואה מעל 10% _15" xfId="4364"/>
    <cellStyle name="5_משקל בתא100 2_דיווחים נוספים_דיווחים נוספים_1" xfId="4365"/>
    <cellStyle name="5_משקל בתא100 2_דיווחים נוספים_דיווחים נוספים_1_15" xfId="4366"/>
    <cellStyle name="5_משקל בתא100 2_דיווחים נוספים_דיווחים נוספים_15" xfId="4367"/>
    <cellStyle name="5_משקל בתא100 2_דיווחים נוספים_דיווחים נוספים_4.4." xfId="4368"/>
    <cellStyle name="5_משקל בתא100 2_דיווחים נוספים_דיווחים נוספים_4.4. 2" xfId="4369"/>
    <cellStyle name="5_משקל בתא100 2_דיווחים נוספים_דיווחים נוספים_4.4. 2_15" xfId="4370"/>
    <cellStyle name="5_משקל בתא100 2_דיווחים נוספים_דיווחים נוספים_4.4. 2_דיווחים נוספים" xfId="4371"/>
    <cellStyle name="5_משקל בתא100 2_דיווחים נוספים_דיווחים נוספים_4.4. 2_דיווחים נוספים_1" xfId="4372"/>
    <cellStyle name="5_משקל בתא100 2_דיווחים נוספים_דיווחים נוספים_4.4. 2_דיווחים נוספים_1_15" xfId="4373"/>
    <cellStyle name="5_משקל בתא100 2_דיווחים נוספים_דיווחים נוספים_4.4. 2_דיווחים נוספים_15" xfId="4374"/>
    <cellStyle name="5_משקל בתא100 2_דיווחים נוספים_דיווחים נוספים_4.4. 2_דיווחים נוספים_פירוט אגח תשואה מעל 10% " xfId="4375"/>
    <cellStyle name="5_משקל בתא100 2_דיווחים נוספים_דיווחים נוספים_4.4. 2_דיווחים נוספים_פירוט אגח תשואה מעל 10% _15" xfId="4376"/>
    <cellStyle name="5_משקל בתא100 2_דיווחים נוספים_דיווחים נוספים_4.4. 2_פירוט אגח תשואה מעל 10% " xfId="4377"/>
    <cellStyle name="5_משקל בתא100 2_דיווחים נוספים_דיווחים נוספים_4.4. 2_פירוט אגח תשואה מעל 10% _15" xfId="4378"/>
    <cellStyle name="5_משקל בתא100 2_דיווחים נוספים_דיווחים נוספים_4.4._15" xfId="4379"/>
    <cellStyle name="5_משקל בתא100 2_דיווחים נוספים_דיווחים נוספים_4.4._דיווחים נוספים" xfId="4380"/>
    <cellStyle name="5_משקל בתא100 2_דיווחים נוספים_דיווחים נוספים_4.4._דיווחים נוספים_15" xfId="4381"/>
    <cellStyle name="5_משקל בתא100 2_דיווחים נוספים_דיווחים נוספים_4.4._פירוט אגח תשואה מעל 10% " xfId="4382"/>
    <cellStyle name="5_משקל בתא100 2_דיווחים נוספים_דיווחים נוספים_4.4._פירוט אגח תשואה מעל 10% _15" xfId="4383"/>
    <cellStyle name="5_משקל בתא100 2_דיווחים נוספים_דיווחים נוספים_דיווחים נוספים" xfId="4384"/>
    <cellStyle name="5_משקל בתא100 2_דיווחים נוספים_דיווחים נוספים_דיווחים נוספים_15" xfId="4385"/>
    <cellStyle name="5_משקל בתא100 2_דיווחים נוספים_דיווחים נוספים_פירוט אגח תשואה מעל 10% " xfId="4386"/>
    <cellStyle name="5_משקל בתא100 2_דיווחים נוספים_דיווחים נוספים_פירוט אגח תשואה מעל 10% _15" xfId="4387"/>
    <cellStyle name="5_משקל בתא100 2_דיווחים נוספים_פירוט אגח תשואה מעל 10% " xfId="4388"/>
    <cellStyle name="5_משקל בתא100 2_דיווחים נוספים_פירוט אגח תשואה מעל 10% _15" xfId="4389"/>
    <cellStyle name="5_משקל בתא100 2_עסקאות שאושרו וטרם בוצעו  " xfId="4390"/>
    <cellStyle name="5_משקל בתא100 2_עסקאות שאושרו וטרם בוצעו   2" xfId="4391"/>
    <cellStyle name="5_משקל בתא100 2_עסקאות שאושרו וטרם בוצעו   2_15" xfId="4392"/>
    <cellStyle name="5_משקל בתא100 2_עסקאות שאושרו וטרם בוצעו   2_דיווחים נוספים" xfId="4393"/>
    <cellStyle name="5_משקל בתא100 2_עסקאות שאושרו וטרם בוצעו   2_דיווחים נוספים_1" xfId="4394"/>
    <cellStyle name="5_משקל בתא100 2_עסקאות שאושרו וטרם בוצעו   2_דיווחים נוספים_1_15" xfId="4395"/>
    <cellStyle name="5_משקל בתא100 2_עסקאות שאושרו וטרם בוצעו   2_דיווחים נוספים_15" xfId="4396"/>
    <cellStyle name="5_משקל בתא100 2_עסקאות שאושרו וטרם בוצעו   2_דיווחים נוספים_פירוט אגח תשואה מעל 10% " xfId="4397"/>
    <cellStyle name="5_משקל בתא100 2_עסקאות שאושרו וטרם בוצעו   2_דיווחים נוספים_פירוט אגח תשואה מעל 10% _15" xfId="4398"/>
    <cellStyle name="5_משקל בתא100 2_עסקאות שאושרו וטרם בוצעו   2_פירוט אגח תשואה מעל 10% " xfId="4399"/>
    <cellStyle name="5_משקל בתא100 2_עסקאות שאושרו וטרם בוצעו   2_פירוט אגח תשואה מעל 10% _15" xfId="4400"/>
    <cellStyle name="5_משקל בתא100 2_עסקאות שאושרו וטרם בוצעו  _15" xfId="4401"/>
    <cellStyle name="5_משקל בתא100 2_עסקאות שאושרו וטרם בוצעו  _דיווחים נוספים" xfId="4402"/>
    <cellStyle name="5_משקל בתא100 2_עסקאות שאושרו וטרם בוצעו  _דיווחים נוספים_15" xfId="4403"/>
    <cellStyle name="5_משקל בתא100 2_עסקאות שאושרו וטרם בוצעו  _פירוט אגח תשואה מעל 10% " xfId="4404"/>
    <cellStyle name="5_משקל בתא100 2_עסקאות שאושרו וטרם בוצעו  _פירוט אגח תשואה מעל 10% _15" xfId="4405"/>
    <cellStyle name="5_משקל בתא100 2_פירוט אגח תשואה מעל 10% " xfId="4406"/>
    <cellStyle name="5_משקל בתא100 2_פירוט אגח תשואה מעל 10%  2" xfId="4407"/>
    <cellStyle name="5_משקל בתא100 2_פירוט אגח תשואה מעל 10%  2_15" xfId="4408"/>
    <cellStyle name="5_משקל בתא100 2_פירוט אגח תשואה מעל 10%  2_דיווחים נוספים" xfId="4409"/>
    <cellStyle name="5_משקל בתא100 2_פירוט אגח תשואה מעל 10%  2_דיווחים נוספים_1" xfId="4410"/>
    <cellStyle name="5_משקל בתא100 2_פירוט אגח תשואה מעל 10%  2_דיווחים נוספים_1_15" xfId="4411"/>
    <cellStyle name="5_משקל בתא100 2_פירוט אגח תשואה מעל 10%  2_דיווחים נוספים_15" xfId="4412"/>
    <cellStyle name="5_משקל בתא100 2_פירוט אגח תשואה מעל 10%  2_דיווחים נוספים_פירוט אגח תשואה מעל 10% " xfId="4413"/>
    <cellStyle name="5_משקל בתא100 2_פירוט אגח תשואה מעל 10%  2_דיווחים נוספים_פירוט אגח תשואה מעל 10% _15" xfId="4414"/>
    <cellStyle name="5_משקל בתא100 2_פירוט אגח תשואה מעל 10%  2_פירוט אגח תשואה מעל 10% " xfId="4415"/>
    <cellStyle name="5_משקל בתא100 2_פירוט אגח תשואה מעל 10%  2_פירוט אגח תשואה מעל 10% _15" xfId="4416"/>
    <cellStyle name="5_משקל בתא100 2_פירוט אגח תשואה מעל 10% _1" xfId="4417"/>
    <cellStyle name="5_משקל בתא100 2_פירוט אגח תשואה מעל 10% _1_15" xfId="4418"/>
    <cellStyle name="5_משקל בתא100 2_פירוט אגח תשואה מעל 10% _15" xfId="4419"/>
    <cellStyle name="5_משקל בתא100 2_פירוט אגח תשואה מעל 10% _4.4." xfId="4420"/>
    <cellStyle name="5_משקל בתא100 2_פירוט אגח תשואה מעל 10% _4.4. 2" xfId="4421"/>
    <cellStyle name="5_משקל בתא100 2_פירוט אגח תשואה מעל 10% _4.4. 2_15" xfId="4422"/>
    <cellStyle name="5_משקל בתא100 2_פירוט אגח תשואה מעל 10% _4.4. 2_דיווחים נוספים" xfId="4423"/>
    <cellStyle name="5_משקל בתא100 2_פירוט אגח תשואה מעל 10% _4.4. 2_דיווחים נוספים_1" xfId="4424"/>
    <cellStyle name="5_משקל בתא100 2_פירוט אגח תשואה מעל 10% _4.4. 2_דיווחים נוספים_1_15" xfId="4425"/>
    <cellStyle name="5_משקל בתא100 2_פירוט אגח תשואה מעל 10% _4.4. 2_דיווחים נוספים_15" xfId="4426"/>
    <cellStyle name="5_משקל בתא100 2_פירוט אגח תשואה מעל 10% _4.4. 2_דיווחים נוספים_פירוט אגח תשואה מעל 10% " xfId="4427"/>
    <cellStyle name="5_משקל בתא100 2_פירוט אגח תשואה מעל 10% _4.4. 2_דיווחים נוספים_פירוט אגח תשואה מעל 10% _15" xfId="4428"/>
    <cellStyle name="5_משקל בתא100 2_פירוט אגח תשואה מעל 10% _4.4. 2_פירוט אגח תשואה מעל 10% " xfId="4429"/>
    <cellStyle name="5_משקל בתא100 2_פירוט אגח תשואה מעל 10% _4.4. 2_פירוט אגח תשואה מעל 10% _15" xfId="4430"/>
    <cellStyle name="5_משקל בתא100 2_פירוט אגח תשואה מעל 10% _4.4._15" xfId="4431"/>
    <cellStyle name="5_משקל בתא100 2_פירוט אגח תשואה מעל 10% _4.4._דיווחים נוספים" xfId="4432"/>
    <cellStyle name="5_משקל בתא100 2_פירוט אגח תשואה מעל 10% _4.4._דיווחים נוספים_15" xfId="4433"/>
    <cellStyle name="5_משקל בתא100 2_פירוט אגח תשואה מעל 10% _4.4._פירוט אגח תשואה מעל 10% " xfId="4434"/>
    <cellStyle name="5_משקל בתא100 2_פירוט אגח תשואה מעל 10% _4.4._פירוט אגח תשואה מעל 10% _15" xfId="4435"/>
    <cellStyle name="5_משקל בתא100 2_פירוט אגח תשואה מעל 10% _דיווחים נוספים" xfId="4436"/>
    <cellStyle name="5_משקל בתא100 2_פירוט אגח תשואה מעל 10% _דיווחים נוספים_1" xfId="4437"/>
    <cellStyle name="5_משקל בתא100 2_פירוט אגח תשואה מעל 10% _דיווחים נוספים_1_15" xfId="4438"/>
    <cellStyle name="5_משקל בתא100 2_פירוט אגח תשואה מעל 10% _דיווחים נוספים_15" xfId="4439"/>
    <cellStyle name="5_משקל בתא100 2_פירוט אגח תשואה מעל 10% _דיווחים נוספים_פירוט אגח תשואה מעל 10% " xfId="4440"/>
    <cellStyle name="5_משקל בתא100 2_פירוט אגח תשואה מעל 10% _דיווחים נוספים_פירוט אגח תשואה מעל 10% _15" xfId="4441"/>
    <cellStyle name="5_משקל בתא100 2_פירוט אגח תשואה מעל 10% _פירוט אגח תשואה מעל 10% " xfId="4442"/>
    <cellStyle name="5_משקל בתא100 2_פירוט אגח תשואה מעל 10% _פירוט אגח תשואה מעל 10% _15" xfId="4443"/>
    <cellStyle name="5_משקל בתא100 3" xfId="4444"/>
    <cellStyle name="5_משקל בתא100 3_15" xfId="4445"/>
    <cellStyle name="5_משקל בתא100 3_דיווחים נוספים" xfId="4446"/>
    <cellStyle name="5_משקל בתא100 3_דיווחים נוספים_1" xfId="4447"/>
    <cellStyle name="5_משקל בתא100 3_דיווחים נוספים_1_15" xfId="4448"/>
    <cellStyle name="5_משקל בתא100 3_דיווחים נוספים_15" xfId="4449"/>
    <cellStyle name="5_משקל בתא100 3_דיווחים נוספים_פירוט אגח תשואה מעל 10% " xfId="4450"/>
    <cellStyle name="5_משקל בתא100 3_דיווחים נוספים_פירוט אגח תשואה מעל 10% _15" xfId="4451"/>
    <cellStyle name="5_משקל בתא100 3_פירוט אגח תשואה מעל 10% " xfId="4452"/>
    <cellStyle name="5_משקל בתא100 3_פירוט אגח תשואה מעל 10% _15" xfId="4453"/>
    <cellStyle name="5_משקל בתא100_15" xfId="4454"/>
    <cellStyle name="5_משקל בתא100_4.4." xfId="4455"/>
    <cellStyle name="5_משקל בתא100_4.4. 2" xfId="4456"/>
    <cellStyle name="5_משקל בתא100_4.4. 2_15" xfId="4457"/>
    <cellStyle name="5_משקל בתא100_4.4. 2_דיווחים נוספים" xfId="4458"/>
    <cellStyle name="5_משקל בתא100_4.4. 2_דיווחים נוספים_1" xfId="4459"/>
    <cellStyle name="5_משקל בתא100_4.4. 2_דיווחים נוספים_1_15" xfId="4460"/>
    <cellStyle name="5_משקל בתא100_4.4. 2_דיווחים נוספים_15" xfId="4461"/>
    <cellStyle name="5_משקל בתא100_4.4. 2_דיווחים נוספים_פירוט אגח תשואה מעל 10% " xfId="4462"/>
    <cellStyle name="5_משקל בתא100_4.4. 2_דיווחים נוספים_פירוט אגח תשואה מעל 10% _15" xfId="4463"/>
    <cellStyle name="5_משקל בתא100_4.4. 2_פירוט אגח תשואה מעל 10% " xfId="4464"/>
    <cellStyle name="5_משקל בתא100_4.4. 2_פירוט אגח תשואה מעל 10% _15" xfId="4465"/>
    <cellStyle name="5_משקל בתא100_4.4._15" xfId="4466"/>
    <cellStyle name="5_משקל בתא100_4.4._דיווחים נוספים" xfId="4467"/>
    <cellStyle name="5_משקל בתא100_4.4._דיווחים נוספים_15" xfId="4468"/>
    <cellStyle name="5_משקל בתא100_4.4._פירוט אגח תשואה מעל 10% " xfId="4469"/>
    <cellStyle name="5_משקל בתא100_4.4._פירוט אגח תשואה מעל 10% _15" xfId="4470"/>
    <cellStyle name="5_משקל בתא100_דיווחים נוספים" xfId="4471"/>
    <cellStyle name="5_משקל בתא100_דיווחים נוספים 2" xfId="4472"/>
    <cellStyle name="5_משקל בתא100_דיווחים נוספים 2_15" xfId="4473"/>
    <cellStyle name="5_משקל בתא100_דיווחים נוספים 2_דיווחים נוספים" xfId="4474"/>
    <cellStyle name="5_משקל בתא100_דיווחים נוספים 2_דיווחים נוספים_1" xfId="4475"/>
    <cellStyle name="5_משקל בתא100_דיווחים נוספים 2_דיווחים נוספים_1_15" xfId="4476"/>
    <cellStyle name="5_משקל בתא100_דיווחים נוספים 2_דיווחים נוספים_15" xfId="4477"/>
    <cellStyle name="5_משקל בתא100_דיווחים נוספים 2_דיווחים נוספים_פירוט אגח תשואה מעל 10% " xfId="4478"/>
    <cellStyle name="5_משקל בתא100_דיווחים נוספים 2_דיווחים נוספים_פירוט אגח תשואה מעל 10% _15" xfId="4479"/>
    <cellStyle name="5_משקל בתא100_דיווחים נוספים 2_פירוט אגח תשואה מעל 10% " xfId="4480"/>
    <cellStyle name="5_משקל בתא100_דיווחים נוספים 2_פירוט אגח תשואה מעל 10% _15" xfId="4481"/>
    <cellStyle name="5_משקל בתא100_דיווחים נוספים_1" xfId="4482"/>
    <cellStyle name="5_משקל בתא100_דיווחים נוספים_1 2" xfId="4483"/>
    <cellStyle name="5_משקל בתא100_דיווחים נוספים_1 2_15" xfId="4484"/>
    <cellStyle name="5_משקל בתא100_דיווחים נוספים_1 2_דיווחים נוספים" xfId="4485"/>
    <cellStyle name="5_משקל בתא100_דיווחים נוספים_1 2_דיווחים נוספים_1" xfId="4486"/>
    <cellStyle name="5_משקל בתא100_דיווחים נוספים_1 2_דיווחים נוספים_1_15" xfId="4487"/>
    <cellStyle name="5_משקל בתא100_דיווחים נוספים_1 2_דיווחים נוספים_15" xfId="4488"/>
    <cellStyle name="5_משקל בתא100_דיווחים נוספים_1 2_דיווחים נוספים_פירוט אגח תשואה מעל 10% " xfId="4489"/>
    <cellStyle name="5_משקל בתא100_דיווחים נוספים_1 2_דיווחים נוספים_פירוט אגח תשואה מעל 10% _15" xfId="4490"/>
    <cellStyle name="5_משקל בתא100_דיווחים נוספים_1 2_פירוט אגח תשואה מעל 10% " xfId="4491"/>
    <cellStyle name="5_משקל בתא100_דיווחים נוספים_1 2_פירוט אגח תשואה מעל 10% _15" xfId="4492"/>
    <cellStyle name="5_משקל בתא100_דיווחים נוספים_1_15" xfId="4493"/>
    <cellStyle name="5_משקל בתא100_דיווחים נוספים_1_4.4." xfId="4494"/>
    <cellStyle name="5_משקל בתא100_דיווחים נוספים_1_4.4. 2" xfId="4495"/>
    <cellStyle name="5_משקל בתא100_דיווחים נוספים_1_4.4. 2_15" xfId="4496"/>
    <cellStyle name="5_משקל בתא100_דיווחים נוספים_1_4.4. 2_דיווחים נוספים" xfId="4497"/>
    <cellStyle name="5_משקל בתא100_דיווחים נוספים_1_4.4. 2_דיווחים נוספים_1" xfId="4498"/>
    <cellStyle name="5_משקל בתא100_דיווחים נוספים_1_4.4. 2_דיווחים נוספים_1_15" xfId="4499"/>
    <cellStyle name="5_משקל בתא100_דיווחים נוספים_1_4.4. 2_דיווחים נוספים_15" xfId="4500"/>
    <cellStyle name="5_משקל בתא100_דיווחים נוספים_1_4.4. 2_דיווחים נוספים_פירוט אגח תשואה מעל 10% " xfId="4501"/>
    <cellStyle name="5_משקל בתא100_דיווחים נוספים_1_4.4. 2_דיווחים נוספים_פירוט אגח תשואה מעל 10% _15" xfId="4502"/>
    <cellStyle name="5_משקל בתא100_דיווחים נוספים_1_4.4. 2_פירוט אגח תשואה מעל 10% " xfId="4503"/>
    <cellStyle name="5_משקל בתא100_דיווחים נוספים_1_4.4. 2_פירוט אגח תשואה מעל 10% _15" xfId="4504"/>
    <cellStyle name="5_משקל בתא100_דיווחים נוספים_1_4.4._15" xfId="4505"/>
    <cellStyle name="5_משקל בתא100_דיווחים נוספים_1_4.4._דיווחים נוספים" xfId="4506"/>
    <cellStyle name="5_משקל בתא100_דיווחים נוספים_1_4.4._דיווחים נוספים_15" xfId="4507"/>
    <cellStyle name="5_משקל בתא100_דיווחים נוספים_1_4.4._פירוט אגח תשואה מעל 10% " xfId="4508"/>
    <cellStyle name="5_משקל בתא100_דיווחים נוספים_1_4.4._פירוט אגח תשואה מעל 10% _15" xfId="4509"/>
    <cellStyle name="5_משקל בתא100_דיווחים נוספים_1_דיווחים נוספים" xfId="4510"/>
    <cellStyle name="5_משקל בתא100_דיווחים נוספים_1_דיווחים נוספים 2" xfId="4511"/>
    <cellStyle name="5_משקל בתא100_דיווחים נוספים_1_דיווחים נוספים 2_15" xfId="4512"/>
    <cellStyle name="5_משקל בתא100_דיווחים נוספים_1_דיווחים נוספים 2_דיווחים נוספים" xfId="4513"/>
    <cellStyle name="5_משקל בתא100_דיווחים נוספים_1_דיווחים נוספים 2_דיווחים נוספים_1" xfId="4514"/>
    <cellStyle name="5_משקל בתא100_דיווחים נוספים_1_דיווחים נוספים 2_דיווחים נוספים_1_15" xfId="4515"/>
    <cellStyle name="5_משקל בתא100_דיווחים נוספים_1_דיווחים נוספים 2_דיווחים נוספים_15" xfId="4516"/>
    <cellStyle name="5_משקל בתא100_דיווחים נוספים_1_דיווחים נוספים 2_דיווחים נוספים_פירוט אגח תשואה מעל 10% " xfId="4517"/>
    <cellStyle name="5_משקל בתא100_דיווחים נוספים_1_דיווחים נוספים 2_דיווחים נוספים_פירוט אגח תשואה מעל 10% _15" xfId="4518"/>
    <cellStyle name="5_משקל בתא100_דיווחים נוספים_1_דיווחים נוספים 2_פירוט אגח תשואה מעל 10% " xfId="4519"/>
    <cellStyle name="5_משקל בתא100_דיווחים נוספים_1_דיווחים נוספים 2_פירוט אגח תשואה מעל 10% _15" xfId="4520"/>
    <cellStyle name="5_משקל בתא100_דיווחים נוספים_1_דיווחים נוספים_1" xfId="4521"/>
    <cellStyle name="5_משקל בתא100_דיווחים נוספים_1_דיווחים נוספים_1_15" xfId="4522"/>
    <cellStyle name="5_משקל בתא100_דיווחים נוספים_1_דיווחים נוספים_15" xfId="4523"/>
    <cellStyle name="5_משקל בתא100_דיווחים נוספים_1_דיווחים נוספים_4.4." xfId="4524"/>
    <cellStyle name="5_משקל בתא100_דיווחים נוספים_1_דיווחים נוספים_4.4. 2" xfId="4525"/>
    <cellStyle name="5_משקל בתא100_דיווחים נוספים_1_דיווחים נוספים_4.4. 2_15" xfId="4526"/>
    <cellStyle name="5_משקל בתא100_דיווחים נוספים_1_דיווחים נוספים_4.4. 2_דיווחים נוספים" xfId="4527"/>
    <cellStyle name="5_משקל בתא100_דיווחים נוספים_1_דיווחים נוספים_4.4. 2_דיווחים נוספים_1" xfId="4528"/>
    <cellStyle name="5_משקל בתא100_דיווחים נוספים_1_דיווחים נוספים_4.4. 2_דיווחים נוספים_1_15" xfId="4529"/>
    <cellStyle name="5_משקל בתא100_דיווחים נוספים_1_דיווחים נוספים_4.4. 2_דיווחים נוספים_15" xfId="4530"/>
    <cellStyle name="5_משקל בתא100_דיווחים נוספים_1_דיווחים נוספים_4.4. 2_דיווחים נוספים_פירוט אגח תשואה מעל 10% " xfId="4531"/>
    <cellStyle name="5_משקל בתא100_דיווחים נוספים_1_דיווחים נוספים_4.4. 2_דיווחים נוספים_פירוט אגח תשואה מעל 10% _15" xfId="4532"/>
    <cellStyle name="5_משקל בתא100_דיווחים נוספים_1_דיווחים נוספים_4.4. 2_פירוט אגח תשואה מעל 10% " xfId="4533"/>
    <cellStyle name="5_משקל בתא100_דיווחים נוספים_1_דיווחים נוספים_4.4. 2_פירוט אגח תשואה מעל 10% _15" xfId="4534"/>
    <cellStyle name="5_משקל בתא100_דיווחים נוספים_1_דיווחים נוספים_4.4._15" xfId="4535"/>
    <cellStyle name="5_משקל בתא100_דיווחים נוספים_1_דיווחים נוספים_4.4._דיווחים נוספים" xfId="4536"/>
    <cellStyle name="5_משקל בתא100_דיווחים נוספים_1_דיווחים נוספים_4.4._דיווחים נוספים_15" xfId="4537"/>
    <cellStyle name="5_משקל בתא100_דיווחים נוספים_1_דיווחים נוספים_4.4._פירוט אגח תשואה מעל 10% " xfId="4538"/>
    <cellStyle name="5_משקל בתא100_דיווחים נוספים_1_דיווחים נוספים_4.4._פירוט אגח תשואה מעל 10% _15" xfId="4539"/>
    <cellStyle name="5_משקל בתא100_דיווחים נוספים_1_דיווחים נוספים_דיווחים נוספים" xfId="4540"/>
    <cellStyle name="5_משקל בתא100_דיווחים נוספים_1_דיווחים נוספים_דיווחים נוספים_15" xfId="4541"/>
    <cellStyle name="5_משקל בתא100_דיווחים נוספים_1_דיווחים נוספים_פירוט אגח תשואה מעל 10% " xfId="4542"/>
    <cellStyle name="5_משקל בתא100_דיווחים נוספים_1_דיווחים נוספים_פירוט אגח תשואה מעל 10% _15" xfId="4543"/>
    <cellStyle name="5_משקל בתא100_דיווחים נוספים_1_פירוט אגח תשואה מעל 10% " xfId="4544"/>
    <cellStyle name="5_משקל בתא100_דיווחים נוספים_1_פירוט אגח תשואה מעל 10% _15" xfId="4545"/>
    <cellStyle name="5_משקל בתא100_דיווחים נוספים_15" xfId="4546"/>
    <cellStyle name="5_משקל בתא100_דיווחים נוספים_2" xfId="4547"/>
    <cellStyle name="5_משקל בתא100_דיווחים נוספים_2 2" xfId="4548"/>
    <cellStyle name="5_משקל בתא100_דיווחים נוספים_2 2_15" xfId="4549"/>
    <cellStyle name="5_משקל בתא100_דיווחים נוספים_2 2_דיווחים נוספים" xfId="4550"/>
    <cellStyle name="5_משקל בתא100_דיווחים נוספים_2 2_דיווחים נוספים_1" xfId="4551"/>
    <cellStyle name="5_משקל בתא100_דיווחים נוספים_2 2_דיווחים נוספים_1_15" xfId="4552"/>
    <cellStyle name="5_משקל בתא100_דיווחים נוספים_2 2_דיווחים נוספים_15" xfId="4553"/>
    <cellStyle name="5_משקל בתא100_דיווחים נוספים_2 2_דיווחים נוספים_פירוט אגח תשואה מעל 10% " xfId="4554"/>
    <cellStyle name="5_משקל בתא100_דיווחים נוספים_2 2_דיווחים נוספים_פירוט אגח תשואה מעל 10% _15" xfId="4555"/>
    <cellStyle name="5_משקל בתא100_דיווחים נוספים_2 2_פירוט אגח תשואה מעל 10% " xfId="4556"/>
    <cellStyle name="5_משקל בתא100_דיווחים נוספים_2 2_פירוט אגח תשואה מעל 10% _15" xfId="4557"/>
    <cellStyle name="5_משקל בתא100_דיווחים נוספים_2_15" xfId="4558"/>
    <cellStyle name="5_משקל בתא100_דיווחים נוספים_2_4.4." xfId="4559"/>
    <cellStyle name="5_משקל בתא100_דיווחים נוספים_2_4.4. 2" xfId="4560"/>
    <cellStyle name="5_משקל בתא100_דיווחים נוספים_2_4.4. 2_15" xfId="4561"/>
    <cellStyle name="5_משקל בתא100_דיווחים נוספים_2_4.4. 2_דיווחים נוספים" xfId="4562"/>
    <cellStyle name="5_משקל בתא100_דיווחים נוספים_2_4.4. 2_דיווחים נוספים_1" xfId="4563"/>
    <cellStyle name="5_משקל בתא100_דיווחים נוספים_2_4.4. 2_דיווחים נוספים_1_15" xfId="4564"/>
    <cellStyle name="5_משקל בתא100_דיווחים נוספים_2_4.4. 2_דיווחים נוספים_15" xfId="4565"/>
    <cellStyle name="5_משקל בתא100_דיווחים נוספים_2_4.4. 2_דיווחים נוספים_פירוט אגח תשואה מעל 10% " xfId="4566"/>
    <cellStyle name="5_משקל בתא100_דיווחים נוספים_2_4.4. 2_דיווחים נוספים_פירוט אגח תשואה מעל 10% _15" xfId="4567"/>
    <cellStyle name="5_משקל בתא100_דיווחים נוספים_2_4.4. 2_פירוט אגח תשואה מעל 10% " xfId="4568"/>
    <cellStyle name="5_משקל בתא100_דיווחים נוספים_2_4.4. 2_פירוט אגח תשואה מעל 10% _15" xfId="4569"/>
    <cellStyle name="5_משקל בתא100_דיווחים נוספים_2_4.4._15" xfId="4570"/>
    <cellStyle name="5_משקל בתא100_דיווחים נוספים_2_4.4._דיווחים נוספים" xfId="4571"/>
    <cellStyle name="5_משקל בתא100_דיווחים נוספים_2_4.4._דיווחים נוספים_15" xfId="4572"/>
    <cellStyle name="5_משקל בתא100_דיווחים נוספים_2_4.4._פירוט אגח תשואה מעל 10% " xfId="4573"/>
    <cellStyle name="5_משקל בתא100_דיווחים נוספים_2_4.4._פירוט אגח תשואה מעל 10% _15" xfId="4574"/>
    <cellStyle name="5_משקל בתא100_דיווחים נוספים_2_דיווחים נוספים" xfId="4575"/>
    <cellStyle name="5_משקל בתא100_דיווחים נוספים_2_דיווחים נוספים_15" xfId="4576"/>
    <cellStyle name="5_משקל בתא100_דיווחים נוספים_2_פירוט אגח תשואה מעל 10% " xfId="4577"/>
    <cellStyle name="5_משקל בתא100_דיווחים נוספים_2_פירוט אגח תשואה מעל 10% _15" xfId="4578"/>
    <cellStyle name="5_משקל בתא100_דיווחים נוספים_3" xfId="4579"/>
    <cellStyle name="5_משקל בתא100_דיווחים נוספים_3_15" xfId="4580"/>
    <cellStyle name="5_משקל בתא100_דיווחים נוספים_4.4." xfId="4581"/>
    <cellStyle name="5_משקל בתא100_דיווחים נוספים_4.4. 2" xfId="4582"/>
    <cellStyle name="5_משקל בתא100_דיווחים נוספים_4.4. 2_15" xfId="4583"/>
    <cellStyle name="5_משקל בתא100_דיווחים נוספים_4.4. 2_דיווחים נוספים" xfId="4584"/>
    <cellStyle name="5_משקל בתא100_דיווחים נוספים_4.4. 2_דיווחים נוספים_1" xfId="4585"/>
    <cellStyle name="5_משקל בתא100_דיווחים נוספים_4.4. 2_דיווחים נוספים_1_15" xfId="4586"/>
    <cellStyle name="5_משקל בתא100_דיווחים נוספים_4.4. 2_דיווחים נוספים_15" xfId="4587"/>
    <cellStyle name="5_משקל בתא100_דיווחים נוספים_4.4. 2_דיווחים נוספים_פירוט אגח תשואה מעל 10% " xfId="4588"/>
    <cellStyle name="5_משקל בתא100_דיווחים נוספים_4.4. 2_דיווחים נוספים_פירוט אגח תשואה מעל 10% _15" xfId="4589"/>
    <cellStyle name="5_משקל בתא100_דיווחים נוספים_4.4. 2_פירוט אגח תשואה מעל 10% " xfId="4590"/>
    <cellStyle name="5_משקל בתא100_דיווחים נוספים_4.4. 2_פירוט אגח תשואה מעל 10% _15" xfId="4591"/>
    <cellStyle name="5_משקל בתא100_דיווחים נוספים_4.4._15" xfId="4592"/>
    <cellStyle name="5_משקל בתא100_דיווחים נוספים_4.4._דיווחים נוספים" xfId="4593"/>
    <cellStyle name="5_משקל בתא100_דיווחים נוספים_4.4._דיווחים נוספים_15" xfId="4594"/>
    <cellStyle name="5_משקל בתא100_דיווחים נוספים_4.4._פירוט אגח תשואה מעל 10% " xfId="4595"/>
    <cellStyle name="5_משקל בתא100_דיווחים נוספים_4.4._פירוט אגח תשואה מעל 10% _15" xfId="4596"/>
    <cellStyle name="5_משקל בתא100_דיווחים נוספים_דיווחים נוספים" xfId="4597"/>
    <cellStyle name="5_משקל בתא100_דיווחים נוספים_דיווחים נוספים 2" xfId="4598"/>
    <cellStyle name="5_משקל בתא100_דיווחים נוספים_דיווחים נוספים 2_15" xfId="4599"/>
    <cellStyle name="5_משקל בתא100_דיווחים נוספים_דיווחים נוספים 2_דיווחים נוספים" xfId="4600"/>
    <cellStyle name="5_משקל בתא100_דיווחים נוספים_דיווחים נוספים 2_דיווחים נוספים_1" xfId="4601"/>
    <cellStyle name="5_משקל בתא100_דיווחים נוספים_דיווחים נוספים 2_דיווחים נוספים_1_15" xfId="4602"/>
    <cellStyle name="5_משקל בתא100_דיווחים נוספים_דיווחים נוספים 2_דיווחים נוספים_15" xfId="4603"/>
    <cellStyle name="5_משקל בתא100_דיווחים נוספים_דיווחים נוספים 2_דיווחים נוספים_פירוט אגח תשואה מעל 10% " xfId="4604"/>
    <cellStyle name="5_משקל בתא100_דיווחים נוספים_דיווחים נוספים 2_דיווחים נוספים_פירוט אגח תשואה מעל 10% _15" xfId="4605"/>
    <cellStyle name="5_משקל בתא100_דיווחים נוספים_דיווחים נוספים 2_פירוט אגח תשואה מעל 10% " xfId="4606"/>
    <cellStyle name="5_משקל בתא100_דיווחים נוספים_דיווחים נוספים 2_פירוט אגח תשואה מעל 10% _15" xfId="4607"/>
    <cellStyle name="5_משקל בתא100_דיווחים נוספים_דיווחים נוספים_1" xfId="4608"/>
    <cellStyle name="5_משקל בתא100_דיווחים נוספים_דיווחים נוספים_1_15" xfId="4609"/>
    <cellStyle name="5_משקל בתא100_דיווחים נוספים_דיווחים נוספים_15" xfId="4610"/>
    <cellStyle name="5_משקל בתא100_דיווחים נוספים_דיווחים נוספים_4.4." xfId="4611"/>
    <cellStyle name="5_משקל בתא100_דיווחים נוספים_דיווחים נוספים_4.4. 2" xfId="4612"/>
    <cellStyle name="5_משקל בתא100_דיווחים נוספים_דיווחים נוספים_4.4. 2_15" xfId="4613"/>
    <cellStyle name="5_משקל בתא100_דיווחים נוספים_דיווחים נוספים_4.4. 2_דיווחים נוספים" xfId="4614"/>
    <cellStyle name="5_משקל בתא100_דיווחים נוספים_דיווחים נוספים_4.4. 2_דיווחים נוספים_1" xfId="4615"/>
    <cellStyle name="5_משקל בתא100_דיווחים נוספים_דיווחים נוספים_4.4. 2_דיווחים נוספים_1_15" xfId="4616"/>
    <cellStyle name="5_משקל בתא100_דיווחים נוספים_דיווחים נוספים_4.4. 2_דיווחים נוספים_15" xfId="4617"/>
    <cellStyle name="5_משקל בתא100_דיווחים נוספים_דיווחים נוספים_4.4. 2_דיווחים נוספים_פירוט אגח תשואה מעל 10% " xfId="4618"/>
    <cellStyle name="5_משקל בתא100_דיווחים נוספים_דיווחים נוספים_4.4. 2_דיווחים נוספים_פירוט אגח תשואה מעל 10% _15" xfId="4619"/>
    <cellStyle name="5_משקל בתא100_דיווחים נוספים_דיווחים נוספים_4.4. 2_פירוט אגח תשואה מעל 10% " xfId="4620"/>
    <cellStyle name="5_משקל בתא100_דיווחים נוספים_דיווחים נוספים_4.4. 2_פירוט אגח תשואה מעל 10% _15" xfId="4621"/>
    <cellStyle name="5_משקל בתא100_דיווחים נוספים_דיווחים נוספים_4.4._15" xfId="4622"/>
    <cellStyle name="5_משקל בתא100_דיווחים נוספים_דיווחים נוספים_4.4._דיווחים נוספים" xfId="4623"/>
    <cellStyle name="5_משקל בתא100_דיווחים נוספים_דיווחים נוספים_4.4._דיווחים נוספים_15" xfId="4624"/>
    <cellStyle name="5_משקל בתא100_דיווחים נוספים_דיווחים נוספים_4.4._פירוט אגח תשואה מעל 10% " xfId="4625"/>
    <cellStyle name="5_משקל בתא100_דיווחים נוספים_דיווחים נוספים_4.4._פירוט אגח תשואה מעל 10% _15" xfId="4626"/>
    <cellStyle name="5_משקל בתא100_דיווחים נוספים_דיווחים נוספים_דיווחים נוספים" xfId="4627"/>
    <cellStyle name="5_משקל בתא100_דיווחים נוספים_דיווחים נוספים_דיווחים נוספים_15" xfId="4628"/>
    <cellStyle name="5_משקל בתא100_דיווחים נוספים_דיווחים נוספים_פירוט אגח תשואה מעל 10% " xfId="4629"/>
    <cellStyle name="5_משקל בתא100_דיווחים נוספים_דיווחים נוספים_פירוט אגח תשואה מעל 10% _15" xfId="4630"/>
    <cellStyle name="5_משקל בתא100_דיווחים נוספים_פירוט אגח תשואה מעל 10% " xfId="4631"/>
    <cellStyle name="5_משקל בתא100_דיווחים נוספים_פירוט אגח תשואה מעל 10% _15" xfId="4632"/>
    <cellStyle name="5_משקל בתא100_הערות" xfId="4633"/>
    <cellStyle name="5_משקל בתא100_הערות 2" xfId="4634"/>
    <cellStyle name="5_משקל בתא100_הערות 2_15" xfId="4635"/>
    <cellStyle name="5_משקל בתא100_הערות 2_דיווחים נוספים" xfId="4636"/>
    <cellStyle name="5_משקל בתא100_הערות 2_דיווחים נוספים_1" xfId="4637"/>
    <cellStyle name="5_משקל בתא100_הערות 2_דיווחים נוספים_1_15" xfId="4638"/>
    <cellStyle name="5_משקל בתא100_הערות 2_דיווחים נוספים_15" xfId="4639"/>
    <cellStyle name="5_משקל בתא100_הערות 2_דיווחים נוספים_פירוט אגח תשואה מעל 10% " xfId="4640"/>
    <cellStyle name="5_משקל בתא100_הערות 2_דיווחים נוספים_פירוט אגח תשואה מעל 10% _15" xfId="4641"/>
    <cellStyle name="5_משקל בתא100_הערות 2_פירוט אגח תשואה מעל 10% " xfId="4642"/>
    <cellStyle name="5_משקל בתא100_הערות 2_פירוט אגח תשואה מעל 10% _15" xfId="4643"/>
    <cellStyle name="5_משקל בתא100_הערות_15" xfId="4644"/>
    <cellStyle name="5_משקל בתא100_הערות_4.4." xfId="4645"/>
    <cellStyle name="5_משקל בתא100_הערות_4.4. 2" xfId="4646"/>
    <cellStyle name="5_משקל בתא100_הערות_4.4. 2_15" xfId="4647"/>
    <cellStyle name="5_משקל בתא100_הערות_4.4. 2_דיווחים נוספים" xfId="4648"/>
    <cellStyle name="5_משקל בתא100_הערות_4.4. 2_דיווחים נוספים_1" xfId="4649"/>
    <cellStyle name="5_משקל בתא100_הערות_4.4. 2_דיווחים נוספים_1_15" xfId="4650"/>
    <cellStyle name="5_משקל בתא100_הערות_4.4. 2_דיווחים נוספים_15" xfId="4651"/>
    <cellStyle name="5_משקל בתא100_הערות_4.4. 2_דיווחים נוספים_פירוט אגח תשואה מעל 10% " xfId="4652"/>
    <cellStyle name="5_משקל בתא100_הערות_4.4. 2_דיווחים נוספים_פירוט אגח תשואה מעל 10% _15" xfId="4653"/>
    <cellStyle name="5_משקל בתא100_הערות_4.4. 2_פירוט אגח תשואה מעל 10% " xfId="4654"/>
    <cellStyle name="5_משקל בתא100_הערות_4.4. 2_פירוט אגח תשואה מעל 10% _15" xfId="4655"/>
    <cellStyle name="5_משקל בתא100_הערות_4.4._15" xfId="4656"/>
    <cellStyle name="5_משקל בתא100_הערות_4.4._דיווחים נוספים" xfId="4657"/>
    <cellStyle name="5_משקל בתא100_הערות_4.4._דיווחים נוספים_15" xfId="4658"/>
    <cellStyle name="5_משקל בתא100_הערות_4.4._פירוט אגח תשואה מעל 10% " xfId="4659"/>
    <cellStyle name="5_משקל בתא100_הערות_4.4._פירוט אגח תשואה מעל 10% _15" xfId="4660"/>
    <cellStyle name="5_משקל בתא100_הערות_דיווחים נוספים" xfId="4661"/>
    <cellStyle name="5_משקל בתא100_הערות_דיווחים נוספים_1" xfId="4662"/>
    <cellStyle name="5_משקל בתא100_הערות_דיווחים נוספים_1_15" xfId="4663"/>
    <cellStyle name="5_משקל בתא100_הערות_דיווחים נוספים_15" xfId="4664"/>
    <cellStyle name="5_משקל בתא100_הערות_דיווחים נוספים_פירוט אגח תשואה מעל 10% " xfId="4665"/>
    <cellStyle name="5_משקל בתא100_הערות_דיווחים נוספים_פירוט אגח תשואה מעל 10% _15" xfId="4666"/>
    <cellStyle name="5_משקל בתא100_הערות_פירוט אגח תשואה מעל 10% " xfId="4667"/>
    <cellStyle name="5_משקל בתא100_הערות_פירוט אגח תשואה מעל 10% _15" xfId="4668"/>
    <cellStyle name="5_משקל בתא100_יתרת מסגרות אשראי לניצול " xfId="4669"/>
    <cellStyle name="5_משקל בתא100_יתרת מסגרות אשראי לניצול  2" xfId="4670"/>
    <cellStyle name="5_משקל בתא100_יתרת מסגרות אשראי לניצול  2_15" xfId="4671"/>
    <cellStyle name="5_משקל בתא100_יתרת מסגרות אשראי לניצול  2_דיווחים נוספים" xfId="4672"/>
    <cellStyle name="5_משקל בתא100_יתרת מסגרות אשראי לניצול  2_דיווחים נוספים_1" xfId="4673"/>
    <cellStyle name="5_משקל בתא100_יתרת מסגרות אשראי לניצול  2_דיווחים נוספים_1_15" xfId="4674"/>
    <cellStyle name="5_משקל בתא100_יתרת מסגרות אשראי לניצול  2_דיווחים נוספים_15" xfId="4675"/>
    <cellStyle name="5_משקל בתא100_יתרת מסגרות אשראי לניצול  2_דיווחים נוספים_פירוט אגח תשואה מעל 10% " xfId="4676"/>
    <cellStyle name="5_משקל בתא100_יתרת מסגרות אשראי לניצול  2_דיווחים נוספים_פירוט אגח תשואה מעל 10% _15" xfId="4677"/>
    <cellStyle name="5_משקל בתא100_יתרת מסגרות אשראי לניצול  2_פירוט אגח תשואה מעל 10% " xfId="4678"/>
    <cellStyle name="5_משקל בתא100_יתרת מסגרות אשראי לניצול  2_פירוט אגח תשואה מעל 10% _15" xfId="4679"/>
    <cellStyle name="5_משקל בתא100_יתרת מסגרות אשראי לניצול _15" xfId="4680"/>
    <cellStyle name="5_משקל בתא100_יתרת מסגרות אשראי לניצול _4.4." xfId="4681"/>
    <cellStyle name="5_משקל בתא100_יתרת מסגרות אשראי לניצול _4.4. 2" xfId="4682"/>
    <cellStyle name="5_משקל בתא100_יתרת מסגרות אשראי לניצול _4.4. 2_15" xfId="4683"/>
    <cellStyle name="5_משקל בתא100_יתרת מסגרות אשראי לניצול _4.4. 2_דיווחים נוספים" xfId="4684"/>
    <cellStyle name="5_משקל בתא100_יתרת מסגרות אשראי לניצול _4.4. 2_דיווחים נוספים_1" xfId="4685"/>
    <cellStyle name="5_משקל בתא100_יתרת מסגרות אשראי לניצול _4.4. 2_דיווחים נוספים_1_15" xfId="4686"/>
    <cellStyle name="5_משקל בתא100_יתרת מסגרות אשראי לניצול _4.4. 2_דיווחים נוספים_15" xfId="4687"/>
    <cellStyle name="5_משקל בתא100_יתרת מסגרות אשראי לניצול _4.4. 2_דיווחים נוספים_פירוט אגח תשואה מעל 10% " xfId="4688"/>
    <cellStyle name="5_משקל בתא100_יתרת מסגרות אשראי לניצול _4.4. 2_דיווחים נוספים_פירוט אגח תשואה מעל 10% _15" xfId="4689"/>
    <cellStyle name="5_משקל בתא100_יתרת מסגרות אשראי לניצול _4.4. 2_פירוט אגח תשואה מעל 10% " xfId="4690"/>
    <cellStyle name="5_משקל בתא100_יתרת מסגרות אשראי לניצול _4.4. 2_פירוט אגח תשואה מעל 10% _15" xfId="4691"/>
    <cellStyle name="5_משקל בתא100_יתרת מסגרות אשראי לניצול _4.4._15" xfId="4692"/>
    <cellStyle name="5_משקל בתא100_יתרת מסגרות אשראי לניצול _4.4._דיווחים נוספים" xfId="4693"/>
    <cellStyle name="5_משקל בתא100_יתרת מסגרות אשראי לניצול _4.4._דיווחים נוספים_15" xfId="4694"/>
    <cellStyle name="5_משקל בתא100_יתרת מסגרות אשראי לניצול _4.4._פירוט אגח תשואה מעל 10% " xfId="4695"/>
    <cellStyle name="5_משקל בתא100_יתרת מסגרות אשראי לניצול _4.4._פירוט אגח תשואה מעל 10% _15" xfId="4696"/>
    <cellStyle name="5_משקל בתא100_יתרת מסגרות אשראי לניצול _דיווחים נוספים" xfId="4697"/>
    <cellStyle name="5_משקל בתא100_יתרת מסגרות אשראי לניצול _דיווחים נוספים_1" xfId="4698"/>
    <cellStyle name="5_משקל בתא100_יתרת מסגרות אשראי לניצול _דיווחים נוספים_1_15" xfId="4699"/>
    <cellStyle name="5_משקל בתא100_יתרת מסגרות אשראי לניצול _דיווחים נוספים_15" xfId="4700"/>
    <cellStyle name="5_משקל בתא100_יתרת מסגרות אשראי לניצול _דיווחים נוספים_פירוט אגח תשואה מעל 10% " xfId="4701"/>
    <cellStyle name="5_משקל בתא100_יתרת מסגרות אשראי לניצול _דיווחים נוספים_פירוט אגח תשואה מעל 10% _15" xfId="4702"/>
    <cellStyle name="5_משקל בתא100_יתרת מסגרות אשראי לניצול _פירוט אגח תשואה מעל 10% " xfId="4703"/>
    <cellStyle name="5_משקל בתא100_יתרת מסגרות אשראי לניצול _פירוט אגח תשואה מעל 10% _15" xfId="4704"/>
    <cellStyle name="5_משקל בתא100_עסקאות שאושרו וטרם בוצעו  " xfId="4705"/>
    <cellStyle name="5_משקל בתא100_עסקאות שאושרו וטרם בוצעו   2" xfId="4706"/>
    <cellStyle name="5_משקל בתא100_עסקאות שאושרו וטרם בוצעו   2_15" xfId="4707"/>
    <cellStyle name="5_משקל בתא100_עסקאות שאושרו וטרם בוצעו   2_דיווחים נוספים" xfId="4708"/>
    <cellStyle name="5_משקל בתא100_עסקאות שאושרו וטרם בוצעו   2_דיווחים נוספים_1" xfId="4709"/>
    <cellStyle name="5_משקל בתא100_עסקאות שאושרו וטרם בוצעו   2_דיווחים נוספים_1_15" xfId="4710"/>
    <cellStyle name="5_משקל בתא100_עסקאות שאושרו וטרם בוצעו   2_דיווחים נוספים_15" xfId="4711"/>
    <cellStyle name="5_משקל בתא100_עסקאות שאושרו וטרם בוצעו   2_דיווחים נוספים_פירוט אגח תשואה מעל 10% " xfId="4712"/>
    <cellStyle name="5_משקל בתא100_עסקאות שאושרו וטרם בוצעו   2_דיווחים נוספים_פירוט אגח תשואה מעל 10% _15" xfId="4713"/>
    <cellStyle name="5_משקל בתא100_עסקאות שאושרו וטרם בוצעו   2_פירוט אגח תשואה מעל 10% " xfId="4714"/>
    <cellStyle name="5_משקל בתא100_עסקאות שאושרו וטרם בוצעו   2_פירוט אגח תשואה מעל 10% _15" xfId="4715"/>
    <cellStyle name="5_משקל בתא100_עסקאות שאושרו וטרם בוצעו  _1" xfId="4716"/>
    <cellStyle name="5_משקל בתא100_עסקאות שאושרו וטרם בוצעו  _1 2" xfId="4717"/>
    <cellStyle name="5_משקל בתא100_עסקאות שאושרו וטרם בוצעו  _1 2_15" xfId="4718"/>
    <cellStyle name="5_משקל בתא100_עסקאות שאושרו וטרם בוצעו  _1 2_דיווחים נוספים" xfId="4719"/>
    <cellStyle name="5_משקל בתא100_עסקאות שאושרו וטרם בוצעו  _1 2_דיווחים נוספים_1" xfId="4720"/>
    <cellStyle name="5_משקל בתא100_עסקאות שאושרו וטרם בוצעו  _1 2_דיווחים נוספים_1_15" xfId="4721"/>
    <cellStyle name="5_משקל בתא100_עסקאות שאושרו וטרם בוצעו  _1 2_דיווחים נוספים_15" xfId="4722"/>
    <cellStyle name="5_משקל בתא100_עסקאות שאושרו וטרם בוצעו  _1 2_דיווחים נוספים_פירוט אגח תשואה מעל 10% " xfId="4723"/>
    <cellStyle name="5_משקל בתא100_עסקאות שאושרו וטרם בוצעו  _1 2_דיווחים נוספים_פירוט אגח תשואה מעל 10% _15" xfId="4724"/>
    <cellStyle name="5_משקל בתא100_עסקאות שאושרו וטרם בוצעו  _1 2_פירוט אגח תשואה מעל 10% " xfId="4725"/>
    <cellStyle name="5_משקל בתא100_עסקאות שאושרו וטרם בוצעו  _1 2_פירוט אגח תשואה מעל 10% _15" xfId="4726"/>
    <cellStyle name="5_משקל בתא100_עסקאות שאושרו וטרם בוצעו  _1_15" xfId="4727"/>
    <cellStyle name="5_משקל בתא100_עסקאות שאושרו וטרם בוצעו  _1_דיווחים נוספים" xfId="4728"/>
    <cellStyle name="5_משקל בתא100_עסקאות שאושרו וטרם בוצעו  _1_דיווחים נוספים_15" xfId="4729"/>
    <cellStyle name="5_משקל בתא100_עסקאות שאושרו וטרם בוצעו  _1_פירוט אגח תשואה מעל 10% " xfId="4730"/>
    <cellStyle name="5_משקל בתא100_עסקאות שאושרו וטרם בוצעו  _1_פירוט אגח תשואה מעל 10% _15" xfId="4731"/>
    <cellStyle name="5_משקל בתא100_עסקאות שאושרו וטרם בוצעו  _15" xfId="4732"/>
    <cellStyle name="5_משקל בתא100_עסקאות שאושרו וטרם בוצעו  _4.4." xfId="4733"/>
    <cellStyle name="5_משקל בתא100_עסקאות שאושרו וטרם בוצעו  _4.4. 2" xfId="4734"/>
    <cellStyle name="5_משקל בתא100_עסקאות שאושרו וטרם בוצעו  _4.4. 2_15" xfId="4735"/>
    <cellStyle name="5_משקל בתא100_עסקאות שאושרו וטרם בוצעו  _4.4. 2_דיווחים נוספים" xfId="4736"/>
    <cellStyle name="5_משקל בתא100_עסקאות שאושרו וטרם בוצעו  _4.4. 2_דיווחים נוספים_1" xfId="4737"/>
    <cellStyle name="5_משקל בתא100_עסקאות שאושרו וטרם בוצעו  _4.4. 2_דיווחים נוספים_1_15" xfId="4738"/>
    <cellStyle name="5_משקל בתא100_עסקאות שאושרו וטרם בוצעו  _4.4. 2_דיווחים נוספים_15" xfId="4739"/>
    <cellStyle name="5_משקל בתא100_עסקאות שאושרו וטרם בוצעו  _4.4. 2_דיווחים נוספים_פירוט אגח תשואה מעל 10% " xfId="4740"/>
    <cellStyle name="5_משקל בתא100_עסקאות שאושרו וטרם בוצעו  _4.4. 2_דיווחים נוספים_פירוט אגח תשואה מעל 10% _15" xfId="4741"/>
    <cellStyle name="5_משקל בתא100_עסקאות שאושרו וטרם בוצעו  _4.4. 2_פירוט אגח תשואה מעל 10% " xfId="4742"/>
    <cellStyle name="5_משקל בתא100_עסקאות שאושרו וטרם בוצעו  _4.4. 2_פירוט אגח תשואה מעל 10% _15" xfId="4743"/>
    <cellStyle name="5_משקל בתא100_עסקאות שאושרו וטרם בוצעו  _4.4._15" xfId="4744"/>
    <cellStyle name="5_משקל בתא100_עסקאות שאושרו וטרם בוצעו  _4.4._דיווחים נוספים" xfId="4745"/>
    <cellStyle name="5_משקל בתא100_עסקאות שאושרו וטרם בוצעו  _4.4._דיווחים נוספים_15" xfId="4746"/>
    <cellStyle name="5_משקל בתא100_עסקאות שאושרו וטרם בוצעו  _4.4._פירוט אגח תשואה מעל 10% " xfId="4747"/>
    <cellStyle name="5_משקל בתא100_עסקאות שאושרו וטרם בוצעו  _4.4._פירוט אגח תשואה מעל 10% _15" xfId="4748"/>
    <cellStyle name="5_משקל בתא100_עסקאות שאושרו וטרם בוצעו  _דיווחים נוספים" xfId="4749"/>
    <cellStyle name="5_משקל בתא100_עסקאות שאושרו וטרם בוצעו  _דיווחים נוספים_1" xfId="4750"/>
    <cellStyle name="5_משקל בתא100_עסקאות שאושרו וטרם בוצעו  _דיווחים נוספים_1_15" xfId="4751"/>
    <cellStyle name="5_משקל בתא100_עסקאות שאושרו וטרם בוצעו  _דיווחים נוספים_15" xfId="4752"/>
    <cellStyle name="5_משקל בתא100_עסקאות שאושרו וטרם בוצעו  _דיווחים נוספים_פירוט אגח תשואה מעל 10% " xfId="4753"/>
    <cellStyle name="5_משקל בתא100_עסקאות שאושרו וטרם בוצעו  _דיווחים נוספים_פירוט אגח תשואה מעל 10% _15" xfId="4754"/>
    <cellStyle name="5_משקל בתא100_עסקאות שאושרו וטרם בוצעו  _פירוט אגח תשואה מעל 10% " xfId="4755"/>
    <cellStyle name="5_משקל בתא100_עסקאות שאושרו וטרם בוצעו  _פירוט אגח תשואה מעל 10% _15" xfId="4756"/>
    <cellStyle name="5_משקל בתא100_פירוט אגח תשואה מעל 10% " xfId="4757"/>
    <cellStyle name="5_משקל בתא100_פירוט אגח תשואה מעל 10%  2" xfId="4758"/>
    <cellStyle name="5_משקל בתא100_פירוט אגח תשואה מעל 10%  2_15" xfId="4759"/>
    <cellStyle name="5_משקל בתא100_פירוט אגח תשואה מעל 10%  2_דיווחים נוספים" xfId="4760"/>
    <cellStyle name="5_משקל בתא100_פירוט אגח תשואה מעל 10%  2_דיווחים נוספים_1" xfId="4761"/>
    <cellStyle name="5_משקל בתא100_פירוט אגח תשואה מעל 10%  2_דיווחים נוספים_1_15" xfId="4762"/>
    <cellStyle name="5_משקל בתא100_פירוט אגח תשואה מעל 10%  2_דיווחים נוספים_15" xfId="4763"/>
    <cellStyle name="5_משקל בתא100_פירוט אגח תשואה מעל 10%  2_דיווחים נוספים_פירוט אגח תשואה מעל 10% " xfId="4764"/>
    <cellStyle name="5_משקל בתא100_פירוט אגח תשואה מעל 10%  2_דיווחים נוספים_פירוט אגח תשואה מעל 10% _15" xfId="4765"/>
    <cellStyle name="5_משקל בתא100_פירוט אגח תשואה מעל 10%  2_פירוט אגח תשואה מעל 10% " xfId="4766"/>
    <cellStyle name="5_משקל בתא100_פירוט אגח תשואה מעל 10%  2_פירוט אגח תשואה מעל 10% _15" xfId="4767"/>
    <cellStyle name="5_משקל בתא100_פירוט אגח תשואה מעל 10% _1" xfId="4768"/>
    <cellStyle name="5_משקל בתא100_פירוט אגח תשואה מעל 10% _1_15" xfId="4769"/>
    <cellStyle name="5_משקל בתא100_פירוט אגח תשואה מעל 10% _15" xfId="4770"/>
    <cellStyle name="5_משקל בתא100_פירוט אגח תשואה מעל 10% _4.4." xfId="4771"/>
    <cellStyle name="5_משקל בתא100_פירוט אגח תשואה מעל 10% _4.4. 2" xfId="4772"/>
    <cellStyle name="5_משקל בתא100_פירוט אגח תשואה מעל 10% _4.4. 2_15" xfId="4773"/>
    <cellStyle name="5_משקל בתא100_פירוט אגח תשואה מעל 10% _4.4. 2_דיווחים נוספים" xfId="4774"/>
    <cellStyle name="5_משקל בתא100_פירוט אגח תשואה מעל 10% _4.4. 2_דיווחים נוספים_1" xfId="4775"/>
    <cellStyle name="5_משקל בתא100_פירוט אגח תשואה מעל 10% _4.4. 2_דיווחים נוספים_1_15" xfId="4776"/>
    <cellStyle name="5_משקל בתא100_פירוט אגח תשואה מעל 10% _4.4. 2_דיווחים נוספים_15" xfId="4777"/>
    <cellStyle name="5_משקל בתא100_פירוט אגח תשואה מעל 10% _4.4. 2_דיווחים נוספים_פירוט אגח תשואה מעל 10% " xfId="4778"/>
    <cellStyle name="5_משקל בתא100_פירוט אגח תשואה מעל 10% _4.4. 2_דיווחים נוספים_פירוט אגח תשואה מעל 10% _15" xfId="4779"/>
    <cellStyle name="5_משקל בתא100_פירוט אגח תשואה מעל 10% _4.4. 2_פירוט אגח תשואה מעל 10% " xfId="4780"/>
    <cellStyle name="5_משקל בתא100_פירוט אגח תשואה מעל 10% _4.4. 2_פירוט אגח תשואה מעל 10% _15" xfId="4781"/>
    <cellStyle name="5_משקל בתא100_פירוט אגח תשואה מעל 10% _4.4._15" xfId="4782"/>
    <cellStyle name="5_משקל בתא100_פירוט אגח תשואה מעל 10% _4.4._דיווחים נוספים" xfId="4783"/>
    <cellStyle name="5_משקל בתא100_פירוט אגח תשואה מעל 10% _4.4._דיווחים נוספים_15" xfId="4784"/>
    <cellStyle name="5_משקל בתא100_פירוט אגח תשואה מעל 10% _4.4._פירוט אגח תשואה מעל 10% " xfId="4785"/>
    <cellStyle name="5_משקל בתא100_פירוט אגח תשואה מעל 10% _4.4._פירוט אגח תשואה מעל 10% _15" xfId="4786"/>
    <cellStyle name="5_משקל בתא100_פירוט אגח תשואה מעל 10% _דיווחים נוספים" xfId="4787"/>
    <cellStyle name="5_משקל בתא100_פירוט אגח תשואה מעל 10% _דיווחים נוספים_1" xfId="4788"/>
    <cellStyle name="5_משקל בתא100_פירוט אגח תשואה מעל 10% _דיווחים נוספים_1_15" xfId="4789"/>
    <cellStyle name="5_משקל בתא100_פירוט אגח תשואה מעל 10% _דיווחים נוספים_15" xfId="4790"/>
    <cellStyle name="5_משקל בתא100_פירוט אגח תשואה מעל 10% _דיווחים נוספים_פירוט אגח תשואה מעל 10% " xfId="4791"/>
    <cellStyle name="5_משקל בתא100_פירוט אגח תשואה מעל 10% _דיווחים נוספים_פירוט אגח תשואה מעל 10% _15" xfId="4792"/>
    <cellStyle name="5_משקל בתא100_פירוט אגח תשואה מעל 10% _פירוט אגח תשואה מעל 10% " xfId="4793"/>
    <cellStyle name="5_משקל בתא100_פירוט אגח תשואה מעל 10% _פירוט אגח תשואה מעל 10% _15" xfId="4794"/>
    <cellStyle name="5_עסקאות שאושרו וטרם בוצעו  " xfId="4795"/>
    <cellStyle name="5_עסקאות שאושרו וטרם בוצעו   2" xfId="4796"/>
    <cellStyle name="5_עסקאות שאושרו וטרם בוצעו   2_15" xfId="4797"/>
    <cellStyle name="5_עסקאות שאושרו וטרם בוצעו   2_דיווחים נוספים" xfId="4798"/>
    <cellStyle name="5_עסקאות שאושרו וטרם בוצעו   2_דיווחים נוספים_1" xfId="4799"/>
    <cellStyle name="5_עסקאות שאושרו וטרם בוצעו   2_דיווחים נוספים_1_15" xfId="4800"/>
    <cellStyle name="5_עסקאות שאושרו וטרם בוצעו   2_דיווחים נוספים_15" xfId="4801"/>
    <cellStyle name="5_עסקאות שאושרו וטרם בוצעו   2_דיווחים נוספים_פירוט אגח תשואה מעל 10% " xfId="4802"/>
    <cellStyle name="5_עסקאות שאושרו וטרם בוצעו   2_דיווחים נוספים_פירוט אגח תשואה מעל 10% _15" xfId="4803"/>
    <cellStyle name="5_עסקאות שאושרו וטרם בוצעו   2_פירוט אגח תשואה מעל 10% " xfId="4804"/>
    <cellStyle name="5_עסקאות שאושרו וטרם בוצעו   2_פירוט אגח תשואה מעל 10% _15" xfId="4805"/>
    <cellStyle name="5_עסקאות שאושרו וטרם בוצעו  _1" xfId="4806"/>
    <cellStyle name="5_עסקאות שאושרו וטרם בוצעו  _1 2" xfId="4807"/>
    <cellStyle name="5_עסקאות שאושרו וטרם בוצעו  _1 2_15" xfId="4808"/>
    <cellStyle name="5_עסקאות שאושרו וטרם בוצעו  _1 2_דיווחים נוספים" xfId="4809"/>
    <cellStyle name="5_עסקאות שאושרו וטרם בוצעו  _1 2_דיווחים נוספים_1" xfId="4810"/>
    <cellStyle name="5_עסקאות שאושרו וטרם בוצעו  _1 2_דיווחים נוספים_1_15" xfId="4811"/>
    <cellStyle name="5_עסקאות שאושרו וטרם בוצעו  _1 2_דיווחים נוספים_15" xfId="4812"/>
    <cellStyle name="5_עסקאות שאושרו וטרם בוצעו  _1 2_דיווחים נוספים_פירוט אגח תשואה מעל 10% " xfId="4813"/>
    <cellStyle name="5_עסקאות שאושרו וטרם בוצעו  _1 2_דיווחים נוספים_פירוט אגח תשואה מעל 10% _15" xfId="4814"/>
    <cellStyle name="5_עסקאות שאושרו וטרם בוצעו  _1 2_פירוט אגח תשואה מעל 10% " xfId="4815"/>
    <cellStyle name="5_עסקאות שאושרו וטרם בוצעו  _1 2_פירוט אגח תשואה מעל 10% _15" xfId="4816"/>
    <cellStyle name="5_עסקאות שאושרו וטרם בוצעו  _1_15" xfId="4817"/>
    <cellStyle name="5_עסקאות שאושרו וטרם בוצעו  _1_דיווחים נוספים" xfId="4818"/>
    <cellStyle name="5_עסקאות שאושרו וטרם בוצעו  _1_דיווחים נוספים_15" xfId="4819"/>
    <cellStyle name="5_עסקאות שאושרו וטרם בוצעו  _1_פירוט אגח תשואה מעל 10% " xfId="4820"/>
    <cellStyle name="5_עסקאות שאושרו וטרם בוצעו  _1_פירוט אגח תשואה מעל 10% _15" xfId="4821"/>
    <cellStyle name="5_עסקאות שאושרו וטרם בוצעו  _15" xfId="4822"/>
    <cellStyle name="5_עסקאות שאושרו וטרם בוצעו  _4.4." xfId="4823"/>
    <cellStyle name="5_עסקאות שאושרו וטרם בוצעו  _4.4. 2" xfId="4824"/>
    <cellStyle name="5_עסקאות שאושרו וטרם בוצעו  _4.4. 2_15" xfId="4825"/>
    <cellStyle name="5_עסקאות שאושרו וטרם בוצעו  _4.4. 2_דיווחים נוספים" xfId="4826"/>
    <cellStyle name="5_עסקאות שאושרו וטרם בוצעו  _4.4. 2_דיווחים נוספים_1" xfId="4827"/>
    <cellStyle name="5_עסקאות שאושרו וטרם בוצעו  _4.4. 2_דיווחים נוספים_1_15" xfId="4828"/>
    <cellStyle name="5_עסקאות שאושרו וטרם בוצעו  _4.4. 2_דיווחים נוספים_15" xfId="4829"/>
    <cellStyle name="5_עסקאות שאושרו וטרם בוצעו  _4.4. 2_דיווחים נוספים_פירוט אגח תשואה מעל 10% " xfId="4830"/>
    <cellStyle name="5_עסקאות שאושרו וטרם בוצעו  _4.4. 2_דיווחים נוספים_פירוט אגח תשואה מעל 10% _15" xfId="4831"/>
    <cellStyle name="5_עסקאות שאושרו וטרם בוצעו  _4.4. 2_פירוט אגח תשואה מעל 10% " xfId="4832"/>
    <cellStyle name="5_עסקאות שאושרו וטרם בוצעו  _4.4. 2_פירוט אגח תשואה מעל 10% _15" xfId="4833"/>
    <cellStyle name="5_עסקאות שאושרו וטרם בוצעו  _4.4._15" xfId="4834"/>
    <cellStyle name="5_עסקאות שאושרו וטרם בוצעו  _4.4._דיווחים נוספים" xfId="4835"/>
    <cellStyle name="5_עסקאות שאושרו וטרם בוצעו  _4.4._דיווחים נוספים_15" xfId="4836"/>
    <cellStyle name="5_עסקאות שאושרו וטרם בוצעו  _4.4._פירוט אגח תשואה מעל 10% " xfId="4837"/>
    <cellStyle name="5_עסקאות שאושרו וטרם בוצעו  _4.4._פירוט אגח תשואה מעל 10% _15" xfId="4838"/>
    <cellStyle name="5_עסקאות שאושרו וטרם בוצעו  _דיווחים נוספים" xfId="4839"/>
    <cellStyle name="5_עסקאות שאושרו וטרם בוצעו  _דיווחים נוספים_1" xfId="4840"/>
    <cellStyle name="5_עסקאות שאושרו וטרם בוצעו  _דיווחים נוספים_1_15" xfId="4841"/>
    <cellStyle name="5_עסקאות שאושרו וטרם בוצעו  _דיווחים נוספים_15" xfId="4842"/>
    <cellStyle name="5_עסקאות שאושרו וטרם בוצעו  _דיווחים נוספים_פירוט אגח תשואה מעל 10% " xfId="4843"/>
    <cellStyle name="5_עסקאות שאושרו וטרם בוצעו  _דיווחים נוספים_פירוט אגח תשואה מעל 10% _15" xfId="4844"/>
    <cellStyle name="5_עסקאות שאושרו וטרם בוצעו  _פירוט אגח תשואה מעל 10% " xfId="4845"/>
    <cellStyle name="5_עסקאות שאושרו וטרם בוצעו  _פירוט אגח תשואה מעל 10% _15" xfId="4846"/>
    <cellStyle name="5_פירוט אגח תשואה מעל 10% " xfId="4847"/>
    <cellStyle name="5_פירוט אגח תשואה מעל 10%  2" xfId="4848"/>
    <cellStyle name="5_פירוט אגח תשואה מעל 10%  2_15" xfId="4849"/>
    <cellStyle name="5_פירוט אגח תשואה מעל 10%  2_דיווחים נוספים" xfId="4850"/>
    <cellStyle name="5_פירוט אגח תשואה מעל 10%  2_דיווחים נוספים_1" xfId="4851"/>
    <cellStyle name="5_פירוט אגח תשואה מעל 10%  2_דיווחים נוספים_1_15" xfId="4852"/>
    <cellStyle name="5_פירוט אגח תשואה מעל 10%  2_דיווחים נוספים_15" xfId="4853"/>
    <cellStyle name="5_פירוט אגח תשואה מעל 10%  2_דיווחים נוספים_פירוט אגח תשואה מעל 10% " xfId="4854"/>
    <cellStyle name="5_פירוט אגח תשואה מעל 10%  2_דיווחים נוספים_פירוט אגח תשואה מעל 10% _15" xfId="4855"/>
    <cellStyle name="5_פירוט אגח תשואה מעל 10%  2_פירוט אגח תשואה מעל 10% " xfId="4856"/>
    <cellStyle name="5_פירוט אגח תשואה מעל 10%  2_פירוט אגח תשואה מעל 10% _15" xfId="4857"/>
    <cellStyle name="5_פירוט אגח תשואה מעל 10% _1" xfId="4858"/>
    <cellStyle name="5_פירוט אגח תשואה מעל 10% _1_15" xfId="4859"/>
    <cellStyle name="5_פירוט אגח תשואה מעל 10% _15" xfId="4860"/>
    <cellStyle name="5_פירוט אגח תשואה מעל 10% _4.4." xfId="4861"/>
    <cellStyle name="5_פירוט אגח תשואה מעל 10% _4.4. 2" xfId="4862"/>
    <cellStyle name="5_פירוט אגח תשואה מעל 10% _4.4. 2_15" xfId="4863"/>
    <cellStyle name="5_פירוט אגח תשואה מעל 10% _4.4. 2_דיווחים נוספים" xfId="4864"/>
    <cellStyle name="5_פירוט אגח תשואה מעל 10% _4.4. 2_דיווחים נוספים_1" xfId="4865"/>
    <cellStyle name="5_פירוט אגח תשואה מעל 10% _4.4. 2_דיווחים נוספים_1_15" xfId="4866"/>
    <cellStyle name="5_פירוט אגח תשואה מעל 10% _4.4. 2_דיווחים נוספים_15" xfId="4867"/>
    <cellStyle name="5_פירוט אגח תשואה מעל 10% _4.4. 2_דיווחים נוספים_פירוט אגח תשואה מעל 10% " xfId="4868"/>
    <cellStyle name="5_פירוט אגח תשואה מעל 10% _4.4. 2_דיווחים נוספים_פירוט אגח תשואה מעל 10% _15" xfId="4869"/>
    <cellStyle name="5_פירוט אגח תשואה מעל 10% _4.4. 2_פירוט אגח תשואה מעל 10% " xfId="4870"/>
    <cellStyle name="5_פירוט אגח תשואה מעל 10% _4.4. 2_פירוט אגח תשואה מעל 10% _15" xfId="4871"/>
    <cellStyle name="5_פירוט אגח תשואה מעל 10% _4.4._15" xfId="4872"/>
    <cellStyle name="5_פירוט אגח תשואה מעל 10% _4.4._דיווחים נוספים" xfId="4873"/>
    <cellStyle name="5_פירוט אגח תשואה מעל 10% _4.4._דיווחים נוספים_15" xfId="4874"/>
    <cellStyle name="5_פירוט אגח תשואה מעל 10% _4.4._פירוט אגח תשואה מעל 10% " xfId="4875"/>
    <cellStyle name="5_פירוט אגח תשואה מעל 10% _4.4._פירוט אגח תשואה מעל 10% _15" xfId="4876"/>
    <cellStyle name="5_פירוט אגח תשואה מעל 10% _דיווחים נוספים" xfId="4877"/>
    <cellStyle name="5_פירוט אגח תשואה מעל 10% _דיווחים נוספים_1" xfId="4878"/>
    <cellStyle name="5_פירוט אגח תשואה מעל 10% _דיווחים נוספים_1_15" xfId="4879"/>
    <cellStyle name="5_פירוט אגח תשואה מעל 10% _דיווחים נוספים_15" xfId="4880"/>
    <cellStyle name="5_פירוט אגח תשואה מעל 10% _דיווחים נוספים_פירוט אגח תשואה מעל 10% " xfId="4881"/>
    <cellStyle name="5_פירוט אגח תשואה מעל 10% _דיווחים נוספים_פירוט אגח תשואה מעל 10% _15" xfId="4882"/>
    <cellStyle name="5_פירוט אגח תשואה מעל 10% _פירוט אגח תשואה מעל 10% " xfId="4883"/>
    <cellStyle name="5_פירוט אגח תשואה מעל 10% _פירוט אגח תשואה מעל 10% _15" xfId="4884"/>
    <cellStyle name="6" xfId="4885"/>
    <cellStyle name="6 2" xfId="4886"/>
    <cellStyle name="6 2 2" xfId="4887"/>
    <cellStyle name="6 2_15" xfId="4888"/>
    <cellStyle name="6 3" xfId="4889"/>
    <cellStyle name="6_15" xfId="4890"/>
    <cellStyle name="6_15_1" xfId="4891"/>
    <cellStyle name="6_16" xfId="4892"/>
    <cellStyle name="6_4.4." xfId="4893"/>
    <cellStyle name="6_4.4. 2" xfId="4894"/>
    <cellStyle name="6_4.4. 2_15" xfId="4895"/>
    <cellStyle name="6_4.4. 2_דיווחים נוספים" xfId="4896"/>
    <cellStyle name="6_4.4. 2_דיווחים נוספים_1" xfId="4897"/>
    <cellStyle name="6_4.4. 2_דיווחים נוספים_1_15" xfId="4898"/>
    <cellStyle name="6_4.4. 2_דיווחים נוספים_15" xfId="4899"/>
    <cellStyle name="6_4.4. 2_דיווחים נוספים_פירוט אגח תשואה מעל 10% " xfId="4900"/>
    <cellStyle name="6_4.4. 2_דיווחים נוספים_פירוט אגח תשואה מעל 10% _15" xfId="4901"/>
    <cellStyle name="6_4.4. 2_פירוט אגח תשואה מעל 10% " xfId="4902"/>
    <cellStyle name="6_4.4. 2_פירוט אגח תשואה מעל 10% _15" xfId="4903"/>
    <cellStyle name="6_4.4._15" xfId="4904"/>
    <cellStyle name="6_4.4._דיווחים נוספים" xfId="4905"/>
    <cellStyle name="6_4.4._דיווחים נוספים_15" xfId="4906"/>
    <cellStyle name="6_4.4._פירוט אגח תשואה מעל 10% " xfId="4907"/>
    <cellStyle name="6_4.4._פירוט אגח תשואה מעל 10% _15" xfId="4908"/>
    <cellStyle name="6_Anafim" xfId="4909"/>
    <cellStyle name="6_Anafim 2" xfId="4910"/>
    <cellStyle name="6_Anafim 2 2" xfId="4911"/>
    <cellStyle name="6_Anafim 2 2_15" xfId="4912"/>
    <cellStyle name="6_Anafim 2 2_דיווחים נוספים" xfId="4913"/>
    <cellStyle name="6_Anafim 2 2_דיווחים נוספים_1" xfId="4914"/>
    <cellStyle name="6_Anafim 2 2_דיווחים נוספים_1_15" xfId="4915"/>
    <cellStyle name="6_Anafim 2 2_דיווחים נוספים_15" xfId="4916"/>
    <cellStyle name="6_Anafim 2 2_דיווחים נוספים_פירוט אגח תשואה מעל 10% " xfId="4917"/>
    <cellStyle name="6_Anafim 2 2_דיווחים נוספים_פירוט אגח תשואה מעל 10% _15" xfId="4918"/>
    <cellStyle name="6_Anafim 2 2_פירוט אגח תשואה מעל 10% " xfId="4919"/>
    <cellStyle name="6_Anafim 2 2_פירוט אגח תשואה מעל 10% _15" xfId="4920"/>
    <cellStyle name="6_Anafim 2_15" xfId="4921"/>
    <cellStyle name="6_Anafim 2_4.4." xfId="4922"/>
    <cellStyle name="6_Anafim 2_4.4. 2" xfId="4923"/>
    <cellStyle name="6_Anafim 2_4.4. 2_15" xfId="4924"/>
    <cellStyle name="6_Anafim 2_4.4. 2_דיווחים נוספים" xfId="4925"/>
    <cellStyle name="6_Anafim 2_4.4. 2_דיווחים נוספים_1" xfId="4926"/>
    <cellStyle name="6_Anafim 2_4.4. 2_דיווחים נוספים_1_15" xfId="4927"/>
    <cellStyle name="6_Anafim 2_4.4. 2_דיווחים נוספים_15" xfId="4928"/>
    <cellStyle name="6_Anafim 2_4.4. 2_דיווחים נוספים_פירוט אגח תשואה מעל 10% " xfId="4929"/>
    <cellStyle name="6_Anafim 2_4.4. 2_דיווחים נוספים_פירוט אגח תשואה מעל 10% _15" xfId="4930"/>
    <cellStyle name="6_Anafim 2_4.4. 2_פירוט אגח תשואה מעל 10% " xfId="4931"/>
    <cellStyle name="6_Anafim 2_4.4. 2_פירוט אגח תשואה מעל 10% _15" xfId="4932"/>
    <cellStyle name="6_Anafim 2_4.4._15" xfId="4933"/>
    <cellStyle name="6_Anafim 2_4.4._דיווחים נוספים" xfId="4934"/>
    <cellStyle name="6_Anafim 2_4.4._דיווחים נוספים_15" xfId="4935"/>
    <cellStyle name="6_Anafim 2_4.4._פירוט אגח תשואה מעל 10% " xfId="4936"/>
    <cellStyle name="6_Anafim 2_4.4._פירוט אגח תשואה מעל 10% _15" xfId="4937"/>
    <cellStyle name="6_Anafim 2_דיווחים נוספים" xfId="4938"/>
    <cellStyle name="6_Anafim 2_דיווחים נוספים 2" xfId="4939"/>
    <cellStyle name="6_Anafim 2_דיווחים נוספים 2_15" xfId="4940"/>
    <cellStyle name="6_Anafim 2_דיווחים נוספים 2_דיווחים נוספים" xfId="4941"/>
    <cellStyle name="6_Anafim 2_דיווחים נוספים 2_דיווחים נוספים_1" xfId="4942"/>
    <cellStyle name="6_Anafim 2_דיווחים נוספים 2_דיווחים נוספים_1_15" xfId="4943"/>
    <cellStyle name="6_Anafim 2_דיווחים נוספים 2_דיווחים נוספים_15" xfId="4944"/>
    <cellStyle name="6_Anafim 2_דיווחים נוספים 2_דיווחים נוספים_פירוט אגח תשואה מעל 10% " xfId="4945"/>
    <cellStyle name="6_Anafim 2_דיווחים נוספים 2_דיווחים נוספים_פירוט אגח תשואה מעל 10% _15" xfId="4946"/>
    <cellStyle name="6_Anafim 2_דיווחים נוספים 2_פירוט אגח תשואה מעל 10% " xfId="4947"/>
    <cellStyle name="6_Anafim 2_דיווחים נוספים 2_פירוט אגח תשואה מעל 10% _15" xfId="4948"/>
    <cellStyle name="6_Anafim 2_דיווחים נוספים_1" xfId="4949"/>
    <cellStyle name="6_Anafim 2_דיווחים נוספים_1 2" xfId="4950"/>
    <cellStyle name="6_Anafim 2_דיווחים נוספים_1 2_15" xfId="4951"/>
    <cellStyle name="6_Anafim 2_דיווחים נוספים_1 2_דיווחים נוספים" xfId="4952"/>
    <cellStyle name="6_Anafim 2_דיווחים נוספים_1 2_דיווחים נוספים_1" xfId="4953"/>
    <cellStyle name="6_Anafim 2_דיווחים נוספים_1 2_דיווחים נוספים_1_15" xfId="4954"/>
    <cellStyle name="6_Anafim 2_דיווחים נוספים_1 2_דיווחים נוספים_15" xfId="4955"/>
    <cellStyle name="6_Anafim 2_דיווחים נוספים_1 2_דיווחים נוספים_פירוט אגח תשואה מעל 10% " xfId="4956"/>
    <cellStyle name="6_Anafim 2_דיווחים נוספים_1 2_דיווחים נוספים_פירוט אגח תשואה מעל 10% _15" xfId="4957"/>
    <cellStyle name="6_Anafim 2_דיווחים נוספים_1 2_פירוט אגח תשואה מעל 10% " xfId="4958"/>
    <cellStyle name="6_Anafim 2_דיווחים נוספים_1 2_פירוט אגח תשואה מעל 10% _15" xfId="4959"/>
    <cellStyle name="6_Anafim 2_דיווחים נוספים_1_15" xfId="4960"/>
    <cellStyle name="6_Anafim 2_דיווחים נוספים_1_4.4." xfId="4961"/>
    <cellStyle name="6_Anafim 2_דיווחים נוספים_1_4.4. 2" xfId="4962"/>
    <cellStyle name="6_Anafim 2_דיווחים נוספים_1_4.4. 2_15" xfId="4963"/>
    <cellStyle name="6_Anafim 2_דיווחים נוספים_1_4.4. 2_דיווחים נוספים" xfId="4964"/>
    <cellStyle name="6_Anafim 2_דיווחים נוספים_1_4.4. 2_דיווחים נוספים_1" xfId="4965"/>
    <cellStyle name="6_Anafim 2_דיווחים נוספים_1_4.4. 2_דיווחים נוספים_1_15" xfId="4966"/>
    <cellStyle name="6_Anafim 2_דיווחים נוספים_1_4.4. 2_דיווחים נוספים_15" xfId="4967"/>
    <cellStyle name="6_Anafim 2_דיווחים נוספים_1_4.4. 2_דיווחים נוספים_פירוט אגח תשואה מעל 10% " xfId="4968"/>
    <cellStyle name="6_Anafim 2_דיווחים נוספים_1_4.4. 2_דיווחים נוספים_פירוט אגח תשואה מעל 10% _15" xfId="4969"/>
    <cellStyle name="6_Anafim 2_דיווחים נוספים_1_4.4. 2_פירוט אגח תשואה מעל 10% " xfId="4970"/>
    <cellStyle name="6_Anafim 2_דיווחים נוספים_1_4.4. 2_פירוט אגח תשואה מעל 10% _15" xfId="4971"/>
    <cellStyle name="6_Anafim 2_דיווחים נוספים_1_4.4._15" xfId="4972"/>
    <cellStyle name="6_Anafim 2_דיווחים נוספים_1_4.4._דיווחים נוספים" xfId="4973"/>
    <cellStyle name="6_Anafim 2_דיווחים נוספים_1_4.4._דיווחים נוספים_15" xfId="4974"/>
    <cellStyle name="6_Anafim 2_דיווחים נוספים_1_4.4._פירוט אגח תשואה מעל 10% " xfId="4975"/>
    <cellStyle name="6_Anafim 2_דיווחים נוספים_1_4.4._פירוט אגח תשואה מעל 10% _15" xfId="4976"/>
    <cellStyle name="6_Anafim 2_דיווחים נוספים_1_דיווחים נוספים" xfId="4977"/>
    <cellStyle name="6_Anafim 2_דיווחים נוספים_1_דיווחים נוספים_15" xfId="4978"/>
    <cellStyle name="6_Anafim 2_דיווחים נוספים_1_פירוט אגח תשואה מעל 10% " xfId="4979"/>
    <cellStyle name="6_Anafim 2_דיווחים נוספים_1_פירוט אגח תשואה מעל 10% _15" xfId="4980"/>
    <cellStyle name="6_Anafim 2_דיווחים נוספים_15" xfId="4981"/>
    <cellStyle name="6_Anafim 2_דיווחים נוספים_2" xfId="4982"/>
    <cellStyle name="6_Anafim 2_דיווחים נוספים_2_15" xfId="4983"/>
    <cellStyle name="6_Anafim 2_דיווחים נוספים_4.4." xfId="4984"/>
    <cellStyle name="6_Anafim 2_דיווחים נוספים_4.4. 2" xfId="4985"/>
    <cellStyle name="6_Anafim 2_דיווחים נוספים_4.4. 2_15" xfId="4986"/>
    <cellStyle name="6_Anafim 2_דיווחים נוספים_4.4. 2_דיווחים נוספים" xfId="4987"/>
    <cellStyle name="6_Anafim 2_דיווחים נוספים_4.4. 2_דיווחים נוספים_1" xfId="4988"/>
    <cellStyle name="6_Anafim 2_דיווחים נוספים_4.4. 2_דיווחים נוספים_1_15" xfId="4989"/>
    <cellStyle name="6_Anafim 2_דיווחים נוספים_4.4. 2_דיווחים נוספים_15" xfId="4990"/>
    <cellStyle name="6_Anafim 2_דיווחים נוספים_4.4. 2_דיווחים נוספים_פירוט אגח תשואה מעל 10% " xfId="4991"/>
    <cellStyle name="6_Anafim 2_דיווחים נוספים_4.4. 2_דיווחים נוספים_פירוט אגח תשואה מעל 10% _15" xfId="4992"/>
    <cellStyle name="6_Anafim 2_דיווחים נוספים_4.4. 2_פירוט אגח תשואה מעל 10% " xfId="4993"/>
    <cellStyle name="6_Anafim 2_דיווחים נוספים_4.4. 2_פירוט אגח תשואה מעל 10% _15" xfId="4994"/>
    <cellStyle name="6_Anafim 2_דיווחים נוספים_4.4._15" xfId="4995"/>
    <cellStyle name="6_Anafim 2_דיווחים נוספים_4.4._דיווחים נוספים" xfId="4996"/>
    <cellStyle name="6_Anafim 2_דיווחים נוספים_4.4._דיווחים נוספים_15" xfId="4997"/>
    <cellStyle name="6_Anafim 2_דיווחים נוספים_4.4._פירוט אגח תשואה מעל 10% " xfId="4998"/>
    <cellStyle name="6_Anafim 2_דיווחים נוספים_4.4._פירוט אגח תשואה מעל 10% _15" xfId="4999"/>
    <cellStyle name="6_Anafim 2_דיווחים נוספים_דיווחים נוספים" xfId="5000"/>
    <cellStyle name="6_Anafim 2_דיווחים נוספים_דיווחים נוספים 2" xfId="5001"/>
    <cellStyle name="6_Anafim 2_דיווחים נוספים_דיווחים נוספים 2_15" xfId="5002"/>
    <cellStyle name="6_Anafim 2_דיווחים נוספים_דיווחים נוספים 2_דיווחים נוספים" xfId="5003"/>
    <cellStyle name="6_Anafim 2_דיווחים נוספים_דיווחים נוספים 2_דיווחים נוספים_1" xfId="5004"/>
    <cellStyle name="6_Anafim 2_דיווחים נוספים_דיווחים נוספים 2_דיווחים נוספים_1_15" xfId="5005"/>
    <cellStyle name="6_Anafim 2_דיווחים נוספים_דיווחים נוספים 2_דיווחים נוספים_15" xfId="5006"/>
    <cellStyle name="6_Anafim 2_דיווחים נוספים_דיווחים נוספים 2_דיווחים נוספים_פירוט אגח תשואה מעל 10% " xfId="5007"/>
    <cellStyle name="6_Anafim 2_דיווחים נוספים_דיווחים נוספים 2_דיווחים נוספים_פירוט אגח תשואה מעל 10% _15" xfId="5008"/>
    <cellStyle name="6_Anafim 2_דיווחים נוספים_דיווחים נוספים 2_פירוט אגח תשואה מעל 10% " xfId="5009"/>
    <cellStyle name="6_Anafim 2_דיווחים נוספים_דיווחים נוספים 2_פירוט אגח תשואה מעל 10% _15" xfId="5010"/>
    <cellStyle name="6_Anafim 2_דיווחים נוספים_דיווחים נוספים_1" xfId="5011"/>
    <cellStyle name="6_Anafim 2_דיווחים נוספים_דיווחים נוספים_1_15" xfId="5012"/>
    <cellStyle name="6_Anafim 2_דיווחים נוספים_דיווחים נוספים_15" xfId="5013"/>
    <cellStyle name="6_Anafim 2_דיווחים נוספים_דיווחים נוספים_4.4." xfId="5014"/>
    <cellStyle name="6_Anafim 2_דיווחים נוספים_דיווחים נוספים_4.4. 2" xfId="5015"/>
    <cellStyle name="6_Anafim 2_דיווחים נוספים_דיווחים נוספים_4.4. 2_15" xfId="5016"/>
    <cellStyle name="6_Anafim 2_דיווחים נוספים_דיווחים נוספים_4.4. 2_דיווחים נוספים" xfId="5017"/>
    <cellStyle name="6_Anafim 2_דיווחים נוספים_דיווחים נוספים_4.4. 2_דיווחים נוספים_1" xfId="5018"/>
    <cellStyle name="6_Anafim 2_דיווחים נוספים_דיווחים נוספים_4.4. 2_דיווחים נוספים_1_15" xfId="5019"/>
    <cellStyle name="6_Anafim 2_דיווחים נוספים_דיווחים נוספים_4.4. 2_דיווחים נוספים_15" xfId="5020"/>
    <cellStyle name="6_Anafim 2_דיווחים נוספים_דיווחים נוספים_4.4. 2_דיווחים נוספים_פירוט אגח תשואה מעל 10% " xfId="5021"/>
    <cellStyle name="6_Anafim 2_דיווחים נוספים_דיווחים נוספים_4.4. 2_דיווחים נוספים_פירוט אגח תשואה מעל 10% _15" xfId="5022"/>
    <cellStyle name="6_Anafim 2_דיווחים נוספים_דיווחים נוספים_4.4. 2_פירוט אגח תשואה מעל 10% " xfId="5023"/>
    <cellStyle name="6_Anafim 2_דיווחים נוספים_דיווחים נוספים_4.4. 2_פירוט אגח תשואה מעל 10% _15" xfId="5024"/>
    <cellStyle name="6_Anafim 2_דיווחים נוספים_דיווחים נוספים_4.4._15" xfId="5025"/>
    <cellStyle name="6_Anafim 2_דיווחים נוספים_דיווחים נוספים_4.4._דיווחים נוספים" xfId="5026"/>
    <cellStyle name="6_Anafim 2_דיווחים נוספים_דיווחים נוספים_4.4._דיווחים נוספים_15" xfId="5027"/>
    <cellStyle name="6_Anafim 2_דיווחים נוספים_דיווחים נוספים_4.4._פירוט אגח תשואה מעל 10% " xfId="5028"/>
    <cellStyle name="6_Anafim 2_דיווחים נוספים_דיווחים נוספים_4.4._פירוט אגח תשואה מעל 10% _15" xfId="5029"/>
    <cellStyle name="6_Anafim 2_דיווחים נוספים_דיווחים נוספים_דיווחים נוספים" xfId="5030"/>
    <cellStyle name="6_Anafim 2_דיווחים נוספים_דיווחים נוספים_דיווחים נוספים_15" xfId="5031"/>
    <cellStyle name="6_Anafim 2_דיווחים נוספים_דיווחים נוספים_פירוט אגח תשואה מעל 10% " xfId="5032"/>
    <cellStyle name="6_Anafim 2_דיווחים נוספים_דיווחים נוספים_פירוט אגח תשואה מעל 10% _15" xfId="5033"/>
    <cellStyle name="6_Anafim 2_דיווחים נוספים_פירוט אגח תשואה מעל 10% " xfId="5034"/>
    <cellStyle name="6_Anafim 2_דיווחים נוספים_פירוט אגח תשואה מעל 10% _15" xfId="5035"/>
    <cellStyle name="6_Anafim 2_עסקאות שאושרו וטרם בוצעו  " xfId="5036"/>
    <cellStyle name="6_Anafim 2_עסקאות שאושרו וטרם בוצעו   2" xfId="5037"/>
    <cellStyle name="6_Anafim 2_עסקאות שאושרו וטרם בוצעו   2_15" xfId="5038"/>
    <cellStyle name="6_Anafim 2_עסקאות שאושרו וטרם בוצעו   2_דיווחים נוספים" xfId="5039"/>
    <cellStyle name="6_Anafim 2_עסקאות שאושרו וטרם בוצעו   2_דיווחים נוספים_1" xfId="5040"/>
    <cellStyle name="6_Anafim 2_עסקאות שאושרו וטרם בוצעו   2_דיווחים נוספים_1_15" xfId="5041"/>
    <cellStyle name="6_Anafim 2_עסקאות שאושרו וטרם בוצעו   2_דיווחים נוספים_15" xfId="5042"/>
    <cellStyle name="6_Anafim 2_עסקאות שאושרו וטרם בוצעו   2_דיווחים נוספים_פירוט אגח תשואה מעל 10% " xfId="5043"/>
    <cellStyle name="6_Anafim 2_עסקאות שאושרו וטרם בוצעו   2_דיווחים נוספים_פירוט אגח תשואה מעל 10% _15" xfId="5044"/>
    <cellStyle name="6_Anafim 2_עסקאות שאושרו וטרם בוצעו   2_פירוט אגח תשואה מעל 10% " xfId="5045"/>
    <cellStyle name="6_Anafim 2_עסקאות שאושרו וטרם בוצעו   2_פירוט אגח תשואה מעל 10% _15" xfId="5046"/>
    <cellStyle name="6_Anafim 2_עסקאות שאושרו וטרם בוצעו  _15" xfId="5047"/>
    <cellStyle name="6_Anafim 2_עסקאות שאושרו וטרם בוצעו  _דיווחים נוספים" xfId="5048"/>
    <cellStyle name="6_Anafim 2_עסקאות שאושרו וטרם בוצעו  _דיווחים נוספים_15" xfId="5049"/>
    <cellStyle name="6_Anafim 2_עסקאות שאושרו וטרם בוצעו  _פירוט אגח תשואה מעל 10% " xfId="5050"/>
    <cellStyle name="6_Anafim 2_עסקאות שאושרו וטרם בוצעו  _פירוט אגח תשואה מעל 10% _15" xfId="5051"/>
    <cellStyle name="6_Anafim 2_פירוט אגח תשואה מעל 10% " xfId="5052"/>
    <cellStyle name="6_Anafim 2_פירוט אגח תשואה מעל 10%  2" xfId="5053"/>
    <cellStyle name="6_Anafim 2_פירוט אגח תשואה מעל 10%  2_15" xfId="5054"/>
    <cellStyle name="6_Anafim 2_פירוט אגח תשואה מעל 10%  2_דיווחים נוספים" xfId="5055"/>
    <cellStyle name="6_Anafim 2_פירוט אגח תשואה מעל 10%  2_דיווחים נוספים_1" xfId="5056"/>
    <cellStyle name="6_Anafim 2_פירוט אגח תשואה מעל 10%  2_דיווחים נוספים_1_15" xfId="5057"/>
    <cellStyle name="6_Anafim 2_פירוט אגח תשואה מעל 10%  2_דיווחים נוספים_15" xfId="5058"/>
    <cellStyle name="6_Anafim 2_פירוט אגח תשואה מעל 10%  2_דיווחים נוספים_פירוט אגח תשואה מעל 10% " xfId="5059"/>
    <cellStyle name="6_Anafim 2_פירוט אגח תשואה מעל 10%  2_דיווחים נוספים_פירוט אגח תשואה מעל 10% _15" xfId="5060"/>
    <cellStyle name="6_Anafim 2_פירוט אגח תשואה מעל 10%  2_פירוט אגח תשואה מעל 10% " xfId="5061"/>
    <cellStyle name="6_Anafim 2_פירוט אגח תשואה מעל 10%  2_פירוט אגח תשואה מעל 10% _15" xfId="5062"/>
    <cellStyle name="6_Anafim 2_פירוט אגח תשואה מעל 10% _1" xfId="5063"/>
    <cellStyle name="6_Anafim 2_פירוט אגח תשואה מעל 10% _1_15" xfId="5064"/>
    <cellStyle name="6_Anafim 2_פירוט אגח תשואה מעל 10% _15" xfId="5065"/>
    <cellStyle name="6_Anafim 2_פירוט אגח תשואה מעל 10% _4.4." xfId="5066"/>
    <cellStyle name="6_Anafim 2_פירוט אגח תשואה מעל 10% _4.4. 2" xfId="5067"/>
    <cellStyle name="6_Anafim 2_פירוט אגח תשואה מעל 10% _4.4. 2_15" xfId="5068"/>
    <cellStyle name="6_Anafim 2_פירוט אגח תשואה מעל 10% _4.4. 2_דיווחים נוספים" xfId="5069"/>
    <cellStyle name="6_Anafim 2_פירוט אגח תשואה מעל 10% _4.4. 2_דיווחים נוספים_1" xfId="5070"/>
    <cellStyle name="6_Anafim 2_פירוט אגח תשואה מעל 10% _4.4. 2_דיווחים נוספים_1_15" xfId="5071"/>
    <cellStyle name="6_Anafim 2_פירוט אגח תשואה מעל 10% _4.4. 2_דיווחים נוספים_15" xfId="5072"/>
    <cellStyle name="6_Anafim 2_פירוט אגח תשואה מעל 10% _4.4. 2_דיווחים נוספים_פירוט אגח תשואה מעל 10% " xfId="5073"/>
    <cellStyle name="6_Anafim 2_פירוט אגח תשואה מעל 10% _4.4. 2_דיווחים נוספים_פירוט אגח תשואה מעל 10% _15" xfId="5074"/>
    <cellStyle name="6_Anafim 2_פירוט אגח תשואה מעל 10% _4.4. 2_פירוט אגח תשואה מעל 10% " xfId="5075"/>
    <cellStyle name="6_Anafim 2_פירוט אגח תשואה מעל 10% _4.4. 2_פירוט אגח תשואה מעל 10% _15" xfId="5076"/>
    <cellStyle name="6_Anafim 2_פירוט אגח תשואה מעל 10% _4.4._15" xfId="5077"/>
    <cellStyle name="6_Anafim 2_פירוט אגח תשואה מעל 10% _4.4._דיווחים נוספים" xfId="5078"/>
    <cellStyle name="6_Anafim 2_פירוט אגח תשואה מעל 10% _4.4._דיווחים נוספים_15" xfId="5079"/>
    <cellStyle name="6_Anafim 2_פירוט אגח תשואה מעל 10% _4.4._פירוט אגח תשואה מעל 10% " xfId="5080"/>
    <cellStyle name="6_Anafim 2_פירוט אגח תשואה מעל 10% _4.4._פירוט אגח תשואה מעל 10% _15" xfId="5081"/>
    <cellStyle name="6_Anafim 2_פירוט אגח תשואה מעל 10% _דיווחים נוספים" xfId="5082"/>
    <cellStyle name="6_Anafim 2_פירוט אגח תשואה מעל 10% _דיווחים נוספים_1" xfId="5083"/>
    <cellStyle name="6_Anafim 2_פירוט אגח תשואה מעל 10% _דיווחים נוספים_1_15" xfId="5084"/>
    <cellStyle name="6_Anafim 2_פירוט אגח תשואה מעל 10% _דיווחים נוספים_15" xfId="5085"/>
    <cellStyle name="6_Anafim 2_פירוט אגח תשואה מעל 10% _דיווחים נוספים_פירוט אגח תשואה מעל 10% " xfId="5086"/>
    <cellStyle name="6_Anafim 2_פירוט אגח תשואה מעל 10% _דיווחים נוספים_פירוט אגח תשואה מעל 10% _15" xfId="5087"/>
    <cellStyle name="6_Anafim 2_פירוט אגח תשואה מעל 10% _פירוט אגח תשואה מעל 10% " xfId="5088"/>
    <cellStyle name="6_Anafim 2_פירוט אגח תשואה מעל 10% _פירוט אגח תשואה מעל 10% _15" xfId="5089"/>
    <cellStyle name="6_Anafim 3" xfId="5090"/>
    <cellStyle name="6_Anafim 3_15" xfId="5091"/>
    <cellStyle name="6_Anafim 3_דיווחים נוספים" xfId="5092"/>
    <cellStyle name="6_Anafim 3_דיווחים נוספים_1" xfId="5093"/>
    <cellStyle name="6_Anafim 3_דיווחים נוספים_1_15" xfId="5094"/>
    <cellStyle name="6_Anafim 3_דיווחים נוספים_15" xfId="5095"/>
    <cellStyle name="6_Anafim 3_דיווחים נוספים_פירוט אגח תשואה מעל 10% " xfId="5096"/>
    <cellStyle name="6_Anafim 3_דיווחים נוספים_פירוט אגח תשואה מעל 10% _15" xfId="5097"/>
    <cellStyle name="6_Anafim 3_פירוט אגח תשואה מעל 10% " xfId="5098"/>
    <cellStyle name="6_Anafim 3_פירוט אגח תשואה מעל 10% _15" xfId="5099"/>
    <cellStyle name="6_Anafim_15" xfId="5100"/>
    <cellStyle name="6_Anafim_4.4." xfId="5101"/>
    <cellStyle name="6_Anafim_4.4. 2" xfId="5102"/>
    <cellStyle name="6_Anafim_4.4. 2_15" xfId="5103"/>
    <cellStyle name="6_Anafim_4.4. 2_דיווחים נוספים" xfId="5104"/>
    <cellStyle name="6_Anafim_4.4. 2_דיווחים נוספים_1" xfId="5105"/>
    <cellStyle name="6_Anafim_4.4. 2_דיווחים נוספים_1_15" xfId="5106"/>
    <cellStyle name="6_Anafim_4.4. 2_דיווחים נוספים_15" xfId="5107"/>
    <cellStyle name="6_Anafim_4.4. 2_דיווחים נוספים_פירוט אגח תשואה מעל 10% " xfId="5108"/>
    <cellStyle name="6_Anafim_4.4. 2_דיווחים נוספים_פירוט אגח תשואה מעל 10% _15" xfId="5109"/>
    <cellStyle name="6_Anafim_4.4. 2_פירוט אגח תשואה מעל 10% " xfId="5110"/>
    <cellStyle name="6_Anafim_4.4. 2_פירוט אגח תשואה מעל 10% _15" xfId="5111"/>
    <cellStyle name="6_Anafim_4.4._15" xfId="5112"/>
    <cellStyle name="6_Anafim_4.4._דיווחים נוספים" xfId="5113"/>
    <cellStyle name="6_Anafim_4.4._דיווחים נוספים_15" xfId="5114"/>
    <cellStyle name="6_Anafim_4.4._פירוט אגח תשואה מעל 10% " xfId="5115"/>
    <cellStyle name="6_Anafim_4.4._פירוט אגח תשואה מעל 10% _15" xfId="5116"/>
    <cellStyle name="6_Anafim_דיווחים נוספים" xfId="5117"/>
    <cellStyle name="6_Anafim_דיווחים נוספים 2" xfId="5118"/>
    <cellStyle name="6_Anafim_דיווחים נוספים 2_15" xfId="5119"/>
    <cellStyle name="6_Anafim_דיווחים נוספים 2_דיווחים נוספים" xfId="5120"/>
    <cellStyle name="6_Anafim_דיווחים נוספים 2_דיווחים נוספים_1" xfId="5121"/>
    <cellStyle name="6_Anafim_דיווחים נוספים 2_דיווחים נוספים_1_15" xfId="5122"/>
    <cellStyle name="6_Anafim_דיווחים נוספים 2_דיווחים נוספים_15" xfId="5123"/>
    <cellStyle name="6_Anafim_דיווחים נוספים 2_דיווחים נוספים_פירוט אגח תשואה מעל 10% " xfId="5124"/>
    <cellStyle name="6_Anafim_דיווחים נוספים 2_דיווחים נוספים_פירוט אגח תשואה מעל 10% _15" xfId="5125"/>
    <cellStyle name="6_Anafim_דיווחים נוספים 2_פירוט אגח תשואה מעל 10% " xfId="5126"/>
    <cellStyle name="6_Anafim_דיווחים נוספים 2_פירוט אגח תשואה מעל 10% _15" xfId="5127"/>
    <cellStyle name="6_Anafim_דיווחים נוספים_1" xfId="5128"/>
    <cellStyle name="6_Anafim_דיווחים נוספים_1 2" xfId="5129"/>
    <cellStyle name="6_Anafim_דיווחים נוספים_1 2_15" xfId="5130"/>
    <cellStyle name="6_Anafim_דיווחים נוספים_1 2_דיווחים נוספים" xfId="5131"/>
    <cellStyle name="6_Anafim_דיווחים נוספים_1 2_דיווחים נוספים_1" xfId="5132"/>
    <cellStyle name="6_Anafim_דיווחים נוספים_1 2_דיווחים נוספים_1_15" xfId="5133"/>
    <cellStyle name="6_Anafim_דיווחים נוספים_1 2_דיווחים נוספים_15" xfId="5134"/>
    <cellStyle name="6_Anafim_דיווחים נוספים_1 2_דיווחים נוספים_פירוט אגח תשואה מעל 10% " xfId="5135"/>
    <cellStyle name="6_Anafim_דיווחים נוספים_1 2_דיווחים נוספים_פירוט אגח תשואה מעל 10% _15" xfId="5136"/>
    <cellStyle name="6_Anafim_דיווחים נוספים_1 2_פירוט אגח תשואה מעל 10% " xfId="5137"/>
    <cellStyle name="6_Anafim_דיווחים נוספים_1 2_פירוט אגח תשואה מעל 10% _15" xfId="5138"/>
    <cellStyle name="6_Anafim_דיווחים נוספים_1_15" xfId="5139"/>
    <cellStyle name="6_Anafim_דיווחים נוספים_1_4.4." xfId="5140"/>
    <cellStyle name="6_Anafim_דיווחים נוספים_1_4.4. 2" xfId="5141"/>
    <cellStyle name="6_Anafim_דיווחים נוספים_1_4.4. 2_15" xfId="5142"/>
    <cellStyle name="6_Anafim_דיווחים נוספים_1_4.4. 2_דיווחים נוספים" xfId="5143"/>
    <cellStyle name="6_Anafim_דיווחים נוספים_1_4.4. 2_דיווחים נוספים_1" xfId="5144"/>
    <cellStyle name="6_Anafim_דיווחים נוספים_1_4.4. 2_דיווחים נוספים_1_15" xfId="5145"/>
    <cellStyle name="6_Anafim_דיווחים נוספים_1_4.4. 2_דיווחים נוספים_15" xfId="5146"/>
    <cellStyle name="6_Anafim_דיווחים נוספים_1_4.4. 2_דיווחים נוספים_פירוט אגח תשואה מעל 10% " xfId="5147"/>
    <cellStyle name="6_Anafim_דיווחים נוספים_1_4.4. 2_דיווחים נוספים_פירוט אגח תשואה מעל 10% _15" xfId="5148"/>
    <cellStyle name="6_Anafim_דיווחים נוספים_1_4.4. 2_פירוט אגח תשואה מעל 10% " xfId="5149"/>
    <cellStyle name="6_Anafim_דיווחים נוספים_1_4.4. 2_פירוט אגח תשואה מעל 10% _15" xfId="5150"/>
    <cellStyle name="6_Anafim_דיווחים נוספים_1_4.4._15" xfId="5151"/>
    <cellStyle name="6_Anafim_דיווחים נוספים_1_4.4._דיווחים נוספים" xfId="5152"/>
    <cellStyle name="6_Anafim_דיווחים נוספים_1_4.4._דיווחים נוספים_15" xfId="5153"/>
    <cellStyle name="6_Anafim_דיווחים נוספים_1_4.4._פירוט אגח תשואה מעל 10% " xfId="5154"/>
    <cellStyle name="6_Anafim_דיווחים נוספים_1_4.4._פירוט אגח תשואה מעל 10% _15" xfId="5155"/>
    <cellStyle name="6_Anafim_דיווחים נוספים_1_דיווחים נוספים" xfId="5156"/>
    <cellStyle name="6_Anafim_דיווחים נוספים_1_דיווחים נוספים 2" xfId="5157"/>
    <cellStyle name="6_Anafim_דיווחים נוספים_1_דיווחים נוספים 2_15" xfId="5158"/>
    <cellStyle name="6_Anafim_דיווחים נוספים_1_דיווחים נוספים 2_דיווחים נוספים" xfId="5159"/>
    <cellStyle name="6_Anafim_דיווחים נוספים_1_דיווחים נוספים 2_דיווחים נוספים_1" xfId="5160"/>
    <cellStyle name="6_Anafim_דיווחים נוספים_1_דיווחים נוספים 2_דיווחים נוספים_1_15" xfId="5161"/>
    <cellStyle name="6_Anafim_דיווחים נוספים_1_דיווחים נוספים 2_דיווחים נוספים_15" xfId="5162"/>
    <cellStyle name="6_Anafim_דיווחים נוספים_1_דיווחים נוספים 2_דיווחים נוספים_פירוט אגח תשואה מעל 10% " xfId="5163"/>
    <cellStyle name="6_Anafim_דיווחים נוספים_1_דיווחים נוספים 2_דיווחים נוספים_פירוט אגח תשואה מעל 10% _15" xfId="5164"/>
    <cellStyle name="6_Anafim_דיווחים נוספים_1_דיווחים נוספים 2_פירוט אגח תשואה מעל 10% " xfId="5165"/>
    <cellStyle name="6_Anafim_דיווחים נוספים_1_דיווחים נוספים 2_פירוט אגח תשואה מעל 10% _15" xfId="5166"/>
    <cellStyle name="6_Anafim_דיווחים נוספים_1_דיווחים נוספים_1" xfId="5167"/>
    <cellStyle name="6_Anafim_דיווחים נוספים_1_דיווחים נוספים_1_15" xfId="5168"/>
    <cellStyle name="6_Anafim_דיווחים נוספים_1_דיווחים נוספים_15" xfId="5169"/>
    <cellStyle name="6_Anafim_דיווחים נוספים_1_דיווחים נוספים_4.4." xfId="5170"/>
    <cellStyle name="6_Anafim_דיווחים נוספים_1_דיווחים נוספים_4.4. 2" xfId="5171"/>
    <cellStyle name="6_Anafim_דיווחים נוספים_1_דיווחים נוספים_4.4. 2_15" xfId="5172"/>
    <cellStyle name="6_Anafim_דיווחים נוספים_1_דיווחים נוספים_4.4. 2_דיווחים נוספים" xfId="5173"/>
    <cellStyle name="6_Anafim_דיווחים נוספים_1_דיווחים נוספים_4.4. 2_דיווחים נוספים_1" xfId="5174"/>
    <cellStyle name="6_Anafim_דיווחים נוספים_1_דיווחים נוספים_4.4. 2_דיווחים נוספים_1_15" xfId="5175"/>
    <cellStyle name="6_Anafim_דיווחים נוספים_1_דיווחים נוספים_4.4. 2_דיווחים נוספים_15" xfId="5176"/>
    <cellStyle name="6_Anafim_דיווחים נוספים_1_דיווחים נוספים_4.4. 2_דיווחים נוספים_פירוט אגח תשואה מעל 10% " xfId="5177"/>
    <cellStyle name="6_Anafim_דיווחים נוספים_1_דיווחים נוספים_4.4. 2_דיווחים נוספים_פירוט אגח תשואה מעל 10% _15" xfId="5178"/>
    <cellStyle name="6_Anafim_דיווחים נוספים_1_דיווחים נוספים_4.4. 2_פירוט אגח תשואה מעל 10% " xfId="5179"/>
    <cellStyle name="6_Anafim_דיווחים נוספים_1_דיווחים נוספים_4.4. 2_פירוט אגח תשואה מעל 10% _15" xfId="5180"/>
    <cellStyle name="6_Anafim_דיווחים נוספים_1_דיווחים נוספים_4.4._15" xfId="5181"/>
    <cellStyle name="6_Anafim_דיווחים נוספים_1_דיווחים נוספים_4.4._דיווחים נוספים" xfId="5182"/>
    <cellStyle name="6_Anafim_דיווחים נוספים_1_דיווחים נוספים_4.4._דיווחים נוספים_15" xfId="5183"/>
    <cellStyle name="6_Anafim_דיווחים נוספים_1_דיווחים נוספים_4.4._פירוט אגח תשואה מעל 10% " xfId="5184"/>
    <cellStyle name="6_Anafim_דיווחים נוספים_1_דיווחים נוספים_4.4._פירוט אגח תשואה מעל 10% _15" xfId="5185"/>
    <cellStyle name="6_Anafim_דיווחים נוספים_1_דיווחים נוספים_דיווחים נוספים" xfId="5186"/>
    <cellStyle name="6_Anafim_דיווחים נוספים_1_דיווחים נוספים_דיווחים נוספים_15" xfId="5187"/>
    <cellStyle name="6_Anafim_דיווחים נוספים_1_דיווחים נוספים_פירוט אגח תשואה מעל 10% " xfId="5188"/>
    <cellStyle name="6_Anafim_דיווחים נוספים_1_דיווחים נוספים_פירוט אגח תשואה מעל 10% _15" xfId="5189"/>
    <cellStyle name="6_Anafim_דיווחים נוספים_1_פירוט אגח תשואה מעל 10% " xfId="5190"/>
    <cellStyle name="6_Anafim_דיווחים נוספים_1_פירוט אגח תשואה מעל 10% _15" xfId="5191"/>
    <cellStyle name="6_Anafim_דיווחים נוספים_15" xfId="5192"/>
    <cellStyle name="6_Anafim_דיווחים נוספים_2" xfId="5193"/>
    <cellStyle name="6_Anafim_דיווחים נוספים_2 2" xfId="5194"/>
    <cellStyle name="6_Anafim_דיווחים נוספים_2 2_15" xfId="5195"/>
    <cellStyle name="6_Anafim_דיווחים נוספים_2 2_דיווחים נוספים" xfId="5196"/>
    <cellStyle name="6_Anafim_דיווחים נוספים_2 2_דיווחים נוספים_1" xfId="5197"/>
    <cellStyle name="6_Anafim_דיווחים נוספים_2 2_דיווחים נוספים_1_15" xfId="5198"/>
    <cellStyle name="6_Anafim_דיווחים נוספים_2 2_דיווחים נוספים_15" xfId="5199"/>
    <cellStyle name="6_Anafim_דיווחים נוספים_2 2_דיווחים נוספים_פירוט אגח תשואה מעל 10% " xfId="5200"/>
    <cellStyle name="6_Anafim_דיווחים נוספים_2 2_דיווחים נוספים_פירוט אגח תשואה מעל 10% _15" xfId="5201"/>
    <cellStyle name="6_Anafim_דיווחים נוספים_2 2_פירוט אגח תשואה מעל 10% " xfId="5202"/>
    <cellStyle name="6_Anafim_דיווחים נוספים_2 2_פירוט אגח תשואה מעל 10% _15" xfId="5203"/>
    <cellStyle name="6_Anafim_דיווחים נוספים_2_15" xfId="5204"/>
    <cellStyle name="6_Anafim_דיווחים נוספים_2_4.4." xfId="5205"/>
    <cellStyle name="6_Anafim_דיווחים נוספים_2_4.4. 2" xfId="5206"/>
    <cellStyle name="6_Anafim_דיווחים נוספים_2_4.4. 2_15" xfId="5207"/>
    <cellStyle name="6_Anafim_דיווחים נוספים_2_4.4. 2_דיווחים נוספים" xfId="5208"/>
    <cellStyle name="6_Anafim_דיווחים נוספים_2_4.4. 2_דיווחים נוספים_1" xfId="5209"/>
    <cellStyle name="6_Anafim_דיווחים נוספים_2_4.4. 2_דיווחים נוספים_1_15" xfId="5210"/>
    <cellStyle name="6_Anafim_דיווחים נוספים_2_4.4. 2_דיווחים נוספים_15" xfId="5211"/>
    <cellStyle name="6_Anafim_דיווחים נוספים_2_4.4. 2_דיווחים נוספים_פירוט אגח תשואה מעל 10% " xfId="5212"/>
    <cellStyle name="6_Anafim_דיווחים נוספים_2_4.4. 2_דיווחים נוספים_פירוט אגח תשואה מעל 10% _15" xfId="5213"/>
    <cellStyle name="6_Anafim_דיווחים נוספים_2_4.4. 2_פירוט אגח תשואה מעל 10% " xfId="5214"/>
    <cellStyle name="6_Anafim_דיווחים נוספים_2_4.4. 2_פירוט אגח תשואה מעל 10% _15" xfId="5215"/>
    <cellStyle name="6_Anafim_דיווחים נוספים_2_4.4._15" xfId="5216"/>
    <cellStyle name="6_Anafim_דיווחים נוספים_2_4.4._דיווחים נוספים" xfId="5217"/>
    <cellStyle name="6_Anafim_דיווחים נוספים_2_4.4._דיווחים נוספים_15" xfId="5218"/>
    <cellStyle name="6_Anafim_דיווחים נוספים_2_4.4._פירוט אגח תשואה מעל 10% " xfId="5219"/>
    <cellStyle name="6_Anafim_דיווחים נוספים_2_4.4._פירוט אגח תשואה מעל 10% _15" xfId="5220"/>
    <cellStyle name="6_Anafim_דיווחים נוספים_2_דיווחים נוספים" xfId="5221"/>
    <cellStyle name="6_Anafim_דיווחים נוספים_2_דיווחים נוספים_15" xfId="5222"/>
    <cellStyle name="6_Anafim_דיווחים נוספים_2_פירוט אגח תשואה מעל 10% " xfId="5223"/>
    <cellStyle name="6_Anafim_דיווחים נוספים_2_פירוט אגח תשואה מעל 10% _15" xfId="5224"/>
    <cellStyle name="6_Anafim_דיווחים נוספים_3" xfId="5225"/>
    <cellStyle name="6_Anafim_דיווחים נוספים_3_15" xfId="5226"/>
    <cellStyle name="6_Anafim_דיווחים נוספים_4.4." xfId="5227"/>
    <cellStyle name="6_Anafim_דיווחים נוספים_4.4. 2" xfId="5228"/>
    <cellStyle name="6_Anafim_דיווחים נוספים_4.4. 2_15" xfId="5229"/>
    <cellStyle name="6_Anafim_דיווחים נוספים_4.4. 2_דיווחים נוספים" xfId="5230"/>
    <cellStyle name="6_Anafim_דיווחים נוספים_4.4. 2_דיווחים נוספים_1" xfId="5231"/>
    <cellStyle name="6_Anafim_דיווחים נוספים_4.4. 2_דיווחים נוספים_1_15" xfId="5232"/>
    <cellStyle name="6_Anafim_דיווחים נוספים_4.4. 2_דיווחים נוספים_15" xfId="5233"/>
    <cellStyle name="6_Anafim_דיווחים נוספים_4.4. 2_דיווחים נוספים_פירוט אגח תשואה מעל 10% " xfId="5234"/>
    <cellStyle name="6_Anafim_דיווחים נוספים_4.4. 2_דיווחים נוספים_פירוט אגח תשואה מעל 10% _15" xfId="5235"/>
    <cellStyle name="6_Anafim_דיווחים נוספים_4.4. 2_פירוט אגח תשואה מעל 10% " xfId="5236"/>
    <cellStyle name="6_Anafim_דיווחים נוספים_4.4. 2_פירוט אגח תשואה מעל 10% _15" xfId="5237"/>
    <cellStyle name="6_Anafim_דיווחים נוספים_4.4._15" xfId="5238"/>
    <cellStyle name="6_Anafim_דיווחים נוספים_4.4._דיווחים נוספים" xfId="5239"/>
    <cellStyle name="6_Anafim_דיווחים נוספים_4.4._דיווחים נוספים_15" xfId="5240"/>
    <cellStyle name="6_Anafim_דיווחים נוספים_4.4._פירוט אגח תשואה מעל 10% " xfId="5241"/>
    <cellStyle name="6_Anafim_דיווחים נוספים_4.4._פירוט אגח תשואה מעל 10% _15" xfId="5242"/>
    <cellStyle name="6_Anafim_דיווחים נוספים_דיווחים נוספים" xfId="5243"/>
    <cellStyle name="6_Anafim_דיווחים נוספים_דיווחים נוספים 2" xfId="5244"/>
    <cellStyle name="6_Anafim_דיווחים נוספים_דיווחים נוספים 2_15" xfId="5245"/>
    <cellStyle name="6_Anafim_דיווחים נוספים_דיווחים נוספים 2_דיווחים נוספים" xfId="5246"/>
    <cellStyle name="6_Anafim_דיווחים נוספים_דיווחים נוספים 2_דיווחים נוספים_1" xfId="5247"/>
    <cellStyle name="6_Anafim_דיווחים נוספים_דיווחים נוספים 2_דיווחים נוספים_1_15" xfId="5248"/>
    <cellStyle name="6_Anafim_דיווחים נוספים_דיווחים נוספים 2_דיווחים נוספים_15" xfId="5249"/>
    <cellStyle name="6_Anafim_דיווחים נוספים_דיווחים נוספים 2_דיווחים נוספים_פירוט אגח תשואה מעל 10% " xfId="5250"/>
    <cellStyle name="6_Anafim_דיווחים נוספים_דיווחים נוספים 2_דיווחים נוספים_פירוט אגח תשואה מעל 10% _15" xfId="5251"/>
    <cellStyle name="6_Anafim_דיווחים נוספים_דיווחים נוספים 2_פירוט אגח תשואה מעל 10% " xfId="5252"/>
    <cellStyle name="6_Anafim_דיווחים נוספים_דיווחים נוספים 2_פירוט אגח תשואה מעל 10% _15" xfId="5253"/>
    <cellStyle name="6_Anafim_דיווחים נוספים_דיווחים נוספים_1" xfId="5254"/>
    <cellStyle name="6_Anafim_דיווחים נוספים_דיווחים נוספים_1_15" xfId="5255"/>
    <cellStyle name="6_Anafim_דיווחים נוספים_דיווחים נוספים_15" xfId="5256"/>
    <cellStyle name="6_Anafim_דיווחים נוספים_דיווחים נוספים_4.4." xfId="5257"/>
    <cellStyle name="6_Anafim_דיווחים נוספים_דיווחים נוספים_4.4. 2" xfId="5258"/>
    <cellStyle name="6_Anafim_דיווחים נוספים_דיווחים נוספים_4.4. 2_15" xfId="5259"/>
    <cellStyle name="6_Anafim_דיווחים נוספים_דיווחים נוספים_4.4. 2_דיווחים נוספים" xfId="5260"/>
    <cellStyle name="6_Anafim_דיווחים נוספים_דיווחים נוספים_4.4. 2_דיווחים נוספים_1" xfId="5261"/>
    <cellStyle name="6_Anafim_דיווחים נוספים_דיווחים נוספים_4.4. 2_דיווחים נוספים_1_15" xfId="5262"/>
    <cellStyle name="6_Anafim_דיווחים נוספים_דיווחים נוספים_4.4. 2_דיווחים נוספים_15" xfId="5263"/>
    <cellStyle name="6_Anafim_דיווחים נוספים_דיווחים נוספים_4.4. 2_דיווחים נוספים_פירוט אגח תשואה מעל 10% " xfId="5264"/>
    <cellStyle name="6_Anafim_דיווחים נוספים_דיווחים נוספים_4.4. 2_דיווחים נוספים_פירוט אגח תשואה מעל 10% _15" xfId="5265"/>
    <cellStyle name="6_Anafim_דיווחים נוספים_דיווחים נוספים_4.4. 2_פירוט אגח תשואה מעל 10% " xfId="5266"/>
    <cellStyle name="6_Anafim_דיווחים נוספים_דיווחים נוספים_4.4. 2_פירוט אגח תשואה מעל 10% _15" xfId="5267"/>
    <cellStyle name="6_Anafim_דיווחים נוספים_דיווחים נוספים_4.4._15" xfId="5268"/>
    <cellStyle name="6_Anafim_דיווחים נוספים_דיווחים נוספים_4.4._דיווחים נוספים" xfId="5269"/>
    <cellStyle name="6_Anafim_דיווחים נוספים_דיווחים נוספים_4.4._דיווחים נוספים_15" xfId="5270"/>
    <cellStyle name="6_Anafim_דיווחים נוספים_דיווחים נוספים_4.4._פירוט אגח תשואה מעל 10% " xfId="5271"/>
    <cellStyle name="6_Anafim_דיווחים נוספים_דיווחים נוספים_4.4._פירוט אגח תשואה מעל 10% _15" xfId="5272"/>
    <cellStyle name="6_Anafim_דיווחים נוספים_דיווחים נוספים_דיווחים נוספים" xfId="5273"/>
    <cellStyle name="6_Anafim_דיווחים נוספים_דיווחים נוספים_דיווחים נוספים_15" xfId="5274"/>
    <cellStyle name="6_Anafim_דיווחים נוספים_דיווחים נוספים_פירוט אגח תשואה מעל 10% " xfId="5275"/>
    <cellStyle name="6_Anafim_דיווחים נוספים_דיווחים נוספים_פירוט אגח תשואה מעל 10% _15" xfId="5276"/>
    <cellStyle name="6_Anafim_דיווחים נוספים_פירוט אגח תשואה מעל 10% " xfId="5277"/>
    <cellStyle name="6_Anafim_דיווחים נוספים_פירוט אגח תשואה מעל 10% _15" xfId="5278"/>
    <cellStyle name="6_Anafim_הערות" xfId="5279"/>
    <cellStyle name="6_Anafim_הערות 2" xfId="5280"/>
    <cellStyle name="6_Anafim_הערות 2_15" xfId="5281"/>
    <cellStyle name="6_Anafim_הערות 2_דיווחים נוספים" xfId="5282"/>
    <cellStyle name="6_Anafim_הערות 2_דיווחים נוספים_1" xfId="5283"/>
    <cellStyle name="6_Anafim_הערות 2_דיווחים נוספים_1_15" xfId="5284"/>
    <cellStyle name="6_Anafim_הערות 2_דיווחים נוספים_15" xfId="5285"/>
    <cellStyle name="6_Anafim_הערות 2_דיווחים נוספים_פירוט אגח תשואה מעל 10% " xfId="5286"/>
    <cellStyle name="6_Anafim_הערות 2_דיווחים נוספים_פירוט אגח תשואה מעל 10% _15" xfId="5287"/>
    <cellStyle name="6_Anafim_הערות 2_פירוט אגח תשואה מעל 10% " xfId="5288"/>
    <cellStyle name="6_Anafim_הערות 2_פירוט אגח תשואה מעל 10% _15" xfId="5289"/>
    <cellStyle name="6_Anafim_הערות_15" xfId="5290"/>
    <cellStyle name="6_Anafim_הערות_4.4." xfId="5291"/>
    <cellStyle name="6_Anafim_הערות_4.4. 2" xfId="5292"/>
    <cellStyle name="6_Anafim_הערות_4.4. 2_15" xfId="5293"/>
    <cellStyle name="6_Anafim_הערות_4.4. 2_דיווחים נוספים" xfId="5294"/>
    <cellStyle name="6_Anafim_הערות_4.4. 2_דיווחים נוספים_1" xfId="5295"/>
    <cellStyle name="6_Anafim_הערות_4.4. 2_דיווחים נוספים_1_15" xfId="5296"/>
    <cellStyle name="6_Anafim_הערות_4.4. 2_דיווחים נוספים_15" xfId="5297"/>
    <cellStyle name="6_Anafim_הערות_4.4. 2_דיווחים נוספים_פירוט אגח תשואה מעל 10% " xfId="5298"/>
    <cellStyle name="6_Anafim_הערות_4.4. 2_דיווחים נוספים_פירוט אגח תשואה מעל 10% _15" xfId="5299"/>
    <cellStyle name="6_Anafim_הערות_4.4. 2_פירוט אגח תשואה מעל 10% " xfId="5300"/>
    <cellStyle name="6_Anafim_הערות_4.4. 2_פירוט אגח תשואה מעל 10% _15" xfId="5301"/>
    <cellStyle name="6_Anafim_הערות_4.4._15" xfId="5302"/>
    <cellStyle name="6_Anafim_הערות_4.4._דיווחים נוספים" xfId="5303"/>
    <cellStyle name="6_Anafim_הערות_4.4._דיווחים נוספים_15" xfId="5304"/>
    <cellStyle name="6_Anafim_הערות_4.4._פירוט אגח תשואה מעל 10% " xfId="5305"/>
    <cellStyle name="6_Anafim_הערות_4.4._פירוט אגח תשואה מעל 10% _15" xfId="5306"/>
    <cellStyle name="6_Anafim_הערות_דיווחים נוספים" xfId="5307"/>
    <cellStyle name="6_Anafim_הערות_דיווחים נוספים_1" xfId="5308"/>
    <cellStyle name="6_Anafim_הערות_דיווחים נוספים_1_15" xfId="5309"/>
    <cellStyle name="6_Anafim_הערות_דיווחים נוספים_15" xfId="5310"/>
    <cellStyle name="6_Anafim_הערות_דיווחים נוספים_פירוט אגח תשואה מעל 10% " xfId="5311"/>
    <cellStyle name="6_Anafim_הערות_דיווחים נוספים_פירוט אגח תשואה מעל 10% _15" xfId="5312"/>
    <cellStyle name="6_Anafim_הערות_פירוט אגח תשואה מעל 10% " xfId="5313"/>
    <cellStyle name="6_Anafim_הערות_פירוט אגח תשואה מעל 10% _15" xfId="5314"/>
    <cellStyle name="6_Anafim_יתרת מסגרות אשראי לניצול " xfId="5315"/>
    <cellStyle name="6_Anafim_יתרת מסגרות אשראי לניצול  2" xfId="5316"/>
    <cellStyle name="6_Anafim_יתרת מסגרות אשראי לניצול  2_15" xfId="5317"/>
    <cellStyle name="6_Anafim_יתרת מסגרות אשראי לניצול  2_דיווחים נוספים" xfId="5318"/>
    <cellStyle name="6_Anafim_יתרת מסגרות אשראי לניצול  2_דיווחים נוספים_1" xfId="5319"/>
    <cellStyle name="6_Anafim_יתרת מסגרות אשראי לניצול  2_דיווחים נוספים_1_15" xfId="5320"/>
    <cellStyle name="6_Anafim_יתרת מסגרות אשראי לניצול  2_דיווחים נוספים_15" xfId="5321"/>
    <cellStyle name="6_Anafim_יתרת מסגרות אשראי לניצול  2_דיווחים נוספים_פירוט אגח תשואה מעל 10% " xfId="5322"/>
    <cellStyle name="6_Anafim_יתרת מסגרות אשראי לניצול  2_דיווחים נוספים_פירוט אגח תשואה מעל 10% _15" xfId="5323"/>
    <cellStyle name="6_Anafim_יתרת מסגרות אשראי לניצול  2_פירוט אגח תשואה מעל 10% " xfId="5324"/>
    <cellStyle name="6_Anafim_יתרת מסגרות אשראי לניצול  2_פירוט אגח תשואה מעל 10% _15" xfId="5325"/>
    <cellStyle name="6_Anafim_יתרת מסגרות אשראי לניצול _15" xfId="5326"/>
    <cellStyle name="6_Anafim_יתרת מסגרות אשראי לניצול _4.4." xfId="5327"/>
    <cellStyle name="6_Anafim_יתרת מסגרות אשראי לניצול _4.4. 2" xfId="5328"/>
    <cellStyle name="6_Anafim_יתרת מסגרות אשראי לניצול _4.4. 2_15" xfId="5329"/>
    <cellStyle name="6_Anafim_יתרת מסגרות אשראי לניצול _4.4. 2_דיווחים נוספים" xfId="5330"/>
    <cellStyle name="6_Anafim_יתרת מסגרות אשראי לניצול _4.4. 2_דיווחים נוספים_1" xfId="5331"/>
    <cellStyle name="6_Anafim_יתרת מסגרות אשראי לניצול _4.4. 2_דיווחים נוספים_1_15" xfId="5332"/>
    <cellStyle name="6_Anafim_יתרת מסגרות אשראי לניצול _4.4. 2_דיווחים נוספים_15" xfId="5333"/>
    <cellStyle name="6_Anafim_יתרת מסגרות אשראי לניצול _4.4. 2_דיווחים נוספים_פירוט אגח תשואה מעל 10% " xfId="5334"/>
    <cellStyle name="6_Anafim_יתרת מסגרות אשראי לניצול _4.4. 2_דיווחים נוספים_פירוט אגח תשואה מעל 10% _15" xfId="5335"/>
    <cellStyle name="6_Anafim_יתרת מסגרות אשראי לניצול _4.4. 2_פירוט אגח תשואה מעל 10% " xfId="5336"/>
    <cellStyle name="6_Anafim_יתרת מסגרות אשראי לניצול _4.4. 2_פירוט אגח תשואה מעל 10% _15" xfId="5337"/>
    <cellStyle name="6_Anafim_יתרת מסגרות אשראי לניצול _4.4._15" xfId="5338"/>
    <cellStyle name="6_Anafim_יתרת מסגרות אשראי לניצול _4.4._דיווחים נוספים" xfId="5339"/>
    <cellStyle name="6_Anafim_יתרת מסגרות אשראי לניצול _4.4._דיווחים נוספים_15" xfId="5340"/>
    <cellStyle name="6_Anafim_יתרת מסגרות אשראי לניצול _4.4._פירוט אגח תשואה מעל 10% " xfId="5341"/>
    <cellStyle name="6_Anafim_יתרת מסגרות אשראי לניצול _4.4._פירוט אגח תשואה מעל 10% _15" xfId="5342"/>
    <cellStyle name="6_Anafim_יתרת מסגרות אשראי לניצול _דיווחים נוספים" xfId="5343"/>
    <cellStyle name="6_Anafim_יתרת מסגרות אשראי לניצול _דיווחים נוספים_1" xfId="5344"/>
    <cellStyle name="6_Anafim_יתרת מסגרות אשראי לניצול _דיווחים נוספים_1_15" xfId="5345"/>
    <cellStyle name="6_Anafim_יתרת מסגרות אשראי לניצול _דיווחים נוספים_15" xfId="5346"/>
    <cellStyle name="6_Anafim_יתרת מסגרות אשראי לניצול _דיווחים נוספים_פירוט אגח תשואה מעל 10% " xfId="5347"/>
    <cellStyle name="6_Anafim_יתרת מסגרות אשראי לניצול _דיווחים נוספים_פירוט אגח תשואה מעל 10% _15" xfId="5348"/>
    <cellStyle name="6_Anafim_יתרת מסגרות אשראי לניצול _פירוט אגח תשואה מעל 10% " xfId="5349"/>
    <cellStyle name="6_Anafim_יתרת מסגרות אשראי לניצול _פירוט אגח תשואה מעל 10% _15" xfId="5350"/>
    <cellStyle name="6_Anafim_עסקאות שאושרו וטרם בוצעו  " xfId="5351"/>
    <cellStyle name="6_Anafim_עסקאות שאושרו וטרם בוצעו   2" xfId="5352"/>
    <cellStyle name="6_Anafim_עסקאות שאושרו וטרם בוצעו   2_15" xfId="5353"/>
    <cellStyle name="6_Anafim_עסקאות שאושרו וטרם בוצעו   2_דיווחים נוספים" xfId="5354"/>
    <cellStyle name="6_Anafim_עסקאות שאושרו וטרם בוצעו   2_דיווחים נוספים_1" xfId="5355"/>
    <cellStyle name="6_Anafim_עסקאות שאושרו וטרם בוצעו   2_דיווחים נוספים_1_15" xfId="5356"/>
    <cellStyle name="6_Anafim_עסקאות שאושרו וטרם בוצעו   2_דיווחים נוספים_15" xfId="5357"/>
    <cellStyle name="6_Anafim_עסקאות שאושרו וטרם בוצעו   2_דיווחים נוספים_פירוט אגח תשואה מעל 10% " xfId="5358"/>
    <cellStyle name="6_Anafim_עסקאות שאושרו וטרם בוצעו   2_דיווחים נוספים_פירוט אגח תשואה מעל 10% _15" xfId="5359"/>
    <cellStyle name="6_Anafim_עסקאות שאושרו וטרם בוצעו   2_פירוט אגח תשואה מעל 10% " xfId="5360"/>
    <cellStyle name="6_Anafim_עסקאות שאושרו וטרם בוצעו   2_פירוט אגח תשואה מעל 10% _15" xfId="5361"/>
    <cellStyle name="6_Anafim_עסקאות שאושרו וטרם בוצעו  _1" xfId="5362"/>
    <cellStyle name="6_Anafim_עסקאות שאושרו וטרם בוצעו  _1 2" xfId="5363"/>
    <cellStyle name="6_Anafim_עסקאות שאושרו וטרם בוצעו  _1 2_15" xfId="5364"/>
    <cellStyle name="6_Anafim_עסקאות שאושרו וטרם בוצעו  _1 2_דיווחים נוספים" xfId="5365"/>
    <cellStyle name="6_Anafim_עסקאות שאושרו וטרם בוצעו  _1 2_דיווחים נוספים_1" xfId="5366"/>
    <cellStyle name="6_Anafim_עסקאות שאושרו וטרם בוצעו  _1 2_דיווחים נוספים_1_15" xfId="5367"/>
    <cellStyle name="6_Anafim_עסקאות שאושרו וטרם בוצעו  _1 2_דיווחים נוספים_15" xfId="5368"/>
    <cellStyle name="6_Anafim_עסקאות שאושרו וטרם בוצעו  _1 2_דיווחים נוספים_פירוט אגח תשואה מעל 10% " xfId="5369"/>
    <cellStyle name="6_Anafim_עסקאות שאושרו וטרם בוצעו  _1 2_דיווחים נוספים_פירוט אגח תשואה מעל 10% _15" xfId="5370"/>
    <cellStyle name="6_Anafim_עסקאות שאושרו וטרם בוצעו  _1 2_פירוט אגח תשואה מעל 10% " xfId="5371"/>
    <cellStyle name="6_Anafim_עסקאות שאושרו וטרם בוצעו  _1 2_פירוט אגח תשואה מעל 10% _15" xfId="5372"/>
    <cellStyle name="6_Anafim_עסקאות שאושרו וטרם בוצעו  _1_15" xfId="5373"/>
    <cellStyle name="6_Anafim_עסקאות שאושרו וטרם בוצעו  _1_דיווחים נוספים" xfId="5374"/>
    <cellStyle name="6_Anafim_עסקאות שאושרו וטרם בוצעו  _1_דיווחים נוספים_15" xfId="5375"/>
    <cellStyle name="6_Anafim_עסקאות שאושרו וטרם בוצעו  _1_פירוט אגח תשואה מעל 10% " xfId="5376"/>
    <cellStyle name="6_Anafim_עסקאות שאושרו וטרם בוצעו  _1_פירוט אגח תשואה מעל 10% _15" xfId="5377"/>
    <cellStyle name="6_Anafim_עסקאות שאושרו וטרם בוצעו  _15" xfId="5378"/>
    <cellStyle name="6_Anafim_עסקאות שאושרו וטרם בוצעו  _4.4." xfId="5379"/>
    <cellStyle name="6_Anafim_עסקאות שאושרו וטרם בוצעו  _4.4. 2" xfId="5380"/>
    <cellStyle name="6_Anafim_עסקאות שאושרו וטרם בוצעו  _4.4. 2_15" xfId="5381"/>
    <cellStyle name="6_Anafim_עסקאות שאושרו וטרם בוצעו  _4.4. 2_דיווחים נוספים" xfId="5382"/>
    <cellStyle name="6_Anafim_עסקאות שאושרו וטרם בוצעו  _4.4. 2_דיווחים נוספים_1" xfId="5383"/>
    <cellStyle name="6_Anafim_עסקאות שאושרו וטרם בוצעו  _4.4. 2_דיווחים נוספים_1_15" xfId="5384"/>
    <cellStyle name="6_Anafim_עסקאות שאושרו וטרם בוצעו  _4.4. 2_דיווחים נוספים_15" xfId="5385"/>
    <cellStyle name="6_Anafim_עסקאות שאושרו וטרם בוצעו  _4.4. 2_דיווחים נוספים_פירוט אגח תשואה מעל 10% " xfId="5386"/>
    <cellStyle name="6_Anafim_עסקאות שאושרו וטרם בוצעו  _4.4. 2_דיווחים נוספים_פירוט אגח תשואה מעל 10% _15" xfId="5387"/>
    <cellStyle name="6_Anafim_עסקאות שאושרו וטרם בוצעו  _4.4. 2_פירוט אגח תשואה מעל 10% " xfId="5388"/>
    <cellStyle name="6_Anafim_עסקאות שאושרו וטרם בוצעו  _4.4. 2_פירוט אגח תשואה מעל 10% _15" xfId="5389"/>
    <cellStyle name="6_Anafim_עסקאות שאושרו וטרם בוצעו  _4.4._15" xfId="5390"/>
    <cellStyle name="6_Anafim_עסקאות שאושרו וטרם בוצעו  _4.4._דיווחים נוספים" xfId="5391"/>
    <cellStyle name="6_Anafim_עסקאות שאושרו וטרם בוצעו  _4.4._דיווחים נוספים_15" xfId="5392"/>
    <cellStyle name="6_Anafim_עסקאות שאושרו וטרם בוצעו  _4.4._פירוט אגח תשואה מעל 10% " xfId="5393"/>
    <cellStyle name="6_Anafim_עסקאות שאושרו וטרם בוצעו  _4.4._פירוט אגח תשואה מעל 10% _15" xfId="5394"/>
    <cellStyle name="6_Anafim_עסקאות שאושרו וטרם בוצעו  _דיווחים נוספים" xfId="5395"/>
    <cellStyle name="6_Anafim_עסקאות שאושרו וטרם בוצעו  _דיווחים נוספים_1" xfId="5396"/>
    <cellStyle name="6_Anafim_עסקאות שאושרו וטרם בוצעו  _דיווחים נוספים_1_15" xfId="5397"/>
    <cellStyle name="6_Anafim_עסקאות שאושרו וטרם בוצעו  _דיווחים נוספים_15" xfId="5398"/>
    <cellStyle name="6_Anafim_עסקאות שאושרו וטרם בוצעו  _דיווחים נוספים_פירוט אגח תשואה מעל 10% " xfId="5399"/>
    <cellStyle name="6_Anafim_עסקאות שאושרו וטרם בוצעו  _דיווחים נוספים_פירוט אגח תשואה מעל 10% _15" xfId="5400"/>
    <cellStyle name="6_Anafim_עסקאות שאושרו וטרם בוצעו  _פירוט אגח תשואה מעל 10% " xfId="5401"/>
    <cellStyle name="6_Anafim_עסקאות שאושרו וטרם בוצעו  _פירוט אגח תשואה מעל 10% _15" xfId="5402"/>
    <cellStyle name="6_Anafim_פירוט אגח תשואה מעל 10% " xfId="5403"/>
    <cellStyle name="6_Anafim_פירוט אגח תשואה מעל 10%  2" xfId="5404"/>
    <cellStyle name="6_Anafim_פירוט אגח תשואה מעל 10%  2_15" xfId="5405"/>
    <cellStyle name="6_Anafim_פירוט אגח תשואה מעל 10%  2_דיווחים נוספים" xfId="5406"/>
    <cellStyle name="6_Anafim_פירוט אגח תשואה מעל 10%  2_דיווחים נוספים_1" xfId="5407"/>
    <cellStyle name="6_Anafim_פירוט אגח תשואה מעל 10%  2_דיווחים נוספים_1_15" xfId="5408"/>
    <cellStyle name="6_Anafim_פירוט אגח תשואה מעל 10%  2_דיווחים נוספים_15" xfId="5409"/>
    <cellStyle name="6_Anafim_פירוט אגח תשואה מעל 10%  2_דיווחים נוספים_פירוט אגח תשואה מעל 10% " xfId="5410"/>
    <cellStyle name="6_Anafim_פירוט אגח תשואה מעל 10%  2_דיווחים נוספים_פירוט אגח תשואה מעל 10% _15" xfId="5411"/>
    <cellStyle name="6_Anafim_פירוט אגח תשואה מעל 10%  2_פירוט אגח תשואה מעל 10% " xfId="5412"/>
    <cellStyle name="6_Anafim_פירוט אגח תשואה מעל 10%  2_פירוט אגח תשואה מעל 10% _15" xfId="5413"/>
    <cellStyle name="6_Anafim_פירוט אגח תשואה מעל 10% _1" xfId="5414"/>
    <cellStyle name="6_Anafim_פירוט אגח תשואה מעל 10% _1_15" xfId="5415"/>
    <cellStyle name="6_Anafim_פירוט אגח תשואה מעל 10% _15" xfId="5416"/>
    <cellStyle name="6_Anafim_פירוט אגח תשואה מעל 10% _2" xfId="5417"/>
    <cellStyle name="6_Anafim_פירוט אגח תשואה מעל 10% _2_15" xfId="5418"/>
    <cellStyle name="6_Anafim_פירוט אגח תשואה מעל 10% _4.4." xfId="5419"/>
    <cellStyle name="6_Anafim_פירוט אגח תשואה מעל 10% _4.4. 2" xfId="5420"/>
    <cellStyle name="6_Anafim_פירוט אגח תשואה מעל 10% _4.4. 2_15" xfId="5421"/>
    <cellStyle name="6_Anafim_פירוט אגח תשואה מעל 10% _4.4. 2_דיווחים נוספים" xfId="5422"/>
    <cellStyle name="6_Anafim_פירוט אגח תשואה מעל 10% _4.4. 2_דיווחים נוספים_1" xfId="5423"/>
    <cellStyle name="6_Anafim_פירוט אגח תשואה מעל 10% _4.4. 2_דיווחים נוספים_1_15" xfId="5424"/>
    <cellStyle name="6_Anafim_פירוט אגח תשואה מעל 10% _4.4. 2_דיווחים נוספים_1_פירוט אגח תשואה מעל 10% " xfId="5425"/>
    <cellStyle name="6_Anafim_פירוט אגח תשואה מעל 10% _4.4. 2_דיווחים נוספים_1_פירוט אגח תשואה מעל 10% _15" xfId="5426"/>
    <cellStyle name="6_Anafim_פירוט אגח תשואה מעל 10% _4.4. 2_דיווחים נוספים_15" xfId="5427"/>
    <cellStyle name="6_Anafim_פירוט אגח תשואה מעל 10% _4.4. 2_דיווחים נוספים_פירוט אגח תשואה מעל 10% " xfId="5428"/>
    <cellStyle name="6_Anafim_פירוט אגח תשואה מעל 10% _4.4. 2_דיווחים נוספים_פירוט אגח תשואה מעל 10% _15" xfId="5429"/>
    <cellStyle name="6_Anafim_פירוט אגח תשואה מעל 10% _4.4. 2_פירוט אגח תשואה מעל 10% " xfId="5430"/>
    <cellStyle name="6_Anafim_פירוט אגח תשואה מעל 10% _4.4. 2_פירוט אגח תשואה מעל 10% _1" xfId="5431"/>
    <cellStyle name="6_Anafim_פירוט אגח תשואה מעל 10% _4.4. 2_פירוט אגח תשואה מעל 10% _1_15" xfId="5432"/>
    <cellStyle name="6_Anafim_פירוט אגח תשואה מעל 10% _4.4. 2_פירוט אגח תשואה מעל 10% _15" xfId="5433"/>
    <cellStyle name="6_Anafim_פירוט אגח תשואה מעל 10% _4.4. 2_פירוט אגח תשואה מעל 10% _פירוט אגח תשואה מעל 10% " xfId="5434"/>
    <cellStyle name="6_Anafim_פירוט אגח תשואה מעל 10% _4.4. 2_פירוט אגח תשואה מעל 10% _פירוט אגח תשואה מעל 10% _15" xfId="5435"/>
    <cellStyle name="6_Anafim_פירוט אגח תשואה מעל 10% _4.4._15" xfId="5436"/>
    <cellStyle name="6_Anafim_פירוט אגח תשואה מעל 10% _4.4._דיווחים נוספים" xfId="5437"/>
    <cellStyle name="6_Anafim_פירוט אגח תשואה מעל 10% _4.4._דיווחים נוספים_15" xfId="5438"/>
    <cellStyle name="6_Anafim_פירוט אגח תשואה מעל 10% _4.4._דיווחים נוספים_פירוט אגח תשואה מעל 10% " xfId="5439"/>
    <cellStyle name="6_Anafim_פירוט אגח תשואה מעל 10% _4.4._דיווחים נוספים_פירוט אגח תשואה מעל 10% _15" xfId="5440"/>
    <cellStyle name="6_Anafim_פירוט אגח תשואה מעל 10% _4.4._פירוט אגח תשואה מעל 10% " xfId="5441"/>
    <cellStyle name="6_Anafim_פירוט אגח תשואה מעל 10% _4.4._פירוט אגח תשואה מעל 10% _1" xfId="5442"/>
    <cellStyle name="6_Anafim_פירוט אגח תשואה מעל 10% _4.4._פירוט אגח תשואה מעל 10% _1_15" xfId="5443"/>
    <cellStyle name="6_Anafim_פירוט אגח תשואה מעל 10% _4.4._פירוט אגח תשואה מעל 10% _15" xfId="5444"/>
    <cellStyle name="6_Anafim_פירוט אגח תשואה מעל 10% _4.4._פירוט אגח תשואה מעל 10% _פירוט אגח תשואה מעל 10% " xfId="5445"/>
    <cellStyle name="6_Anafim_פירוט אגח תשואה מעל 10% _4.4._פירוט אגח תשואה מעל 10% _פירוט אגח תשואה מעל 10% _15" xfId="5446"/>
    <cellStyle name="6_Anafim_פירוט אגח תשואה מעל 10% _דיווחים נוספים" xfId="5447"/>
    <cellStyle name="6_Anafim_פירוט אגח תשואה מעל 10% _דיווחים נוספים_1" xfId="5448"/>
    <cellStyle name="6_Anafim_פירוט אגח תשואה מעל 10% _דיווחים נוספים_1_15" xfId="5449"/>
    <cellStyle name="6_Anafim_פירוט אגח תשואה מעל 10% _דיווחים נוספים_1_פירוט אגח תשואה מעל 10% " xfId="5450"/>
    <cellStyle name="6_Anafim_פירוט אגח תשואה מעל 10% _דיווחים נוספים_1_פירוט אגח תשואה מעל 10% _15" xfId="5451"/>
    <cellStyle name="6_Anafim_פירוט אגח תשואה מעל 10% _דיווחים נוספים_15" xfId="5452"/>
    <cellStyle name="6_Anafim_פירוט אגח תשואה מעל 10% _דיווחים נוספים_פירוט אגח תשואה מעל 10% " xfId="5453"/>
    <cellStyle name="6_Anafim_פירוט אגח תשואה מעל 10% _דיווחים נוספים_פירוט אגח תשואה מעל 10% _15" xfId="5454"/>
    <cellStyle name="6_Anafim_פירוט אגח תשואה מעל 10% _פירוט אגח תשואה מעל 10% " xfId="5455"/>
    <cellStyle name="6_Anafim_פירוט אגח תשואה מעל 10% _פירוט אגח תשואה מעל 10% _1" xfId="5456"/>
    <cellStyle name="6_Anafim_פירוט אגח תשואה מעל 10% _פירוט אגח תשואה מעל 10% _1_15" xfId="5457"/>
    <cellStyle name="6_Anafim_פירוט אגח תשואה מעל 10% _פירוט אגח תשואה מעל 10% _15" xfId="5458"/>
    <cellStyle name="6_אחזקות בעלי ענין -DATA - ערכים" xfId="5459"/>
    <cellStyle name="6_דיווחים נוספים" xfId="5460"/>
    <cellStyle name="6_דיווחים נוספים 2" xfId="5461"/>
    <cellStyle name="6_דיווחים נוספים 2_15" xfId="5462"/>
    <cellStyle name="6_דיווחים נוספים 2_דיווחים נוספים" xfId="5463"/>
    <cellStyle name="6_דיווחים נוספים 2_דיווחים נוספים_1" xfId="5464"/>
    <cellStyle name="6_דיווחים נוספים 2_דיווחים נוספים_1_15" xfId="5465"/>
    <cellStyle name="6_דיווחים נוספים 2_דיווחים נוספים_1_פירוט אגח תשואה מעל 10% " xfId="5466"/>
    <cellStyle name="6_דיווחים נוספים 2_דיווחים נוספים_1_פירוט אגח תשואה מעל 10% _15" xfId="5467"/>
    <cellStyle name="6_דיווחים נוספים 2_דיווחים נוספים_15" xfId="5468"/>
    <cellStyle name="6_דיווחים נוספים 2_דיווחים נוספים_פירוט אגח תשואה מעל 10% " xfId="5469"/>
    <cellStyle name="6_דיווחים נוספים 2_דיווחים נוספים_פירוט אגח תשואה מעל 10% _15" xfId="5470"/>
    <cellStyle name="6_דיווחים נוספים 2_פירוט אגח תשואה מעל 10% " xfId="5471"/>
    <cellStyle name="6_דיווחים נוספים 2_פירוט אגח תשואה מעל 10% _1" xfId="5472"/>
    <cellStyle name="6_דיווחים נוספים 2_פירוט אגח תשואה מעל 10% _1_15" xfId="5473"/>
    <cellStyle name="6_דיווחים נוספים 2_פירוט אגח תשואה מעל 10% _15" xfId="5474"/>
    <cellStyle name="6_דיווחים נוספים 2_פירוט אגח תשואה מעל 10% _פירוט אגח תשואה מעל 10% " xfId="5475"/>
    <cellStyle name="6_דיווחים נוספים 2_פירוט אגח תשואה מעל 10% _פירוט אגח תשואה מעל 10% _15" xfId="5476"/>
    <cellStyle name="6_דיווחים נוספים_1" xfId="5477"/>
    <cellStyle name="6_דיווחים נוספים_1 2" xfId="5478"/>
    <cellStyle name="6_דיווחים נוספים_1 2_15" xfId="5479"/>
    <cellStyle name="6_דיווחים נוספים_1 2_דיווחים נוספים" xfId="5480"/>
    <cellStyle name="6_דיווחים נוספים_1 2_דיווחים נוספים_1" xfId="5481"/>
    <cellStyle name="6_דיווחים נוספים_1 2_דיווחים נוספים_1_15" xfId="5482"/>
    <cellStyle name="6_דיווחים נוספים_1 2_דיווחים נוספים_1_פירוט אגח תשואה מעל 10% " xfId="5483"/>
    <cellStyle name="6_דיווחים נוספים_1 2_דיווחים נוספים_1_פירוט אגח תשואה מעל 10% _15" xfId="5484"/>
    <cellStyle name="6_דיווחים נוספים_1 2_דיווחים נוספים_15" xfId="5485"/>
    <cellStyle name="6_דיווחים נוספים_1 2_דיווחים נוספים_פירוט אגח תשואה מעל 10% " xfId="5486"/>
    <cellStyle name="6_דיווחים נוספים_1 2_דיווחים נוספים_פירוט אגח תשואה מעל 10% _15" xfId="5487"/>
    <cellStyle name="6_דיווחים נוספים_1 2_פירוט אגח תשואה מעל 10% " xfId="5488"/>
    <cellStyle name="6_דיווחים נוספים_1 2_פירוט אגח תשואה מעל 10% _1" xfId="5489"/>
    <cellStyle name="6_דיווחים נוספים_1 2_פירוט אגח תשואה מעל 10% _1_15" xfId="5490"/>
    <cellStyle name="6_דיווחים נוספים_1 2_פירוט אגח תשואה מעל 10% _15" xfId="5491"/>
    <cellStyle name="6_דיווחים נוספים_1 2_פירוט אגח תשואה מעל 10% _פירוט אגח תשואה מעל 10% " xfId="5492"/>
    <cellStyle name="6_דיווחים נוספים_1 2_פירוט אגח תשואה מעל 10% _פירוט אגח תשואה מעל 10% _15" xfId="5493"/>
    <cellStyle name="6_דיווחים נוספים_1_15" xfId="5494"/>
    <cellStyle name="6_דיווחים נוספים_1_4.4." xfId="5495"/>
    <cellStyle name="6_דיווחים נוספים_1_4.4. 2" xfId="5496"/>
    <cellStyle name="6_דיווחים נוספים_1_4.4. 2_15" xfId="5497"/>
    <cellStyle name="6_דיווחים נוספים_1_4.4. 2_דיווחים נוספים" xfId="5498"/>
    <cellStyle name="6_דיווחים נוספים_1_4.4. 2_דיווחים נוספים_1" xfId="5499"/>
    <cellStyle name="6_דיווחים נוספים_1_4.4. 2_דיווחים נוספים_1_15" xfId="5500"/>
    <cellStyle name="6_דיווחים נוספים_1_4.4. 2_דיווחים נוספים_1_פירוט אגח תשואה מעל 10% " xfId="5501"/>
    <cellStyle name="6_דיווחים נוספים_1_4.4. 2_דיווחים נוספים_1_פירוט אגח תשואה מעל 10% _15" xfId="5502"/>
    <cellStyle name="6_דיווחים נוספים_1_4.4. 2_דיווחים נוספים_15" xfId="5503"/>
    <cellStyle name="6_דיווחים נוספים_1_4.4. 2_דיווחים נוספים_פירוט אגח תשואה מעל 10% " xfId="5504"/>
    <cellStyle name="6_דיווחים נוספים_1_4.4. 2_דיווחים נוספים_פירוט אגח תשואה מעל 10% _15" xfId="5505"/>
    <cellStyle name="6_דיווחים נוספים_1_4.4. 2_פירוט אגח תשואה מעל 10% " xfId="5506"/>
    <cellStyle name="6_דיווחים נוספים_1_4.4. 2_פירוט אגח תשואה מעל 10% _1" xfId="5507"/>
    <cellStyle name="6_דיווחים נוספים_1_4.4. 2_פירוט אגח תשואה מעל 10% _1_15" xfId="5508"/>
    <cellStyle name="6_דיווחים נוספים_1_4.4. 2_פירוט אגח תשואה מעל 10% _15" xfId="5509"/>
    <cellStyle name="6_דיווחים נוספים_1_4.4. 2_פירוט אגח תשואה מעל 10% _פירוט אגח תשואה מעל 10% " xfId="5510"/>
    <cellStyle name="6_דיווחים נוספים_1_4.4. 2_פירוט אגח תשואה מעל 10% _פירוט אגח תשואה מעל 10% _15" xfId="5511"/>
    <cellStyle name="6_דיווחים נוספים_1_4.4._15" xfId="5512"/>
    <cellStyle name="6_דיווחים נוספים_1_4.4._דיווחים נוספים" xfId="5513"/>
    <cellStyle name="6_דיווחים נוספים_1_4.4._דיווחים נוספים_15" xfId="5514"/>
    <cellStyle name="6_דיווחים נוספים_1_4.4._דיווחים נוספים_פירוט אגח תשואה מעל 10% " xfId="5515"/>
    <cellStyle name="6_דיווחים נוספים_1_4.4._דיווחים נוספים_פירוט אגח תשואה מעל 10% _15" xfId="5516"/>
    <cellStyle name="6_דיווחים נוספים_1_4.4._פירוט אגח תשואה מעל 10% " xfId="5517"/>
    <cellStyle name="6_דיווחים נוספים_1_4.4._פירוט אגח תשואה מעל 10% _1" xfId="5518"/>
    <cellStyle name="6_דיווחים נוספים_1_4.4._פירוט אגח תשואה מעל 10% _1_15" xfId="5519"/>
    <cellStyle name="6_דיווחים נוספים_1_4.4._פירוט אגח תשואה מעל 10% _15" xfId="5520"/>
    <cellStyle name="6_דיווחים נוספים_1_4.4._פירוט אגח תשואה מעל 10% _פירוט אגח תשואה מעל 10% " xfId="5521"/>
    <cellStyle name="6_דיווחים נוספים_1_4.4._פירוט אגח תשואה מעל 10% _פירוט אגח תשואה מעל 10% _15" xfId="5522"/>
    <cellStyle name="6_דיווחים נוספים_1_דיווחים נוספים" xfId="5523"/>
    <cellStyle name="6_דיווחים נוספים_1_דיווחים נוספים 2" xfId="5524"/>
    <cellStyle name="6_דיווחים נוספים_1_דיווחים נוספים 2_15" xfId="5525"/>
    <cellStyle name="6_דיווחים נוספים_1_דיווחים נוספים 2_דיווחים נוספים" xfId="5526"/>
    <cellStyle name="6_דיווחים נוספים_1_דיווחים נוספים 2_דיווחים נוספים_1" xfId="5527"/>
    <cellStyle name="6_דיווחים נוספים_1_דיווחים נוספים 2_דיווחים נוספים_1_15" xfId="5528"/>
    <cellStyle name="6_דיווחים נוספים_1_דיווחים נוספים 2_דיווחים נוספים_1_פירוט אגח תשואה מעל 10% " xfId="5529"/>
    <cellStyle name="6_דיווחים נוספים_1_דיווחים נוספים 2_דיווחים נוספים_1_פירוט אגח תשואה מעל 10% _15" xfId="5530"/>
    <cellStyle name="6_דיווחים נוספים_1_דיווחים נוספים 2_דיווחים נוספים_15" xfId="5531"/>
    <cellStyle name="6_דיווחים נוספים_1_דיווחים נוספים 2_דיווחים נוספים_פירוט אגח תשואה מעל 10% " xfId="5532"/>
    <cellStyle name="6_דיווחים נוספים_1_דיווחים נוספים 2_דיווחים נוספים_פירוט אגח תשואה מעל 10% _15" xfId="5533"/>
    <cellStyle name="6_דיווחים נוספים_1_דיווחים נוספים 2_פירוט אגח תשואה מעל 10% " xfId="5534"/>
    <cellStyle name="6_דיווחים נוספים_1_דיווחים נוספים 2_פירוט אגח תשואה מעל 10% _1" xfId="5535"/>
    <cellStyle name="6_דיווחים נוספים_1_דיווחים נוספים 2_פירוט אגח תשואה מעל 10% _1_15" xfId="5536"/>
    <cellStyle name="6_דיווחים נוספים_1_דיווחים נוספים 2_פירוט אגח תשואה מעל 10% _15" xfId="5537"/>
    <cellStyle name="6_דיווחים נוספים_1_דיווחים נוספים 2_פירוט אגח תשואה מעל 10% _פירוט אגח תשואה מעל 10% " xfId="5538"/>
    <cellStyle name="6_דיווחים נוספים_1_דיווחים נוספים 2_פירוט אגח תשואה מעל 10% _פירוט אגח תשואה מעל 10% _15" xfId="5539"/>
    <cellStyle name="6_דיווחים נוספים_1_דיווחים נוספים_1" xfId="5540"/>
    <cellStyle name="6_דיווחים נוספים_1_דיווחים נוספים_1_15" xfId="5541"/>
    <cellStyle name="6_דיווחים נוספים_1_דיווחים נוספים_1_פירוט אגח תשואה מעל 10% " xfId="5542"/>
    <cellStyle name="6_דיווחים נוספים_1_דיווחים נוספים_1_פירוט אגח תשואה מעל 10% _15" xfId="5543"/>
    <cellStyle name="6_דיווחים נוספים_1_דיווחים נוספים_15" xfId="5544"/>
    <cellStyle name="6_דיווחים נוספים_1_דיווחים נוספים_4.4." xfId="5545"/>
    <cellStyle name="6_דיווחים נוספים_1_דיווחים נוספים_4.4. 2" xfId="5546"/>
    <cellStyle name="6_דיווחים נוספים_1_דיווחים נוספים_4.4. 2_15" xfId="5547"/>
    <cellStyle name="6_דיווחים נוספים_1_דיווחים נוספים_4.4. 2_דיווחים נוספים" xfId="5548"/>
    <cellStyle name="6_דיווחים נוספים_1_דיווחים נוספים_4.4. 2_דיווחים נוספים_1" xfId="5549"/>
    <cellStyle name="6_דיווחים נוספים_1_דיווחים נוספים_4.4. 2_דיווחים נוספים_1_15" xfId="5550"/>
    <cellStyle name="6_דיווחים נוספים_1_דיווחים נוספים_4.4. 2_דיווחים נוספים_1_פירוט אגח תשואה מעל 10% " xfId="5551"/>
    <cellStyle name="6_דיווחים נוספים_1_דיווחים נוספים_4.4. 2_דיווחים נוספים_1_פירוט אגח תשואה מעל 10% _15" xfId="5552"/>
    <cellStyle name="6_דיווחים נוספים_1_דיווחים נוספים_4.4. 2_דיווחים נוספים_15" xfId="5553"/>
    <cellStyle name="6_דיווחים נוספים_1_דיווחים נוספים_4.4. 2_דיווחים נוספים_פירוט אגח תשואה מעל 10% " xfId="5554"/>
    <cellStyle name="6_דיווחים נוספים_1_דיווחים נוספים_4.4. 2_דיווחים נוספים_פירוט אגח תשואה מעל 10% _15" xfId="5555"/>
    <cellStyle name="6_דיווחים נוספים_1_דיווחים נוספים_4.4. 2_פירוט אגח תשואה מעל 10% " xfId="5556"/>
    <cellStyle name="6_דיווחים נוספים_1_דיווחים נוספים_4.4. 2_פירוט אגח תשואה מעל 10% _1" xfId="5557"/>
    <cellStyle name="6_דיווחים נוספים_1_דיווחים נוספים_4.4. 2_פירוט אגח תשואה מעל 10% _1_15" xfId="5558"/>
    <cellStyle name="6_דיווחים נוספים_1_דיווחים נוספים_4.4. 2_פירוט אגח תשואה מעל 10% _15" xfId="5559"/>
    <cellStyle name="6_דיווחים נוספים_1_דיווחים נוספים_4.4. 2_פירוט אגח תשואה מעל 10% _פירוט אגח תשואה מעל 10% " xfId="5560"/>
    <cellStyle name="6_דיווחים נוספים_1_דיווחים נוספים_4.4. 2_פירוט אגח תשואה מעל 10% _פירוט אגח תשואה מעל 10% _15" xfId="5561"/>
    <cellStyle name="6_דיווחים נוספים_1_דיווחים נוספים_4.4._15" xfId="5562"/>
    <cellStyle name="6_דיווחים נוספים_1_דיווחים נוספים_4.4._דיווחים נוספים" xfId="5563"/>
    <cellStyle name="6_דיווחים נוספים_1_דיווחים נוספים_4.4._דיווחים נוספים_15" xfId="5564"/>
    <cellStyle name="6_דיווחים נוספים_1_דיווחים נוספים_4.4._דיווחים נוספים_פירוט אגח תשואה מעל 10% " xfId="5565"/>
    <cellStyle name="6_דיווחים נוספים_1_דיווחים נוספים_4.4._דיווחים נוספים_פירוט אגח תשואה מעל 10% _15" xfId="5566"/>
    <cellStyle name="6_דיווחים נוספים_1_דיווחים נוספים_4.4._פירוט אגח תשואה מעל 10% " xfId="5567"/>
    <cellStyle name="6_דיווחים נוספים_1_דיווחים נוספים_4.4._פירוט אגח תשואה מעל 10% _1" xfId="5568"/>
    <cellStyle name="6_דיווחים נוספים_1_דיווחים נוספים_4.4._פירוט אגח תשואה מעל 10% _1_15" xfId="5569"/>
    <cellStyle name="6_דיווחים נוספים_1_דיווחים נוספים_4.4._פירוט אגח תשואה מעל 10% _15" xfId="5570"/>
    <cellStyle name="6_דיווחים נוספים_1_דיווחים נוספים_4.4._פירוט אגח תשואה מעל 10% _פירוט אגח תשואה מעל 10% " xfId="5571"/>
    <cellStyle name="6_דיווחים נוספים_1_דיווחים נוספים_4.4._פירוט אגח תשואה מעל 10% _פירוט אגח תשואה מעל 10% _15" xfId="5572"/>
    <cellStyle name="6_דיווחים נוספים_1_דיווחים נוספים_דיווחים נוספים" xfId="5573"/>
    <cellStyle name="6_דיווחים נוספים_1_דיווחים נוספים_דיווחים נוספים_15" xfId="5574"/>
    <cellStyle name="6_דיווחים נוספים_1_דיווחים נוספים_דיווחים נוספים_פירוט אגח תשואה מעל 10% " xfId="5575"/>
    <cellStyle name="6_דיווחים נוספים_1_דיווחים נוספים_דיווחים נוספים_פירוט אגח תשואה מעל 10% _15" xfId="5576"/>
    <cellStyle name="6_דיווחים נוספים_1_דיווחים נוספים_פירוט אגח תשואה מעל 10% " xfId="5577"/>
    <cellStyle name="6_דיווחים נוספים_1_דיווחים נוספים_פירוט אגח תשואה מעל 10% _1" xfId="5578"/>
    <cellStyle name="6_דיווחים נוספים_1_דיווחים נוספים_פירוט אגח תשואה מעל 10% _1_15" xfId="5579"/>
    <cellStyle name="6_דיווחים נוספים_1_דיווחים נוספים_פירוט אגח תשואה מעל 10% _15" xfId="5580"/>
    <cellStyle name="6_דיווחים נוספים_1_דיווחים נוספים_פירוט אגח תשואה מעל 10% _פירוט אגח תשואה מעל 10% " xfId="5581"/>
    <cellStyle name="6_דיווחים נוספים_1_דיווחים נוספים_פירוט אגח תשואה מעל 10% _פירוט אגח תשואה מעל 10% _15" xfId="5582"/>
    <cellStyle name="6_דיווחים נוספים_1_פירוט אגח תשואה מעל 10% " xfId="5583"/>
    <cellStyle name="6_דיווחים נוספים_1_פירוט אגח תשואה מעל 10% _1" xfId="5584"/>
    <cellStyle name="6_דיווחים נוספים_1_פירוט אגח תשואה מעל 10% _1_15" xfId="5585"/>
    <cellStyle name="6_דיווחים נוספים_1_פירוט אגח תשואה מעל 10% _15" xfId="5586"/>
    <cellStyle name="6_דיווחים נוספים_1_פירוט אגח תשואה מעל 10% _פירוט אגח תשואה מעל 10% " xfId="5587"/>
    <cellStyle name="6_דיווחים נוספים_1_פירוט אגח תשואה מעל 10% _פירוט אגח תשואה מעל 10% _15" xfId="5588"/>
    <cellStyle name="6_דיווחים נוספים_15" xfId="5589"/>
    <cellStyle name="6_דיווחים נוספים_2" xfId="5590"/>
    <cellStyle name="6_דיווחים נוספים_2 2" xfId="5591"/>
    <cellStyle name="6_דיווחים נוספים_2 2_15" xfId="5592"/>
    <cellStyle name="6_דיווחים נוספים_2 2_דיווחים נוספים" xfId="5593"/>
    <cellStyle name="6_דיווחים נוספים_2 2_דיווחים נוספים_1" xfId="5594"/>
    <cellStyle name="6_דיווחים נוספים_2 2_דיווחים נוספים_1_15" xfId="5595"/>
    <cellStyle name="6_דיווחים נוספים_2 2_דיווחים נוספים_1_פירוט אגח תשואה מעל 10% " xfId="5596"/>
    <cellStyle name="6_דיווחים נוספים_2 2_דיווחים נוספים_1_פירוט אגח תשואה מעל 10% _15" xfId="5597"/>
    <cellStyle name="6_דיווחים נוספים_2 2_דיווחים נוספים_15" xfId="5598"/>
    <cellStyle name="6_דיווחים נוספים_2 2_דיווחים נוספים_פירוט אגח תשואה מעל 10% " xfId="5599"/>
    <cellStyle name="6_דיווחים נוספים_2 2_דיווחים נוספים_פירוט אגח תשואה מעל 10% _15" xfId="5600"/>
    <cellStyle name="6_דיווחים נוספים_2 2_פירוט אגח תשואה מעל 10% " xfId="5601"/>
    <cellStyle name="6_דיווחים נוספים_2 2_פירוט אגח תשואה מעל 10% _1" xfId="5602"/>
    <cellStyle name="6_דיווחים נוספים_2 2_פירוט אגח תשואה מעל 10% _1_15" xfId="5603"/>
    <cellStyle name="6_דיווחים נוספים_2 2_פירוט אגח תשואה מעל 10% _15" xfId="5604"/>
    <cellStyle name="6_דיווחים נוספים_2 2_פירוט אגח תשואה מעל 10% _פירוט אגח תשואה מעל 10% " xfId="5605"/>
    <cellStyle name="6_דיווחים נוספים_2 2_פירוט אגח תשואה מעל 10% _פירוט אגח תשואה מעל 10% _15" xfId="5606"/>
    <cellStyle name="6_דיווחים נוספים_2_15" xfId="5607"/>
    <cellStyle name="6_דיווחים נוספים_2_4.4." xfId="5608"/>
    <cellStyle name="6_דיווחים נוספים_2_4.4. 2" xfId="5609"/>
    <cellStyle name="6_דיווחים נוספים_2_4.4. 2_15" xfId="5610"/>
    <cellStyle name="6_דיווחים נוספים_2_4.4. 2_דיווחים נוספים" xfId="5611"/>
    <cellStyle name="6_דיווחים נוספים_2_4.4. 2_דיווחים נוספים_1" xfId="5612"/>
    <cellStyle name="6_דיווחים נוספים_2_4.4. 2_דיווחים נוספים_1_15" xfId="5613"/>
    <cellStyle name="6_דיווחים נוספים_2_4.4. 2_דיווחים נוספים_1_פירוט אגח תשואה מעל 10% " xfId="5614"/>
    <cellStyle name="6_דיווחים נוספים_2_4.4. 2_דיווחים נוספים_1_פירוט אגח תשואה מעל 10% _15" xfId="5615"/>
    <cellStyle name="6_דיווחים נוספים_2_4.4. 2_דיווחים נוספים_15" xfId="5616"/>
    <cellStyle name="6_דיווחים נוספים_2_4.4. 2_דיווחים נוספים_פירוט אגח תשואה מעל 10% " xfId="5617"/>
    <cellStyle name="6_דיווחים נוספים_2_4.4. 2_דיווחים נוספים_פירוט אגח תשואה מעל 10% _15" xfId="5618"/>
    <cellStyle name="6_דיווחים נוספים_2_4.4. 2_פירוט אגח תשואה מעל 10% " xfId="5619"/>
    <cellStyle name="6_דיווחים נוספים_2_4.4. 2_פירוט אגח תשואה מעל 10% _1" xfId="5620"/>
    <cellStyle name="6_דיווחים נוספים_2_4.4. 2_פירוט אגח תשואה מעל 10% _1_15" xfId="5621"/>
    <cellStyle name="6_דיווחים נוספים_2_4.4. 2_פירוט אגח תשואה מעל 10% _15" xfId="5622"/>
    <cellStyle name="6_דיווחים נוספים_2_4.4. 2_פירוט אגח תשואה מעל 10% _פירוט אגח תשואה מעל 10% " xfId="5623"/>
    <cellStyle name="6_דיווחים נוספים_2_4.4. 2_פירוט אגח תשואה מעל 10% _פירוט אגח תשואה מעל 10% _15" xfId="5624"/>
    <cellStyle name="6_דיווחים נוספים_2_4.4._15" xfId="5625"/>
    <cellStyle name="6_דיווחים נוספים_2_4.4._דיווחים נוספים" xfId="5626"/>
    <cellStyle name="6_דיווחים נוספים_2_4.4._דיווחים נוספים_15" xfId="5627"/>
    <cellStyle name="6_דיווחים נוספים_2_4.4._דיווחים נוספים_פירוט אגח תשואה מעל 10% " xfId="5628"/>
    <cellStyle name="6_דיווחים נוספים_2_4.4._דיווחים נוספים_פירוט אגח תשואה מעל 10% _15" xfId="5629"/>
    <cellStyle name="6_דיווחים נוספים_2_4.4._פירוט אגח תשואה מעל 10% " xfId="5630"/>
    <cellStyle name="6_דיווחים נוספים_2_4.4._פירוט אגח תשואה מעל 10% _1" xfId="5631"/>
    <cellStyle name="6_דיווחים נוספים_2_4.4._פירוט אגח תשואה מעל 10% _1_15" xfId="5632"/>
    <cellStyle name="6_דיווחים נוספים_2_4.4._פירוט אגח תשואה מעל 10% _15" xfId="5633"/>
    <cellStyle name="6_דיווחים נוספים_2_4.4._פירוט אגח תשואה מעל 10% _פירוט אגח תשואה מעל 10% " xfId="5634"/>
    <cellStyle name="6_דיווחים נוספים_2_4.4._פירוט אגח תשואה מעל 10% _פירוט אגח תשואה מעל 10% _15" xfId="5635"/>
    <cellStyle name="6_דיווחים נוספים_2_דיווחים נוספים" xfId="5636"/>
    <cellStyle name="6_דיווחים נוספים_2_דיווחים נוספים_15" xfId="5637"/>
    <cellStyle name="6_דיווחים נוספים_2_דיווחים נוספים_פירוט אגח תשואה מעל 10% " xfId="5638"/>
    <cellStyle name="6_דיווחים נוספים_2_דיווחים נוספים_פירוט אגח תשואה מעל 10% _15" xfId="5639"/>
    <cellStyle name="6_דיווחים נוספים_2_פירוט אגח תשואה מעל 10% " xfId="5640"/>
    <cellStyle name="6_דיווחים נוספים_2_פירוט אגח תשואה מעל 10% _1" xfId="5641"/>
    <cellStyle name="6_דיווחים נוספים_2_פירוט אגח תשואה מעל 10% _1_15" xfId="5642"/>
    <cellStyle name="6_דיווחים נוספים_2_פירוט אגח תשואה מעל 10% _15" xfId="5643"/>
    <cellStyle name="6_דיווחים נוספים_2_פירוט אגח תשואה מעל 10% _פירוט אגח תשואה מעל 10% " xfId="5644"/>
    <cellStyle name="6_דיווחים נוספים_2_פירוט אגח תשואה מעל 10% _פירוט אגח תשואה מעל 10% _15" xfId="5645"/>
    <cellStyle name="6_דיווחים נוספים_3" xfId="5646"/>
    <cellStyle name="6_דיווחים נוספים_3_15" xfId="5647"/>
    <cellStyle name="6_דיווחים נוספים_3_פירוט אגח תשואה מעל 10% " xfId="5648"/>
    <cellStyle name="6_דיווחים נוספים_3_פירוט אגח תשואה מעל 10% _15" xfId="5649"/>
    <cellStyle name="6_דיווחים נוספים_4.4." xfId="5650"/>
    <cellStyle name="6_דיווחים נוספים_4.4. 2" xfId="5651"/>
    <cellStyle name="6_דיווחים נוספים_4.4. 2_15" xfId="5652"/>
    <cellStyle name="6_דיווחים נוספים_4.4. 2_דיווחים נוספים" xfId="5653"/>
    <cellStyle name="6_דיווחים נוספים_4.4. 2_דיווחים נוספים_1" xfId="5654"/>
    <cellStyle name="6_דיווחים נוספים_4.4. 2_דיווחים נוספים_1_15" xfId="5655"/>
    <cellStyle name="6_דיווחים נוספים_4.4. 2_דיווחים נוספים_1_פירוט אגח תשואה מעל 10% " xfId="5656"/>
    <cellStyle name="6_דיווחים נוספים_4.4. 2_דיווחים נוספים_1_פירוט אגח תשואה מעל 10% _15" xfId="5657"/>
    <cellStyle name="6_דיווחים נוספים_4.4. 2_דיווחים נוספים_15" xfId="5658"/>
    <cellStyle name="6_דיווחים נוספים_4.4. 2_דיווחים נוספים_פירוט אגח תשואה מעל 10% " xfId="5659"/>
    <cellStyle name="6_דיווחים נוספים_4.4. 2_דיווחים נוספים_פירוט אגח תשואה מעל 10% _15" xfId="5660"/>
    <cellStyle name="6_דיווחים נוספים_4.4. 2_פירוט אגח תשואה מעל 10% " xfId="5661"/>
    <cellStyle name="6_דיווחים נוספים_4.4. 2_פירוט אגח תשואה מעל 10% _1" xfId="5662"/>
    <cellStyle name="6_דיווחים נוספים_4.4. 2_פירוט אגח תשואה מעל 10% _1_15" xfId="5663"/>
    <cellStyle name="6_דיווחים נוספים_4.4. 2_פירוט אגח תשואה מעל 10% _15" xfId="5664"/>
    <cellStyle name="6_דיווחים נוספים_4.4. 2_פירוט אגח תשואה מעל 10% _פירוט אגח תשואה מעל 10% " xfId="5665"/>
    <cellStyle name="6_דיווחים נוספים_4.4. 2_פירוט אגח תשואה מעל 10% _פירוט אגח תשואה מעל 10% _15" xfId="5666"/>
    <cellStyle name="6_דיווחים נוספים_4.4._15" xfId="5667"/>
    <cellStyle name="6_דיווחים נוספים_4.4._דיווחים נוספים" xfId="5668"/>
    <cellStyle name="6_דיווחים נוספים_4.4._דיווחים נוספים_15" xfId="5669"/>
    <cellStyle name="6_דיווחים נוספים_4.4._דיווחים נוספים_פירוט אגח תשואה מעל 10% " xfId="5670"/>
    <cellStyle name="6_דיווחים נוספים_4.4._דיווחים נוספים_פירוט אגח תשואה מעל 10% _15" xfId="5671"/>
    <cellStyle name="6_דיווחים נוספים_4.4._פירוט אגח תשואה מעל 10% " xfId="5672"/>
    <cellStyle name="6_דיווחים נוספים_4.4._פירוט אגח תשואה מעל 10% _1" xfId="5673"/>
    <cellStyle name="6_דיווחים נוספים_4.4._פירוט אגח תשואה מעל 10% _1_15" xfId="5674"/>
    <cellStyle name="6_דיווחים נוספים_4.4._פירוט אגח תשואה מעל 10% _15" xfId="5675"/>
    <cellStyle name="6_דיווחים נוספים_4.4._פירוט אגח תשואה מעל 10% _פירוט אגח תשואה מעל 10% " xfId="5676"/>
    <cellStyle name="6_דיווחים נוספים_4.4._פירוט אגח תשואה מעל 10% _פירוט אגח תשואה מעל 10% _15" xfId="5677"/>
    <cellStyle name="6_דיווחים נוספים_דיווחים נוספים" xfId="5678"/>
    <cellStyle name="6_דיווחים נוספים_דיווחים נוספים 2" xfId="5679"/>
    <cellStyle name="6_דיווחים נוספים_דיווחים נוספים 2_15" xfId="5680"/>
    <cellStyle name="6_דיווחים נוספים_דיווחים נוספים 2_דיווחים נוספים" xfId="5681"/>
    <cellStyle name="6_דיווחים נוספים_דיווחים נוספים 2_דיווחים נוספים_1" xfId="5682"/>
    <cellStyle name="6_דיווחים נוספים_דיווחים נוספים 2_דיווחים נוספים_1_15" xfId="5683"/>
    <cellStyle name="6_דיווחים נוספים_דיווחים נוספים 2_דיווחים נוספים_1_פירוט אגח תשואה מעל 10% " xfId="5684"/>
    <cellStyle name="6_דיווחים נוספים_דיווחים נוספים 2_דיווחים נוספים_1_פירוט אגח תשואה מעל 10% _15" xfId="5685"/>
    <cellStyle name="6_דיווחים נוספים_דיווחים נוספים 2_דיווחים נוספים_15" xfId="5686"/>
    <cellStyle name="6_דיווחים נוספים_דיווחים נוספים 2_דיווחים נוספים_פירוט אגח תשואה מעל 10% " xfId="5687"/>
    <cellStyle name="6_דיווחים נוספים_דיווחים נוספים 2_דיווחים נוספים_פירוט אגח תשואה מעל 10% _15" xfId="5688"/>
    <cellStyle name="6_דיווחים נוספים_דיווחים נוספים 2_פירוט אגח תשואה מעל 10% " xfId="5689"/>
    <cellStyle name="6_דיווחים נוספים_דיווחים נוספים 2_פירוט אגח תשואה מעל 10% _1" xfId="5690"/>
    <cellStyle name="6_דיווחים נוספים_דיווחים נוספים 2_פירוט אגח תשואה מעל 10% _1_15" xfId="5691"/>
    <cellStyle name="6_דיווחים נוספים_דיווחים נוספים 2_פירוט אגח תשואה מעל 10% _15" xfId="5692"/>
    <cellStyle name="6_דיווחים נוספים_דיווחים נוספים 2_פירוט אגח תשואה מעל 10% _פירוט אגח תשואה מעל 10% " xfId="5693"/>
    <cellStyle name="6_דיווחים נוספים_דיווחים נוספים 2_פירוט אגח תשואה מעל 10% _פירוט אגח תשואה מעל 10% _15" xfId="5694"/>
    <cellStyle name="6_דיווחים נוספים_דיווחים נוספים_1" xfId="5695"/>
    <cellStyle name="6_דיווחים נוספים_דיווחים נוספים_1_15" xfId="5696"/>
    <cellStyle name="6_דיווחים נוספים_דיווחים נוספים_1_פירוט אגח תשואה מעל 10% " xfId="5697"/>
    <cellStyle name="6_דיווחים נוספים_דיווחים נוספים_1_פירוט אגח תשואה מעל 10% _15" xfId="5698"/>
    <cellStyle name="6_דיווחים נוספים_דיווחים נוספים_15" xfId="5699"/>
    <cellStyle name="6_דיווחים נוספים_דיווחים נוספים_4.4." xfId="5700"/>
    <cellStyle name="6_דיווחים נוספים_דיווחים נוספים_4.4. 2" xfId="5701"/>
    <cellStyle name="6_דיווחים נוספים_דיווחים נוספים_4.4. 2_15" xfId="5702"/>
    <cellStyle name="6_דיווחים נוספים_דיווחים נוספים_4.4. 2_דיווחים נוספים" xfId="5703"/>
    <cellStyle name="6_דיווחים נוספים_דיווחים נוספים_4.4. 2_דיווחים נוספים_1" xfId="5704"/>
    <cellStyle name="6_דיווחים נוספים_דיווחים נוספים_4.4. 2_דיווחים נוספים_1_15" xfId="5705"/>
    <cellStyle name="6_דיווחים נוספים_דיווחים נוספים_4.4. 2_דיווחים נוספים_1_פירוט אגח תשואה מעל 10% " xfId="5706"/>
    <cellStyle name="6_דיווחים נוספים_דיווחים נוספים_4.4. 2_דיווחים נוספים_1_פירוט אגח תשואה מעל 10% _15" xfId="5707"/>
    <cellStyle name="6_דיווחים נוספים_דיווחים נוספים_4.4. 2_דיווחים נוספים_15" xfId="5708"/>
    <cellStyle name="6_דיווחים נוספים_דיווחים נוספים_4.4. 2_דיווחים נוספים_פירוט אגח תשואה מעל 10% " xfId="5709"/>
    <cellStyle name="6_דיווחים נוספים_דיווחים נוספים_4.4. 2_דיווחים נוספים_פירוט אגח תשואה מעל 10% _15" xfId="5710"/>
    <cellStyle name="6_דיווחים נוספים_דיווחים נוספים_4.4. 2_פירוט אגח תשואה מעל 10% " xfId="5711"/>
    <cellStyle name="6_דיווחים נוספים_דיווחים נוספים_4.4. 2_פירוט אגח תשואה מעל 10% _1" xfId="5712"/>
    <cellStyle name="6_דיווחים נוספים_דיווחים נוספים_4.4. 2_פירוט אגח תשואה מעל 10% _1_15" xfId="5713"/>
    <cellStyle name="6_דיווחים נוספים_דיווחים נוספים_4.4. 2_פירוט אגח תשואה מעל 10% _15" xfId="5714"/>
    <cellStyle name="6_דיווחים נוספים_דיווחים נוספים_4.4. 2_פירוט אגח תשואה מעל 10% _פירוט אגח תשואה מעל 10% " xfId="5715"/>
    <cellStyle name="6_דיווחים נוספים_דיווחים נוספים_4.4. 2_פירוט אגח תשואה מעל 10% _פירוט אגח תשואה מעל 10% _15" xfId="5716"/>
    <cellStyle name="6_דיווחים נוספים_דיווחים נוספים_4.4._15" xfId="5717"/>
    <cellStyle name="6_דיווחים נוספים_דיווחים נוספים_4.4._דיווחים נוספים" xfId="5718"/>
    <cellStyle name="6_דיווחים נוספים_דיווחים נוספים_4.4._דיווחים נוספים_15" xfId="5719"/>
    <cellStyle name="6_דיווחים נוספים_דיווחים נוספים_4.4._דיווחים נוספים_פירוט אגח תשואה מעל 10% " xfId="5720"/>
    <cellStyle name="6_דיווחים נוספים_דיווחים נוספים_4.4._דיווחים נוספים_פירוט אגח תשואה מעל 10% _15" xfId="5721"/>
    <cellStyle name="6_דיווחים נוספים_דיווחים נוספים_4.4._פירוט אגח תשואה מעל 10% " xfId="5722"/>
    <cellStyle name="6_דיווחים נוספים_דיווחים נוספים_4.4._פירוט אגח תשואה מעל 10% _1" xfId="5723"/>
    <cellStyle name="6_דיווחים נוספים_דיווחים נוספים_4.4._פירוט אגח תשואה מעל 10% _1_15" xfId="5724"/>
    <cellStyle name="6_דיווחים נוספים_דיווחים נוספים_4.4._פירוט אגח תשואה מעל 10% _15" xfId="5725"/>
    <cellStyle name="6_דיווחים נוספים_דיווחים נוספים_4.4._פירוט אגח תשואה מעל 10% _פירוט אגח תשואה מעל 10% " xfId="5726"/>
    <cellStyle name="6_דיווחים נוספים_דיווחים נוספים_4.4._פירוט אגח תשואה מעל 10% _פירוט אגח תשואה מעל 10% _15" xfId="5727"/>
    <cellStyle name="6_דיווחים נוספים_דיווחים נוספים_דיווחים נוספים" xfId="5728"/>
    <cellStyle name="6_דיווחים נוספים_דיווחים נוספים_דיווחים נוספים_15" xfId="5729"/>
    <cellStyle name="6_דיווחים נוספים_דיווחים נוספים_דיווחים נוספים_פירוט אגח תשואה מעל 10% " xfId="5730"/>
    <cellStyle name="6_דיווחים נוספים_דיווחים נוספים_דיווחים נוספים_פירוט אגח תשואה מעל 10% _15" xfId="5731"/>
    <cellStyle name="6_דיווחים נוספים_דיווחים נוספים_פירוט אגח תשואה מעל 10% " xfId="5732"/>
    <cellStyle name="6_דיווחים נוספים_דיווחים נוספים_פירוט אגח תשואה מעל 10% _1" xfId="5733"/>
    <cellStyle name="6_דיווחים נוספים_דיווחים נוספים_פירוט אגח תשואה מעל 10% _1_15" xfId="5734"/>
    <cellStyle name="6_דיווחים נוספים_דיווחים נוספים_פירוט אגח תשואה מעל 10% _15" xfId="5735"/>
    <cellStyle name="6_דיווחים נוספים_דיווחים נוספים_פירוט אגח תשואה מעל 10% _פירוט אגח תשואה מעל 10% " xfId="5736"/>
    <cellStyle name="6_דיווחים נוספים_דיווחים נוספים_פירוט אגח תשואה מעל 10% _פירוט אגח תשואה מעל 10% _15" xfId="5737"/>
    <cellStyle name="6_דיווחים נוספים_פירוט אגח תשואה מעל 10% " xfId="5738"/>
    <cellStyle name="6_דיווחים נוספים_פירוט אגח תשואה מעל 10% _1" xfId="5739"/>
    <cellStyle name="6_דיווחים נוספים_פירוט אגח תשואה מעל 10% _1_15" xfId="5740"/>
    <cellStyle name="6_דיווחים נוספים_פירוט אגח תשואה מעל 10% _15" xfId="5741"/>
    <cellStyle name="6_דיווחים נוספים_פירוט אגח תשואה מעל 10% _פירוט אגח תשואה מעל 10% " xfId="5742"/>
    <cellStyle name="6_דיווחים נוספים_פירוט אגח תשואה מעל 10% _פירוט אגח תשואה מעל 10% _15" xfId="5743"/>
    <cellStyle name="6_הערות" xfId="5744"/>
    <cellStyle name="6_הערות 2" xfId="5745"/>
    <cellStyle name="6_הערות 2_15" xfId="5746"/>
    <cellStyle name="6_הערות 2_דיווחים נוספים" xfId="5747"/>
    <cellStyle name="6_הערות 2_דיווחים נוספים_1" xfId="5748"/>
    <cellStyle name="6_הערות 2_דיווחים נוספים_1_15" xfId="5749"/>
    <cellStyle name="6_הערות 2_דיווחים נוספים_1_פירוט אגח תשואה מעל 10% " xfId="5750"/>
    <cellStyle name="6_הערות 2_דיווחים נוספים_1_פירוט אגח תשואה מעל 10% _15" xfId="5751"/>
    <cellStyle name="6_הערות 2_דיווחים נוספים_15" xfId="5752"/>
    <cellStyle name="6_הערות 2_דיווחים נוספים_פירוט אגח תשואה מעל 10% " xfId="5753"/>
    <cellStyle name="6_הערות 2_דיווחים נוספים_פירוט אגח תשואה מעל 10% _15" xfId="5754"/>
    <cellStyle name="6_הערות 2_פירוט אגח תשואה מעל 10% " xfId="5755"/>
    <cellStyle name="6_הערות 2_פירוט אגח תשואה מעל 10% _1" xfId="5756"/>
    <cellStyle name="6_הערות 2_פירוט אגח תשואה מעל 10% _1_15" xfId="5757"/>
    <cellStyle name="6_הערות 2_פירוט אגח תשואה מעל 10% _15" xfId="5758"/>
    <cellStyle name="6_הערות 2_פירוט אגח תשואה מעל 10% _פירוט אגח תשואה מעל 10% " xfId="5759"/>
    <cellStyle name="6_הערות 2_פירוט אגח תשואה מעל 10% _פירוט אגח תשואה מעל 10% _15" xfId="5760"/>
    <cellStyle name="6_הערות_15" xfId="5761"/>
    <cellStyle name="6_הערות_4.4." xfId="5762"/>
    <cellStyle name="6_הערות_4.4. 2" xfId="5763"/>
    <cellStyle name="6_הערות_4.4. 2_15" xfId="5764"/>
    <cellStyle name="6_הערות_4.4. 2_דיווחים נוספים" xfId="5765"/>
    <cellStyle name="6_הערות_4.4. 2_דיווחים נוספים_1" xfId="5766"/>
    <cellStyle name="6_הערות_4.4. 2_דיווחים נוספים_1_15" xfId="5767"/>
    <cellStyle name="6_הערות_4.4. 2_דיווחים נוספים_1_פירוט אגח תשואה מעל 10% " xfId="5768"/>
    <cellStyle name="6_הערות_4.4. 2_דיווחים נוספים_1_פירוט אגח תשואה מעל 10% _15" xfId="5769"/>
    <cellStyle name="6_הערות_4.4. 2_דיווחים נוספים_15" xfId="5770"/>
    <cellStyle name="6_הערות_4.4. 2_דיווחים נוספים_פירוט אגח תשואה מעל 10% " xfId="5771"/>
    <cellStyle name="6_הערות_4.4. 2_דיווחים נוספים_פירוט אגח תשואה מעל 10% _15" xfId="5772"/>
    <cellStyle name="6_הערות_4.4. 2_פירוט אגח תשואה מעל 10% " xfId="5773"/>
    <cellStyle name="6_הערות_4.4. 2_פירוט אגח תשואה מעל 10% _1" xfId="5774"/>
    <cellStyle name="6_הערות_4.4. 2_פירוט אגח תשואה מעל 10% _1_15" xfId="5775"/>
    <cellStyle name="6_הערות_4.4. 2_פירוט אגח תשואה מעל 10% _15" xfId="5776"/>
    <cellStyle name="6_הערות_4.4. 2_פירוט אגח תשואה מעל 10% _פירוט אגח תשואה מעל 10% " xfId="5777"/>
    <cellStyle name="6_הערות_4.4. 2_פירוט אגח תשואה מעל 10% _פירוט אגח תשואה מעל 10% _15" xfId="5778"/>
    <cellStyle name="6_הערות_4.4._15" xfId="5779"/>
    <cellStyle name="6_הערות_4.4._דיווחים נוספים" xfId="5780"/>
    <cellStyle name="6_הערות_4.4._דיווחים נוספים_15" xfId="5781"/>
    <cellStyle name="6_הערות_4.4._דיווחים נוספים_פירוט אגח תשואה מעל 10% " xfId="5782"/>
    <cellStyle name="6_הערות_4.4._דיווחים נוספים_פירוט אגח תשואה מעל 10% _15" xfId="5783"/>
    <cellStyle name="6_הערות_4.4._פירוט אגח תשואה מעל 10% " xfId="5784"/>
    <cellStyle name="6_הערות_4.4._פירוט אגח תשואה מעל 10% _1" xfId="5785"/>
    <cellStyle name="6_הערות_4.4._פירוט אגח תשואה מעל 10% _1_15" xfId="5786"/>
    <cellStyle name="6_הערות_4.4._פירוט אגח תשואה מעל 10% _15" xfId="5787"/>
    <cellStyle name="6_הערות_4.4._פירוט אגח תשואה מעל 10% _פירוט אגח תשואה מעל 10% " xfId="5788"/>
    <cellStyle name="6_הערות_4.4._פירוט אגח תשואה מעל 10% _פירוט אגח תשואה מעל 10% _15" xfId="5789"/>
    <cellStyle name="6_הערות_דיווחים נוספים" xfId="5790"/>
    <cellStyle name="6_הערות_דיווחים נוספים_1" xfId="5791"/>
    <cellStyle name="6_הערות_דיווחים נוספים_1_15" xfId="5792"/>
    <cellStyle name="6_הערות_דיווחים נוספים_1_פירוט אגח תשואה מעל 10% " xfId="5793"/>
    <cellStyle name="6_הערות_דיווחים נוספים_1_פירוט אגח תשואה מעל 10% _15" xfId="5794"/>
    <cellStyle name="6_הערות_דיווחים נוספים_15" xfId="5795"/>
    <cellStyle name="6_הערות_דיווחים נוספים_פירוט אגח תשואה מעל 10% " xfId="5796"/>
    <cellStyle name="6_הערות_דיווחים נוספים_פירוט אגח תשואה מעל 10% _15" xfId="5797"/>
    <cellStyle name="6_הערות_פירוט אגח תשואה מעל 10% " xfId="5798"/>
    <cellStyle name="6_הערות_פירוט אגח תשואה מעל 10% _1" xfId="5799"/>
    <cellStyle name="6_הערות_פירוט אגח תשואה מעל 10% _1_15" xfId="5800"/>
    <cellStyle name="6_הערות_פירוט אגח תשואה מעל 10% _15" xfId="5801"/>
    <cellStyle name="6_הערות_פירוט אגח תשואה מעל 10% _פירוט אגח תשואה מעל 10% " xfId="5802"/>
    <cellStyle name="6_הערות_פירוט אגח תשואה מעל 10% _פירוט אגח תשואה מעל 10% _15" xfId="5803"/>
    <cellStyle name="6_יתרת מסגרות אשראי לניצול " xfId="5804"/>
    <cellStyle name="6_יתרת מסגרות אשראי לניצול  2" xfId="5805"/>
    <cellStyle name="6_יתרת מסגרות אשראי לניצול  2_15" xfId="5806"/>
    <cellStyle name="6_יתרת מסגרות אשראי לניצול  2_דיווחים נוספים" xfId="5807"/>
    <cellStyle name="6_יתרת מסגרות אשראי לניצול  2_דיווחים נוספים_1" xfId="5808"/>
    <cellStyle name="6_יתרת מסגרות אשראי לניצול  2_דיווחים נוספים_1_15" xfId="5809"/>
    <cellStyle name="6_יתרת מסגרות אשראי לניצול  2_דיווחים נוספים_1_פירוט אגח תשואה מעל 10% " xfId="5810"/>
    <cellStyle name="6_יתרת מסגרות אשראי לניצול  2_דיווחים נוספים_1_פירוט אגח תשואה מעל 10% _15" xfId="5811"/>
    <cellStyle name="6_יתרת מסגרות אשראי לניצול  2_דיווחים נוספים_15" xfId="5812"/>
    <cellStyle name="6_יתרת מסגרות אשראי לניצול  2_דיווחים נוספים_פירוט אגח תשואה מעל 10% " xfId="5813"/>
    <cellStyle name="6_יתרת מסגרות אשראי לניצול  2_דיווחים נוספים_פירוט אגח תשואה מעל 10% _15" xfId="5814"/>
    <cellStyle name="6_יתרת מסגרות אשראי לניצול  2_פירוט אגח תשואה מעל 10% " xfId="5815"/>
    <cellStyle name="6_יתרת מסגרות אשראי לניצול  2_פירוט אגח תשואה מעל 10% _1" xfId="5816"/>
    <cellStyle name="6_יתרת מסגרות אשראי לניצול  2_פירוט אגח תשואה מעל 10% _1_15" xfId="5817"/>
    <cellStyle name="6_יתרת מסגרות אשראי לניצול  2_פירוט אגח תשואה מעל 10% _15" xfId="5818"/>
    <cellStyle name="6_יתרת מסגרות אשראי לניצול  2_פירוט אגח תשואה מעל 10% _פירוט אגח תשואה מעל 10% " xfId="5819"/>
    <cellStyle name="6_יתרת מסגרות אשראי לניצול  2_פירוט אגח תשואה מעל 10% _פירוט אגח תשואה מעל 10% _15" xfId="5820"/>
    <cellStyle name="6_יתרת מסגרות אשראי לניצול _15" xfId="5821"/>
    <cellStyle name="6_יתרת מסגרות אשראי לניצול _4.4." xfId="5822"/>
    <cellStyle name="6_יתרת מסגרות אשראי לניצול _4.4. 2" xfId="5823"/>
    <cellStyle name="6_יתרת מסגרות אשראי לניצול _4.4. 2_15" xfId="5824"/>
    <cellStyle name="6_יתרת מסגרות אשראי לניצול _4.4. 2_דיווחים נוספים" xfId="5825"/>
    <cellStyle name="6_יתרת מסגרות אשראי לניצול _4.4. 2_דיווחים נוספים_1" xfId="5826"/>
    <cellStyle name="6_יתרת מסגרות אשראי לניצול _4.4. 2_דיווחים נוספים_1_15" xfId="5827"/>
    <cellStyle name="6_יתרת מסגרות אשראי לניצול _4.4. 2_דיווחים נוספים_1_פירוט אגח תשואה מעל 10% " xfId="5828"/>
    <cellStyle name="6_יתרת מסגרות אשראי לניצול _4.4. 2_דיווחים נוספים_1_פירוט אגח תשואה מעל 10% _15" xfId="5829"/>
    <cellStyle name="6_יתרת מסגרות אשראי לניצול _4.4. 2_דיווחים נוספים_15" xfId="5830"/>
    <cellStyle name="6_יתרת מסגרות אשראי לניצול _4.4. 2_דיווחים נוספים_פירוט אגח תשואה מעל 10% " xfId="5831"/>
    <cellStyle name="6_יתרת מסגרות אשראי לניצול _4.4. 2_דיווחים נוספים_פירוט אגח תשואה מעל 10% _15" xfId="5832"/>
    <cellStyle name="6_יתרת מסגרות אשראי לניצול _4.4. 2_פירוט אגח תשואה מעל 10% " xfId="5833"/>
    <cellStyle name="6_יתרת מסגרות אשראי לניצול _4.4. 2_פירוט אגח תשואה מעל 10% _1" xfId="5834"/>
    <cellStyle name="6_יתרת מסגרות אשראי לניצול _4.4. 2_פירוט אגח תשואה מעל 10% _1_15" xfId="5835"/>
    <cellStyle name="6_יתרת מסגרות אשראי לניצול _4.4. 2_פירוט אגח תשואה מעל 10% _15" xfId="5836"/>
    <cellStyle name="6_יתרת מסגרות אשראי לניצול _4.4. 2_פירוט אגח תשואה מעל 10% _פירוט אגח תשואה מעל 10% " xfId="5837"/>
    <cellStyle name="6_יתרת מסגרות אשראי לניצול _4.4. 2_פירוט אגח תשואה מעל 10% _פירוט אגח תשואה מעל 10% _15" xfId="5838"/>
    <cellStyle name="6_יתרת מסגרות אשראי לניצול _4.4._15" xfId="5839"/>
    <cellStyle name="6_יתרת מסגרות אשראי לניצול _4.4._דיווחים נוספים" xfId="5840"/>
    <cellStyle name="6_יתרת מסגרות אשראי לניצול _4.4._דיווחים נוספים_15" xfId="5841"/>
    <cellStyle name="6_יתרת מסגרות אשראי לניצול _4.4._דיווחים נוספים_פירוט אגח תשואה מעל 10% " xfId="5842"/>
    <cellStyle name="6_יתרת מסגרות אשראי לניצול _4.4._דיווחים נוספים_פירוט אגח תשואה מעל 10% _15" xfId="5843"/>
    <cellStyle name="6_יתרת מסגרות אשראי לניצול _4.4._פירוט אגח תשואה מעל 10% " xfId="5844"/>
    <cellStyle name="6_יתרת מסגרות אשראי לניצול _4.4._פירוט אגח תשואה מעל 10% _1" xfId="5845"/>
    <cellStyle name="6_יתרת מסגרות אשראי לניצול _4.4._פירוט אגח תשואה מעל 10% _1_15" xfId="5846"/>
    <cellStyle name="6_יתרת מסגרות אשראי לניצול _4.4._פירוט אגח תשואה מעל 10% _15" xfId="5847"/>
    <cellStyle name="6_יתרת מסגרות אשראי לניצול _4.4._פירוט אגח תשואה מעל 10% _פירוט אגח תשואה מעל 10% " xfId="5848"/>
    <cellStyle name="6_יתרת מסגרות אשראי לניצול _4.4._פירוט אגח תשואה מעל 10% _פירוט אגח תשואה מעל 10% _15" xfId="5849"/>
    <cellStyle name="6_יתרת מסגרות אשראי לניצול _דיווחים נוספים" xfId="5850"/>
    <cellStyle name="6_יתרת מסגרות אשראי לניצול _דיווחים נוספים_1" xfId="5851"/>
    <cellStyle name="6_יתרת מסגרות אשראי לניצול _דיווחים נוספים_1_15" xfId="5852"/>
    <cellStyle name="6_יתרת מסגרות אשראי לניצול _דיווחים נוספים_1_פירוט אגח תשואה מעל 10% " xfId="5853"/>
    <cellStyle name="6_יתרת מסגרות אשראי לניצול _דיווחים נוספים_1_פירוט אגח תשואה מעל 10% _15" xfId="5854"/>
    <cellStyle name="6_יתרת מסגרות אשראי לניצול _דיווחים נוספים_15" xfId="5855"/>
    <cellStyle name="6_יתרת מסגרות אשראי לניצול _דיווחים נוספים_פירוט אגח תשואה מעל 10% " xfId="5856"/>
    <cellStyle name="6_יתרת מסגרות אשראי לניצול _דיווחים נוספים_פירוט אגח תשואה מעל 10% _15" xfId="5857"/>
    <cellStyle name="6_יתרת מסגרות אשראי לניצול _פירוט אגח תשואה מעל 10% " xfId="5858"/>
    <cellStyle name="6_יתרת מסגרות אשראי לניצול _פירוט אגח תשואה מעל 10% _1" xfId="5859"/>
    <cellStyle name="6_יתרת מסגרות אשראי לניצול _פירוט אגח תשואה מעל 10% _1_15" xfId="5860"/>
    <cellStyle name="6_יתרת מסגרות אשראי לניצול _פירוט אגח תשואה מעל 10% _15" xfId="5861"/>
    <cellStyle name="6_יתרת מסגרות אשראי לניצול _פירוט אגח תשואה מעל 10% _פירוט אגח תשואה מעל 10% " xfId="5862"/>
    <cellStyle name="6_יתרת מסגרות אשראי לניצול _פירוט אגח תשואה מעל 10% _פירוט אגח תשואה מעל 10% _15" xfId="5863"/>
    <cellStyle name="6_משקל בתא100" xfId="5864"/>
    <cellStyle name="6_משקל בתא100 2" xfId="5865"/>
    <cellStyle name="6_משקל בתא100 2 2" xfId="5866"/>
    <cellStyle name="6_משקל בתא100 2 2_15" xfId="5867"/>
    <cellStyle name="6_משקל בתא100 2 2_דיווחים נוספים" xfId="5868"/>
    <cellStyle name="6_משקל בתא100 2 2_דיווחים נוספים_1" xfId="5869"/>
    <cellStyle name="6_משקל בתא100 2 2_דיווחים נוספים_1_15" xfId="5870"/>
    <cellStyle name="6_משקל בתא100 2 2_דיווחים נוספים_1_פירוט אגח תשואה מעל 10% " xfId="5871"/>
    <cellStyle name="6_משקל בתא100 2 2_דיווחים נוספים_1_פירוט אגח תשואה מעל 10% _15" xfId="5872"/>
    <cellStyle name="6_משקל בתא100 2 2_דיווחים נוספים_15" xfId="5873"/>
    <cellStyle name="6_משקל בתא100 2 2_דיווחים נוספים_פירוט אגח תשואה מעל 10% " xfId="5874"/>
    <cellStyle name="6_משקל בתא100 2 2_דיווחים נוספים_פירוט אגח תשואה מעל 10% _15" xfId="5875"/>
    <cellStyle name="6_משקל בתא100 2 2_פירוט אגח תשואה מעל 10% " xfId="5876"/>
    <cellStyle name="6_משקל בתא100 2 2_פירוט אגח תשואה מעל 10% _1" xfId="5877"/>
    <cellStyle name="6_משקל בתא100 2 2_פירוט אגח תשואה מעל 10% _1_15" xfId="5878"/>
    <cellStyle name="6_משקל בתא100 2 2_פירוט אגח תשואה מעל 10% _15" xfId="5879"/>
    <cellStyle name="6_משקל בתא100 2 2_פירוט אגח תשואה מעל 10% _פירוט אגח תשואה מעל 10% " xfId="5880"/>
    <cellStyle name="6_משקל בתא100 2 2_פירוט אגח תשואה מעל 10% _פירוט אגח תשואה מעל 10% _15" xfId="5881"/>
    <cellStyle name="6_משקל בתא100 2_15" xfId="5882"/>
    <cellStyle name="6_משקל בתא100 2_4.4." xfId="5883"/>
    <cellStyle name="6_משקל בתא100 2_4.4. 2" xfId="5884"/>
    <cellStyle name="6_משקל בתא100 2_4.4. 2_15" xfId="5885"/>
    <cellStyle name="6_משקל בתא100 2_4.4. 2_דיווחים נוספים" xfId="5886"/>
    <cellStyle name="6_משקל בתא100 2_4.4. 2_דיווחים נוספים_1" xfId="5887"/>
    <cellStyle name="6_משקל בתא100 2_4.4. 2_דיווחים נוספים_1_15" xfId="5888"/>
    <cellStyle name="6_משקל בתא100 2_4.4. 2_דיווחים נוספים_1_פירוט אגח תשואה מעל 10% " xfId="5889"/>
    <cellStyle name="6_משקל בתא100 2_4.4. 2_דיווחים נוספים_1_פירוט אגח תשואה מעל 10% _15" xfId="5890"/>
    <cellStyle name="6_משקל בתא100 2_4.4. 2_דיווחים נוספים_15" xfId="5891"/>
    <cellStyle name="6_משקל בתא100 2_4.4. 2_דיווחים נוספים_פירוט אגח תשואה מעל 10% " xfId="5892"/>
    <cellStyle name="6_משקל בתא100 2_4.4. 2_דיווחים נוספים_פירוט אגח תשואה מעל 10% _15" xfId="5893"/>
    <cellStyle name="6_משקל בתא100 2_4.4. 2_פירוט אגח תשואה מעל 10% " xfId="5894"/>
    <cellStyle name="6_משקל בתא100 2_4.4. 2_פירוט אגח תשואה מעל 10% _1" xfId="5895"/>
    <cellStyle name="6_משקל בתא100 2_4.4. 2_פירוט אגח תשואה מעל 10% _1_15" xfId="5896"/>
    <cellStyle name="6_משקל בתא100 2_4.4. 2_פירוט אגח תשואה מעל 10% _15" xfId="5897"/>
    <cellStyle name="6_משקל בתא100 2_4.4. 2_פירוט אגח תשואה מעל 10% _פירוט אגח תשואה מעל 10% " xfId="5898"/>
    <cellStyle name="6_משקל בתא100 2_4.4. 2_פירוט אגח תשואה מעל 10% _פירוט אגח תשואה מעל 10% _15" xfId="5899"/>
    <cellStyle name="6_משקל בתא100 2_4.4._15" xfId="5900"/>
    <cellStyle name="6_משקל בתא100 2_4.4._דיווחים נוספים" xfId="5901"/>
    <cellStyle name="6_משקל בתא100 2_4.4._דיווחים נוספים_15" xfId="5902"/>
    <cellStyle name="6_משקל בתא100 2_4.4._דיווחים נוספים_פירוט אגח תשואה מעל 10% " xfId="5903"/>
    <cellStyle name="6_משקל בתא100 2_4.4._דיווחים נוספים_פירוט אגח תשואה מעל 10% _15" xfId="5904"/>
    <cellStyle name="6_משקל בתא100 2_4.4._פירוט אגח תשואה מעל 10% " xfId="5905"/>
    <cellStyle name="6_משקל בתא100 2_4.4._פירוט אגח תשואה מעל 10% _1" xfId="5906"/>
    <cellStyle name="6_משקל בתא100 2_4.4._פירוט אגח תשואה מעל 10% _1_15" xfId="5907"/>
    <cellStyle name="6_משקל בתא100 2_4.4._פירוט אגח תשואה מעל 10% _15" xfId="5908"/>
    <cellStyle name="6_משקל בתא100 2_4.4._פירוט אגח תשואה מעל 10% _פירוט אגח תשואה מעל 10% " xfId="5909"/>
    <cellStyle name="6_משקל בתא100 2_4.4._פירוט אגח תשואה מעל 10% _פירוט אגח תשואה מעל 10% _15" xfId="5910"/>
    <cellStyle name="6_משקל בתא100 2_דיווחים נוספים" xfId="5911"/>
    <cellStyle name="6_משקל בתא100 2_דיווחים נוספים 2" xfId="5912"/>
    <cellStyle name="6_משקל בתא100 2_דיווחים נוספים 2_15" xfId="5913"/>
    <cellStyle name="6_משקל בתא100 2_דיווחים נוספים 2_דיווחים נוספים" xfId="5914"/>
    <cellStyle name="6_משקל בתא100 2_דיווחים נוספים 2_דיווחים נוספים_1" xfId="5915"/>
    <cellStyle name="6_משקל בתא100 2_דיווחים נוספים 2_דיווחים נוספים_1_15" xfId="5916"/>
    <cellStyle name="6_משקל בתא100 2_דיווחים נוספים 2_דיווחים נוספים_1_פירוט אגח תשואה מעל 10% " xfId="5917"/>
    <cellStyle name="6_משקל בתא100 2_דיווחים נוספים 2_דיווחים נוספים_1_פירוט אגח תשואה מעל 10% _15" xfId="5918"/>
    <cellStyle name="6_משקל בתא100 2_דיווחים נוספים 2_דיווחים נוספים_15" xfId="5919"/>
    <cellStyle name="6_משקל בתא100 2_דיווחים נוספים 2_דיווחים נוספים_פירוט אגח תשואה מעל 10% " xfId="5920"/>
    <cellStyle name="6_משקל בתא100 2_דיווחים נוספים 2_דיווחים נוספים_פירוט אגח תשואה מעל 10% _15" xfId="5921"/>
    <cellStyle name="6_משקל בתא100 2_דיווחים נוספים 2_פירוט אגח תשואה מעל 10% " xfId="5922"/>
    <cellStyle name="6_משקל בתא100 2_דיווחים נוספים 2_פירוט אגח תשואה מעל 10% _1" xfId="5923"/>
    <cellStyle name="6_משקל בתא100 2_דיווחים נוספים 2_פירוט אגח תשואה מעל 10% _1_15" xfId="5924"/>
    <cellStyle name="6_משקל בתא100 2_דיווחים נוספים 2_פירוט אגח תשואה מעל 10% _15" xfId="5925"/>
    <cellStyle name="6_משקל בתא100 2_דיווחים נוספים 2_פירוט אגח תשואה מעל 10% _פירוט אגח תשואה מעל 10% " xfId="5926"/>
    <cellStyle name="6_משקל בתא100 2_דיווחים נוספים 2_פירוט אגח תשואה מעל 10% _פירוט אגח תשואה מעל 10% _15" xfId="5927"/>
    <cellStyle name="6_משקל בתא100 2_דיווחים נוספים_1" xfId="5928"/>
    <cellStyle name="6_משקל בתא100 2_דיווחים נוספים_1 2" xfId="5929"/>
    <cellStyle name="6_משקל בתא100 2_דיווחים נוספים_1 2_15" xfId="5930"/>
    <cellStyle name="6_משקל בתא100 2_דיווחים נוספים_1 2_דיווחים נוספים" xfId="5931"/>
    <cellStyle name="6_משקל בתא100 2_דיווחים נוספים_1 2_דיווחים נוספים_1" xfId="5932"/>
    <cellStyle name="6_משקל בתא100 2_דיווחים נוספים_1 2_דיווחים נוספים_1_15" xfId="5933"/>
    <cellStyle name="6_משקל בתא100 2_דיווחים נוספים_1 2_דיווחים נוספים_1_פירוט אגח תשואה מעל 10% " xfId="5934"/>
    <cellStyle name="6_משקל בתא100 2_דיווחים נוספים_1 2_דיווחים נוספים_1_פירוט אגח תשואה מעל 10% _15" xfId="5935"/>
    <cellStyle name="6_משקל בתא100 2_דיווחים נוספים_1 2_דיווחים נוספים_15" xfId="5936"/>
    <cellStyle name="6_משקל בתא100 2_דיווחים נוספים_1 2_דיווחים נוספים_פירוט אגח תשואה מעל 10% " xfId="5937"/>
    <cellStyle name="6_משקל בתא100 2_דיווחים נוספים_1 2_דיווחים נוספים_פירוט אגח תשואה מעל 10% _15" xfId="5938"/>
    <cellStyle name="6_משקל בתא100 2_דיווחים נוספים_1 2_פירוט אגח תשואה מעל 10% " xfId="5939"/>
    <cellStyle name="6_משקל בתא100 2_דיווחים נוספים_1 2_פירוט אגח תשואה מעל 10% _1" xfId="5940"/>
    <cellStyle name="6_משקל בתא100 2_דיווחים נוספים_1 2_פירוט אגח תשואה מעל 10% _1_15" xfId="5941"/>
    <cellStyle name="6_משקל בתא100 2_דיווחים נוספים_1 2_פירוט אגח תשואה מעל 10% _15" xfId="5942"/>
    <cellStyle name="6_משקל בתא100 2_דיווחים נוספים_1 2_פירוט אגח תשואה מעל 10% _פירוט אגח תשואה מעל 10% " xfId="5943"/>
    <cellStyle name="6_משקל בתא100 2_דיווחים נוספים_1 2_פירוט אגח תשואה מעל 10% _פירוט אגח תשואה מעל 10% _15" xfId="5944"/>
    <cellStyle name="6_משקל בתא100 2_דיווחים נוספים_1_15" xfId="5945"/>
    <cellStyle name="6_משקל בתא100 2_דיווחים נוספים_1_4.4." xfId="5946"/>
    <cellStyle name="6_משקל בתא100 2_דיווחים נוספים_1_4.4. 2" xfId="5947"/>
    <cellStyle name="6_משקל בתא100 2_דיווחים נוספים_1_4.4. 2_15" xfId="5948"/>
    <cellStyle name="6_משקל בתא100 2_דיווחים נוספים_1_4.4. 2_דיווחים נוספים" xfId="5949"/>
    <cellStyle name="6_משקל בתא100 2_דיווחים נוספים_1_4.4. 2_דיווחים נוספים_1" xfId="5950"/>
    <cellStyle name="6_משקל בתא100 2_דיווחים נוספים_1_4.4. 2_דיווחים נוספים_1_15" xfId="5951"/>
    <cellStyle name="6_משקל בתא100 2_דיווחים נוספים_1_4.4. 2_דיווחים נוספים_1_פירוט אגח תשואה מעל 10% " xfId="5952"/>
    <cellStyle name="6_משקל בתא100 2_דיווחים נוספים_1_4.4. 2_דיווחים נוספים_1_פירוט אגח תשואה מעל 10% _15" xfId="5953"/>
    <cellStyle name="6_משקל בתא100 2_דיווחים נוספים_1_4.4. 2_דיווחים נוספים_15" xfId="5954"/>
    <cellStyle name="6_משקל בתא100 2_דיווחים נוספים_1_4.4. 2_דיווחים נוספים_פירוט אגח תשואה מעל 10% " xfId="5955"/>
    <cellStyle name="6_משקל בתא100 2_דיווחים נוספים_1_4.4. 2_דיווחים נוספים_פירוט אגח תשואה מעל 10% _15" xfId="5956"/>
    <cellStyle name="6_משקל בתא100 2_דיווחים נוספים_1_4.4. 2_פירוט אגח תשואה מעל 10% " xfId="5957"/>
    <cellStyle name="6_משקל בתא100 2_דיווחים נוספים_1_4.4. 2_פירוט אגח תשואה מעל 10% _1" xfId="5958"/>
    <cellStyle name="6_משקל בתא100 2_דיווחים נוספים_1_4.4. 2_פירוט אגח תשואה מעל 10% _1_15" xfId="5959"/>
    <cellStyle name="6_משקל בתא100 2_דיווחים נוספים_1_4.4. 2_פירוט אגח תשואה מעל 10% _15" xfId="5960"/>
    <cellStyle name="6_משקל בתא100 2_דיווחים נוספים_1_4.4. 2_פירוט אגח תשואה מעל 10% _פירוט אגח תשואה מעל 10% " xfId="5961"/>
    <cellStyle name="6_משקל בתא100 2_דיווחים נוספים_1_4.4. 2_פירוט אגח תשואה מעל 10% _פירוט אגח תשואה מעל 10% _15" xfId="5962"/>
    <cellStyle name="6_משקל בתא100 2_דיווחים נוספים_1_4.4._15" xfId="5963"/>
    <cellStyle name="6_משקל בתא100 2_דיווחים נוספים_1_4.4._דיווחים נוספים" xfId="5964"/>
    <cellStyle name="6_משקל בתא100 2_דיווחים נוספים_1_4.4._דיווחים נוספים_15" xfId="5965"/>
    <cellStyle name="6_משקל בתא100 2_דיווחים נוספים_1_4.4._דיווחים נוספים_פירוט אגח תשואה מעל 10% " xfId="5966"/>
    <cellStyle name="6_משקל בתא100 2_דיווחים נוספים_1_4.4._דיווחים נוספים_פירוט אגח תשואה מעל 10% _15" xfId="5967"/>
    <cellStyle name="6_משקל בתא100 2_דיווחים נוספים_1_4.4._פירוט אגח תשואה מעל 10% " xfId="5968"/>
    <cellStyle name="6_משקל בתא100 2_דיווחים נוספים_1_4.4._פירוט אגח תשואה מעל 10% _1" xfId="5969"/>
    <cellStyle name="6_משקל בתא100 2_דיווחים נוספים_1_4.4._פירוט אגח תשואה מעל 10% _1_15" xfId="5970"/>
    <cellStyle name="6_משקל בתא100 2_דיווחים נוספים_1_4.4._פירוט אגח תשואה מעל 10% _15" xfId="5971"/>
    <cellStyle name="6_משקל בתא100 2_דיווחים נוספים_1_4.4._פירוט אגח תשואה מעל 10% _פירוט אגח תשואה מעל 10% " xfId="5972"/>
    <cellStyle name="6_משקל בתא100 2_דיווחים נוספים_1_4.4._פירוט אגח תשואה מעל 10% _פירוט אגח תשואה מעל 10% _15" xfId="5973"/>
    <cellStyle name="6_משקל בתא100 2_דיווחים נוספים_1_דיווחים נוספים" xfId="5974"/>
    <cellStyle name="6_משקל בתא100 2_דיווחים נוספים_1_דיווחים נוספים_15" xfId="5975"/>
    <cellStyle name="6_משקל בתא100 2_דיווחים נוספים_1_דיווחים נוספים_פירוט אגח תשואה מעל 10% " xfId="5976"/>
    <cellStyle name="6_משקל בתא100 2_דיווחים נוספים_1_דיווחים נוספים_פירוט אגח תשואה מעל 10% _15" xfId="5977"/>
    <cellStyle name="6_משקל בתא100 2_דיווחים נוספים_1_פירוט אגח תשואה מעל 10% " xfId="5978"/>
    <cellStyle name="6_משקל בתא100 2_דיווחים נוספים_1_פירוט אגח תשואה מעל 10% _1" xfId="5979"/>
    <cellStyle name="6_משקל בתא100 2_דיווחים נוספים_1_פירוט אגח תשואה מעל 10% _1_15" xfId="5980"/>
    <cellStyle name="6_משקל בתא100 2_דיווחים נוספים_1_פירוט אגח תשואה מעל 10% _15" xfId="5981"/>
    <cellStyle name="6_משקל בתא100 2_דיווחים נוספים_1_פירוט אגח תשואה מעל 10% _פירוט אגח תשואה מעל 10% " xfId="5982"/>
    <cellStyle name="6_משקל בתא100 2_דיווחים נוספים_1_פירוט אגח תשואה מעל 10% _פירוט אגח תשואה מעל 10% _15" xfId="5983"/>
    <cellStyle name="6_משקל בתא100 2_דיווחים נוספים_15" xfId="5984"/>
    <cellStyle name="6_משקל בתא100 2_דיווחים נוספים_2" xfId="5985"/>
    <cellStyle name="6_משקל בתא100 2_דיווחים נוספים_2_15" xfId="5986"/>
    <cellStyle name="6_משקל בתא100 2_דיווחים נוספים_2_פירוט אגח תשואה מעל 10% " xfId="5987"/>
    <cellStyle name="6_משקל בתא100 2_דיווחים נוספים_2_פירוט אגח תשואה מעל 10% _15" xfId="5988"/>
    <cellStyle name="6_משקל בתא100 2_דיווחים נוספים_4.4." xfId="5989"/>
    <cellStyle name="6_משקל בתא100 2_דיווחים נוספים_4.4. 2" xfId="5990"/>
    <cellStyle name="6_משקל בתא100 2_דיווחים נוספים_4.4. 2_15" xfId="5991"/>
    <cellStyle name="6_משקל בתא100 2_דיווחים נוספים_4.4. 2_דיווחים נוספים" xfId="5992"/>
    <cellStyle name="6_משקל בתא100 2_דיווחים נוספים_4.4. 2_דיווחים נוספים_1" xfId="5993"/>
    <cellStyle name="6_משקל בתא100 2_דיווחים נוספים_4.4. 2_דיווחים נוספים_1_15" xfId="5994"/>
    <cellStyle name="6_משקל בתא100 2_דיווחים נוספים_4.4. 2_דיווחים נוספים_1_פירוט אגח תשואה מעל 10% " xfId="5995"/>
    <cellStyle name="6_משקל בתא100 2_דיווחים נוספים_4.4. 2_דיווחים נוספים_1_פירוט אגח תשואה מעל 10% _15" xfId="5996"/>
    <cellStyle name="6_משקל בתא100 2_דיווחים נוספים_4.4. 2_דיווחים נוספים_15" xfId="5997"/>
    <cellStyle name="6_משקל בתא100 2_דיווחים נוספים_4.4. 2_דיווחים נוספים_פירוט אגח תשואה מעל 10% " xfId="5998"/>
    <cellStyle name="6_משקל בתא100 2_דיווחים נוספים_4.4. 2_דיווחים נוספים_פירוט אגח תשואה מעל 10% _15" xfId="5999"/>
    <cellStyle name="6_משקל בתא100 2_דיווחים נוספים_4.4. 2_פירוט אגח תשואה מעל 10% " xfId="6000"/>
    <cellStyle name="6_משקל בתא100 2_דיווחים נוספים_4.4. 2_פירוט אגח תשואה מעל 10% _1" xfId="6001"/>
    <cellStyle name="6_משקל בתא100 2_דיווחים נוספים_4.4. 2_פירוט אגח תשואה מעל 10% _1_15" xfId="6002"/>
    <cellStyle name="6_משקל בתא100 2_דיווחים נוספים_4.4. 2_פירוט אגח תשואה מעל 10% _15" xfId="6003"/>
    <cellStyle name="6_משקל בתא100 2_דיווחים נוספים_4.4. 2_פירוט אגח תשואה מעל 10% _פירוט אגח תשואה מעל 10% " xfId="6004"/>
    <cellStyle name="6_משקל בתא100 2_דיווחים נוספים_4.4. 2_פירוט אגח תשואה מעל 10% _פירוט אגח תשואה מעל 10% _15" xfId="6005"/>
    <cellStyle name="6_משקל בתא100 2_דיווחים נוספים_4.4._15" xfId="6006"/>
    <cellStyle name="6_משקל בתא100 2_דיווחים נוספים_4.4._דיווחים נוספים" xfId="6007"/>
    <cellStyle name="6_משקל בתא100 2_דיווחים נוספים_4.4._דיווחים נוספים_15" xfId="6008"/>
    <cellStyle name="6_משקל בתא100 2_דיווחים נוספים_4.4._דיווחים נוספים_פירוט אגח תשואה מעל 10% " xfId="6009"/>
    <cellStyle name="6_משקל בתא100 2_דיווחים נוספים_4.4._דיווחים נוספים_פירוט אגח תשואה מעל 10% _15" xfId="6010"/>
    <cellStyle name="6_משקל בתא100 2_דיווחים נוספים_4.4._פירוט אגח תשואה מעל 10% " xfId="6011"/>
    <cellStyle name="6_משקל בתא100 2_דיווחים נוספים_4.4._פירוט אגח תשואה מעל 10% _1" xfId="6012"/>
    <cellStyle name="6_משקל בתא100 2_דיווחים נוספים_4.4._פירוט אגח תשואה מעל 10% _1_15" xfId="6013"/>
    <cellStyle name="6_משקל בתא100 2_דיווחים נוספים_4.4._פירוט אגח תשואה מעל 10% _15" xfId="6014"/>
    <cellStyle name="6_משקל בתא100 2_דיווחים נוספים_4.4._פירוט אגח תשואה מעל 10% _פירוט אגח תשואה מעל 10% " xfId="6015"/>
    <cellStyle name="6_משקל בתא100 2_דיווחים נוספים_4.4._פירוט אגח תשואה מעל 10% _פירוט אגח תשואה מעל 10% _15" xfId="6016"/>
    <cellStyle name="6_משקל בתא100 2_דיווחים נוספים_דיווחים נוספים" xfId="6017"/>
    <cellStyle name="6_משקל בתא100 2_דיווחים נוספים_דיווחים נוספים 2" xfId="6018"/>
    <cellStyle name="6_משקל בתא100 2_דיווחים נוספים_דיווחים נוספים 2_15" xfId="6019"/>
    <cellStyle name="6_משקל בתא100 2_דיווחים נוספים_דיווחים נוספים 2_דיווחים נוספים" xfId="6020"/>
    <cellStyle name="6_משקל בתא100 2_דיווחים נוספים_דיווחים נוספים 2_דיווחים נוספים_1" xfId="6021"/>
    <cellStyle name="6_משקל בתא100 2_דיווחים נוספים_דיווחים נוספים 2_דיווחים נוספים_1_15" xfId="6022"/>
    <cellStyle name="6_משקל בתא100 2_דיווחים נוספים_דיווחים נוספים 2_דיווחים נוספים_1_פירוט אגח תשואה מעל 10% " xfId="6023"/>
    <cellStyle name="6_משקל בתא100 2_דיווחים נוספים_דיווחים נוספים 2_דיווחים נוספים_1_פירוט אגח תשואה מעל 10% _15" xfId="6024"/>
    <cellStyle name="6_משקל בתא100 2_דיווחים נוספים_דיווחים נוספים 2_דיווחים נוספים_15" xfId="6025"/>
    <cellStyle name="6_משקל בתא100 2_דיווחים נוספים_דיווחים נוספים 2_דיווחים נוספים_פירוט אגח תשואה מעל 10% " xfId="6026"/>
    <cellStyle name="6_משקל בתא100 2_דיווחים נוספים_דיווחים נוספים 2_דיווחים נוספים_פירוט אגח תשואה מעל 10% _15" xfId="6027"/>
    <cellStyle name="6_משקל בתא100 2_דיווחים נוספים_דיווחים נוספים 2_פירוט אגח תשואה מעל 10% " xfId="6028"/>
    <cellStyle name="6_משקל בתא100 2_דיווחים נוספים_דיווחים נוספים 2_פירוט אגח תשואה מעל 10% _1" xfId="6029"/>
    <cellStyle name="6_משקל בתא100 2_דיווחים נוספים_דיווחים נוספים 2_פירוט אגח תשואה מעל 10% _1_15" xfId="6030"/>
    <cellStyle name="6_משקל בתא100 2_דיווחים נוספים_דיווחים נוספים 2_פירוט אגח תשואה מעל 10% _15" xfId="6031"/>
    <cellStyle name="6_משקל בתא100 2_דיווחים נוספים_דיווחים נוספים 2_פירוט אגח תשואה מעל 10% _פירוט אגח תשואה מעל 10% " xfId="6032"/>
    <cellStyle name="6_משקל בתא100 2_דיווחים נוספים_דיווחים נוספים 2_פירוט אגח תשואה מעל 10% _פירוט אגח תשואה מעל 10% _15" xfId="6033"/>
    <cellStyle name="6_משקל בתא100 2_דיווחים נוספים_דיווחים נוספים_1" xfId="6034"/>
    <cellStyle name="6_משקל בתא100 2_דיווחים נוספים_דיווחים נוספים_1_15" xfId="6035"/>
    <cellStyle name="6_משקל בתא100 2_דיווחים נוספים_דיווחים נוספים_1_פירוט אגח תשואה מעל 10% " xfId="6036"/>
    <cellStyle name="6_משקל בתא100 2_דיווחים נוספים_דיווחים נוספים_1_פירוט אגח תשואה מעל 10% _15" xfId="6037"/>
    <cellStyle name="6_משקל בתא100 2_דיווחים נוספים_דיווחים נוספים_15" xfId="6038"/>
    <cellStyle name="6_משקל בתא100 2_דיווחים נוספים_דיווחים נוספים_4.4." xfId="6039"/>
    <cellStyle name="6_משקל בתא100 2_דיווחים נוספים_דיווחים נוספים_4.4. 2" xfId="6040"/>
    <cellStyle name="6_משקל בתא100 2_דיווחים נוספים_דיווחים נוספים_4.4. 2_15" xfId="6041"/>
    <cellStyle name="6_משקל בתא100 2_דיווחים נוספים_דיווחים נוספים_4.4. 2_דיווחים נוספים" xfId="6042"/>
    <cellStyle name="6_משקל בתא100 2_דיווחים נוספים_דיווחים נוספים_4.4. 2_דיווחים נוספים_1" xfId="6043"/>
    <cellStyle name="6_משקל בתא100 2_דיווחים נוספים_דיווחים נוספים_4.4. 2_דיווחים נוספים_1_15" xfId="6044"/>
    <cellStyle name="6_משקל בתא100 2_דיווחים נוספים_דיווחים נוספים_4.4. 2_דיווחים נוספים_1_פירוט אגח תשואה מעל 10% " xfId="6045"/>
    <cellStyle name="6_משקל בתא100 2_דיווחים נוספים_דיווחים נוספים_4.4. 2_דיווחים נוספים_1_פירוט אגח תשואה מעל 10% _15" xfId="6046"/>
    <cellStyle name="6_משקל בתא100 2_דיווחים נוספים_דיווחים נוספים_4.4. 2_דיווחים נוספים_15" xfId="6047"/>
    <cellStyle name="6_משקל בתא100 2_דיווחים נוספים_דיווחים נוספים_4.4. 2_דיווחים נוספים_פירוט אגח תשואה מעל 10% " xfId="6048"/>
    <cellStyle name="6_משקל בתא100 2_דיווחים נוספים_דיווחים נוספים_4.4. 2_דיווחים נוספים_פירוט אגח תשואה מעל 10% _15" xfId="6049"/>
    <cellStyle name="6_משקל בתא100 2_דיווחים נוספים_דיווחים נוספים_4.4. 2_פירוט אגח תשואה מעל 10% " xfId="6050"/>
    <cellStyle name="6_משקל בתא100 2_דיווחים נוספים_דיווחים נוספים_4.4. 2_פירוט אגח תשואה מעל 10% _1" xfId="6051"/>
    <cellStyle name="6_משקל בתא100 2_דיווחים נוספים_דיווחים נוספים_4.4. 2_פירוט אגח תשואה מעל 10% _1_15" xfId="6052"/>
    <cellStyle name="6_משקל בתא100 2_דיווחים נוספים_דיווחים נוספים_4.4. 2_פירוט אגח תשואה מעל 10% _15" xfId="6053"/>
    <cellStyle name="6_משקל בתא100 2_דיווחים נוספים_דיווחים נוספים_4.4. 2_פירוט אגח תשואה מעל 10% _פירוט אגח תשואה מעל 10% " xfId="6054"/>
    <cellStyle name="6_משקל בתא100 2_דיווחים נוספים_דיווחים נוספים_4.4. 2_פירוט אגח תשואה מעל 10% _פירוט אגח תשואה מעל 10% _15" xfId="6055"/>
    <cellStyle name="6_משקל בתא100 2_דיווחים נוספים_דיווחים נוספים_4.4._15" xfId="6056"/>
    <cellStyle name="6_משקל בתא100 2_דיווחים נוספים_דיווחים נוספים_4.4._דיווחים נוספים" xfId="6057"/>
    <cellStyle name="6_משקל בתא100 2_דיווחים נוספים_דיווחים נוספים_4.4._דיווחים נוספים_15" xfId="6058"/>
    <cellStyle name="6_משקל בתא100 2_דיווחים נוספים_דיווחים נוספים_4.4._דיווחים נוספים_פירוט אגח תשואה מעל 10% " xfId="6059"/>
    <cellStyle name="6_משקל בתא100 2_דיווחים נוספים_דיווחים נוספים_4.4._דיווחים נוספים_פירוט אגח תשואה מעל 10% _15" xfId="6060"/>
    <cellStyle name="6_משקל בתא100 2_דיווחים נוספים_דיווחים נוספים_4.4._פירוט אגח תשואה מעל 10% " xfId="6061"/>
    <cellStyle name="6_משקל בתא100 2_דיווחים נוספים_דיווחים נוספים_4.4._פירוט אגח תשואה מעל 10% _1" xfId="6062"/>
    <cellStyle name="6_משקל בתא100 2_דיווחים נוספים_דיווחים נוספים_4.4._פירוט אגח תשואה מעל 10% _1_15" xfId="6063"/>
    <cellStyle name="6_משקל בתא100 2_דיווחים נוספים_דיווחים נוספים_4.4._פירוט אגח תשואה מעל 10% _15" xfId="6064"/>
    <cellStyle name="6_משקל בתא100 2_דיווחים נוספים_דיווחים נוספים_4.4._פירוט אגח תשואה מעל 10% _פירוט אגח תשואה מעל 10% " xfId="6065"/>
    <cellStyle name="6_משקל בתא100 2_דיווחים נוספים_דיווחים נוספים_4.4._פירוט אגח תשואה מעל 10% _פירוט אגח תשואה מעל 10% _15" xfId="6066"/>
    <cellStyle name="6_משקל בתא100 2_דיווחים נוספים_דיווחים נוספים_דיווחים נוספים" xfId="6067"/>
    <cellStyle name="6_משקל בתא100 2_דיווחים נוספים_דיווחים נוספים_דיווחים נוספים_15" xfId="6068"/>
    <cellStyle name="6_משקל בתא100 2_דיווחים נוספים_דיווחים נוספים_דיווחים נוספים_פירוט אגח תשואה מעל 10% " xfId="6069"/>
    <cellStyle name="6_משקל בתא100 2_דיווחים נוספים_דיווחים נוספים_דיווחים נוספים_פירוט אגח תשואה מעל 10% _15" xfId="6070"/>
    <cellStyle name="6_משקל בתא100 2_דיווחים נוספים_דיווחים נוספים_פירוט אגח תשואה מעל 10% " xfId="6071"/>
    <cellStyle name="6_משקל בתא100 2_דיווחים נוספים_דיווחים נוספים_פירוט אגח תשואה מעל 10% _1" xfId="6072"/>
    <cellStyle name="6_משקל בתא100 2_דיווחים נוספים_דיווחים נוספים_פירוט אגח תשואה מעל 10% _1_15" xfId="6073"/>
    <cellStyle name="6_משקל בתא100 2_דיווחים נוספים_דיווחים נוספים_פירוט אגח תשואה מעל 10% _15" xfId="6074"/>
    <cellStyle name="6_משקל בתא100 2_דיווחים נוספים_דיווחים נוספים_פירוט אגח תשואה מעל 10% _פירוט אגח תשואה מעל 10% " xfId="6075"/>
    <cellStyle name="6_משקל בתא100 2_דיווחים נוספים_דיווחים נוספים_פירוט אגח תשואה מעל 10% _פירוט אגח תשואה מעל 10% _15" xfId="6076"/>
    <cellStyle name="6_משקל בתא100 2_דיווחים נוספים_פירוט אגח תשואה מעל 10% " xfId="6077"/>
    <cellStyle name="6_משקל בתא100 2_דיווחים נוספים_פירוט אגח תשואה מעל 10% _1" xfId="6078"/>
    <cellStyle name="6_משקל בתא100 2_דיווחים נוספים_פירוט אגח תשואה מעל 10% _1_15" xfId="6079"/>
    <cellStyle name="6_משקל בתא100 2_דיווחים נוספים_פירוט אגח תשואה מעל 10% _15" xfId="6080"/>
    <cellStyle name="6_משקל בתא100 2_דיווחים נוספים_פירוט אגח תשואה מעל 10% _פירוט אגח תשואה מעל 10% " xfId="6081"/>
    <cellStyle name="6_משקל בתא100 2_דיווחים נוספים_פירוט אגח תשואה מעל 10% _פירוט אגח תשואה מעל 10% _15" xfId="6082"/>
    <cellStyle name="6_משקל בתא100 2_עסקאות שאושרו וטרם בוצעו  " xfId="6083"/>
    <cellStyle name="6_משקל בתא100 2_עסקאות שאושרו וטרם בוצעו   2" xfId="6084"/>
    <cellStyle name="6_משקל בתא100 2_עסקאות שאושרו וטרם בוצעו   2_15" xfId="6085"/>
    <cellStyle name="6_משקל בתא100 2_עסקאות שאושרו וטרם בוצעו   2_דיווחים נוספים" xfId="6086"/>
    <cellStyle name="6_משקל בתא100 2_עסקאות שאושרו וטרם בוצעו   2_דיווחים נוספים_1" xfId="6087"/>
    <cellStyle name="6_משקל בתא100 2_עסקאות שאושרו וטרם בוצעו   2_דיווחים נוספים_1_15" xfId="6088"/>
    <cellStyle name="6_משקל בתא100 2_עסקאות שאושרו וטרם בוצעו   2_דיווחים נוספים_1_פירוט אגח תשואה מעל 10% " xfId="6089"/>
    <cellStyle name="6_משקל בתא100 2_עסקאות שאושרו וטרם בוצעו   2_דיווחים נוספים_1_פירוט אגח תשואה מעל 10% _15" xfId="6090"/>
    <cellStyle name="6_משקל בתא100 2_עסקאות שאושרו וטרם בוצעו   2_דיווחים נוספים_15" xfId="6091"/>
    <cellStyle name="6_משקל בתא100 2_עסקאות שאושרו וטרם בוצעו   2_דיווחים נוספים_פירוט אגח תשואה מעל 10% " xfId="6092"/>
    <cellStyle name="6_משקל בתא100 2_עסקאות שאושרו וטרם בוצעו   2_דיווחים נוספים_פירוט אגח תשואה מעל 10% _15" xfId="6093"/>
    <cellStyle name="6_משקל בתא100 2_עסקאות שאושרו וטרם בוצעו   2_פירוט אגח תשואה מעל 10% " xfId="6094"/>
    <cellStyle name="6_משקל בתא100 2_עסקאות שאושרו וטרם בוצעו   2_פירוט אגח תשואה מעל 10% _1" xfId="6095"/>
    <cellStyle name="6_משקל בתא100 2_עסקאות שאושרו וטרם בוצעו   2_פירוט אגח תשואה מעל 10% _1_15" xfId="6096"/>
    <cellStyle name="6_משקל בתא100 2_עסקאות שאושרו וטרם בוצעו   2_פירוט אגח תשואה מעל 10% _15" xfId="6097"/>
    <cellStyle name="6_משקל בתא100 2_עסקאות שאושרו וטרם בוצעו   2_פירוט אגח תשואה מעל 10% _פירוט אגח תשואה מעל 10% " xfId="6098"/>
    <cellStyle name="6_משקל בתא100 2_עסקאות שאושרו וטרם בוצעו   2_פירוט אגח תשואה מעל 10% _פירוט אגח תשואה מעל 10% _15" xfId="6099"/>
    <cellStyle name="6_משקל בתא100 2_עסקאות שאושרו וטרם בוצעו  _15" xfId="6100"/>
    <cellStyle name="6_משקל בתא100 2_עסקאות שאושרו וטרם בוצעו  _דיווחים נוספים" xfId="6101"/>
    <cellStyle name="6_משקל בתא100 2_עסקאות שאושרו וטרם בוצעו  _דיווחים נוספים_15" xfId="6102"/>
    <cellStyle name="6_משקל בתא100 2_עסקאות שאושרו וטרם בוצעו  _דיווחים נוספים_פירוט אגח תשואה מעל 10% " xfId="6103"/>
    <cellStyle name="6_משקל בתא100 2_עסקאות שאושרו וטרם בוצעו  _דיווחים נוספים_פירוט אגח תשואה מעל 10% _15" xfId="6104"/>
    <cellStyle name="6_משקל בתא100 2_עסקאות שאושרו וטרם בוצעו  _פירוט אגח תשואה מעל 10% " xfId="6105"/>
    <cellStyle name="6_משקל בתא100 2_עסקאות שאושרו וטרם בוצעו  _פירוט אגח תשואה מעל 10% _1" xfId="6106"/>
    <cellStyle name="6_משקל בתא100 2_עסקאות שאושרו וטרם בוצעו  _פירוט אגח תשואה מעל 10% _1_15" xfId="6107"/>
    <cellStyle name="6_משקל בתא100 2_עסקאות שאושרו וטרם בוצעו  _פירוט אגח תשואה מעל 10% _15" xfId="6108"/>
    <cellStyle name="6_משקל בתא100 2_עסקאות שאושרו וטרם בוצעו  _פירוט אגח תשואה מעל 10% _פירוט אגח תשואה מעל 10% " xfId="6109"/>
    <cellStyle name="6_משקל בתא100 2_עסקאות שאושרו וטרם בוצעו  _פירוט אגח תשואה מעל 10% _פירוט אגח תשואה מעל 10% _15" xfId="6110"/>
    <cellStyle name="6_משקל בתא100 2_פירוט אגח תשואה מעל 10% " xfId="6111"/>
    <cellStyle name="6_משקל בתא100 2_פירוט אגח תשואה מעל 10%  2" xfId="6112"/>
    <cellStyle name="6_משקל בתא100 2_פירוט אגח תשואה מעל 10%  2_15" xfId="6113"/>
    <cellStyle name="6_משקל בתא100 2_פירוט אגח תשואה מעל 10%  2_דיווחים נוספים" xfId="6114"/>
    <cellStyle name="6_משקל בתא100 2_פירוט אגח תשואה מעל 10%  2_דיווחים נוספים_1" xfId="6115"/>
    <cellStyle name="6_משקל בתא100 2_פירוט אגח תשואה מעל 10%  2_דיווחים נוספים_1_15" xfId="6116"/>
    <cellStyle name="6_משקל בתא100 2_פירוט אגח תשואה מעל 10%  2_דיווחים נוספים_1_פירוט אגח תשואה מעל 10% " xfId="6117"/>
    <cellStyle name="6_משקל בתא100 2_פירוט אגח תשואה מעל 10%  2_דיווחים נוספים_1_פירוט אגח תשואה מעל 10% _15" xfId="6118"/>
    <cellStyle name="6_משקל בתא100 2_פירוט אגח תשואה מעל 10%  2_דיווחים נוספים_15" xfId="6119"/>
    <cellStyle name="6_משקל בתא100 2_פירוט אגח תשואה מעל 10%  2_דיווחים נוספים_פירוט אגח תשואה מעל 10% " xfId="6120"/>
    <cellStyle name="6_משקל בתא100 2_פירוט אגח תשואה מעל 10%  2_דיווחים נוספים_פירוט אגח תשואה מעל 10% _15" xfId="6121"/>
    <cellStyle name="6_משקל בתא100 2_פירוט אגח תשואה מעל 10%  2_פירוט אגח תשואה מעל 10% " xfId="6122"/>
    <cellStyle name="6_משקל בתא100 2_פירוט אגח תשואה מעל 10%  2_פירוט אגח תשואה מעל 10% _1" xfId="6123"/>
    <cellStyle name="6_משקל בתא100 2_פירוט אגח תשואה מעל 10%  2_פירוט אגח תשואה מעל 10% _1_15" xfId="6124"/>
    <cellStyle name="6_משקל בתא100 2_פירוט אגח תשואה מעל 10%  2_פירוט אגח תשואה מעל 10% _15" xfId="6125"/>
    <cellStyle name="6_משקל בתא100 2_פירוט אגח תשואה מעל 10%  2_פירוט אגח תשואה מעל 10% _פירוט אגח תשואה מעל 10% " xfId="6126"/>
    <cellStyle name="6_משקל בתא100 2_פירוט אגח תשואה מעל 10%  2_פירוט אגח תשואה מעל 10% _פירוט אגח תשואה מעל 10% _15" xfId="6127"/>
    <cellStyle name="6_משקל בתא100 2_פירוט אגח תשואה מעל 10% _1" xfId="6128"/>
    <cellStyle name="6_משקל בתא100 2_פירוט אגח תשואה מעל 10% _1_15" xfId="6129"/>
    <cellStyle name="6_משקל בתא100 2_פירוט אגח תשואה מעל 10% _1_פירוט אגח תשואה מעל 10% " xfId="6130"/>
    <cellStyle name="6_משקל בתא100 2_פירוט אגח תשואה מעל 10% _1_פירוט אגח תשואה מעל 10% _15" xfId="6131"/>
    <cellStyle name="6_משקל בתא100 2_פירוט אגח תשואה מעל 10% _15" xfId="6132"/>
    <cellStyle name="6_משקל בתא100 2_פירוט אגח תשואה מעל 10% _2" xfId="6133"/>
    <cellStyle name="6_משקל בתא100 2_פירוט אגח תשואה מעל 10% _2_15" xfId="6134"/>
    <cellStyle name="6_משקל בתא100 2_פירוט אגח תשואה מעל 10% _4.4." xfId="6135"/>
    <cellStyle name="6_משקל בתא100 2_פירוט אגח תשואה מעל 10% _4.4. 2" xfId="6136"/>
    <cellStyle name="6_משקל בתא100 2_פירוט אגח תשואה מעל 10% _4.4. 2_15" xfId="6137"/>
    <cellStyle name="6_משקל בתא100 2_פירוט אגח תשואה מעל 10% _4.4. 2_דיווחים נוספים" xfId="6138"/>
    <cellStyle name="6_משקל בתא100 2_פירוט אגח תשואה מעל 10% _4.4. 2_דיווחים נוספים_1" xfId="6139"/>
    <cellStyle name="6_משקל בתא100 2_פירוט אגח תשואה מעל 10% _4.4. 2_דיווחים נוספים_1_15" xfId="6140"/>
    <cellStyle name="6_משקל בתא100 2_פירוט אגח תשואה מעל 10% _4.4. 2_דיווחים נוספים_1_פירוט אגח תשואה מעל 10% " xfId="6141"/>
    <cellStyle name="6_משקל בתא100 2_פירוט אגח תשואה מעל 10% _4.4. 2_דיווחים נוספים_1_פירוט אגח תשואה מעל 10% _15" xfId="6142"/>
    <cellStyle name="6_משקל בתא100 2_פירוט אגח תשואה מעל 10% _4.4. 2_דיווחים נוספים_15" xfId="6143"/>
    <cellStyle name="6_משקל בתא100 2_פירוט אגח תשואה מעל 10% _4.4. 2_דיווחים נוספים_פירוט אגח תשואה מעל 10% " xfId="6144"/>
    <cellStyle name="6_משקל בתא100 2_פירוט אגח תשואה מעל 10% _4.4. 2_דיווחים נוספים_פירוט אגח תשואה מעל 10% _15" xfId="6145"/>
    <cellStyle name="6_משקל בתא100 2_פירוט אגח תשואה מעל 10% _4.4. 2_פירוט אגח תשואה מעל 10% " xfId="6146"/>
    <cellStyle name="6_משקל בתא100 2_פירוט אגח תשואה מעל 10% _4.4. 2_פירוט אגח תשואה מעל 10% _1" xfId="6147"/>
    <cellStyle name="6_משקל בתא100 2_פירוט אגח תשואה מעל 10% _4.4. 2_פירוט אגח תשואה מעל 10% _1_15" xfId="6148"/>
    <cellStyle name="6_משקל בתא100 2_פירוט אגח תשואה מעל 10% _4.4. 2_פירוט אגח תשואה מעל 10% _15" xfId="6149"/>
    <cellStyle name="6_משקל בתא100 2_פירוט אגח תשואה מעל 10% _4.4. 2_פירוט אגח תשואה מעל 10% _פירוט אגח תשואה מעל 10% " xfId="6150"/>
    <cellStyle name="6_משקל בתא100 2_פירוט אגח תשואה מעל 10% _4.4. 2_פירוט אגח תשואה מעל 10% _פירוט אגח תשואה מעל 10% _15" xfId="6151"/>
    <cellStyle name="6_משקל בתא100 2_פירוט אגח תשואה מעל 10% _4.4._15" xfId="6152"/>
    <cellStyle name="6_משקל בתא100 2_פירוט אגח תשואה מעל 10% _4.4._דיווחים נוספים" xfId="6153"/>
    <cellStyle name="6_משקל בתא100 2_פירוט אגח תשואה מעל 10% _4.4._דיווחים נוספים_15" xfId="6154"/>
    <cellStyle name="6_משקל בתא100 2_פירוט אגח תשואה מעל 10% _4.4._דיווחים נוספים_פירוט אגח תשואה מעל 10% " xfId="6155"/>
    <cellStyle name="6_משקל בתא100 2_פירוט אגח תשואה מעל 10% _4.4._דיווחים נוספים_פירוט אגח תשואה מעל 10% _15" xfId="6156"/>
    <cellStyle name="6_משקל בתא100 2_פירוט אגח תשואה מעל 10% _4.4._פירוט אגח תשואה מעל 10% " xfId="6157"/>
    <cellStyle name="6_משקל בתא100 2_פירוט אגח תשואה מעל 10% _4.4._פירוט אגח תשואה מעל 10% _1" xfId="6158"/>
    <cellStyle name="6_משקל בתא100 2_פירוט אגח תשואה מעל 10% _4.4._פירוט אגח תשואה מעל 10% _1_15" xfId="6159"/>
    <cellStyle name="6_משקל בתא100 2_פירוט אגח תשואה מעל 10% _4.4._פירוט אגח תשואה מעל 10% _15" xfId="6160"/>
    <cellStyle name="6_משקל בתא100 2_פירוט אגח תשואה מעל 10% _4.4._פירוט אגח תשואה מעל 10% _פירוט אגח תשואה מעל 10% " xfId="6161"/>
    <cellStyle name="6_משקל בתא100 2_פירוט אגח תשואה מעל 10% _4.4._פירוט אגח תשואה מעל 10% _פירוט אגח תשואה מעל 10% _15" xfId="6162"/>
    <cellStyle name="6_משקל בתא100 2_פירוט אגח תשואה מעל 10% _דיווחים נוספים" xfId="6163"/>
    <cellStyle name="6_משקל בתא100 2_פירוט אגח תשואה מעל 10% _דיווחים נוספים_1" xfId="6164"/>
    <cellStyle name="6_משקל בתא100 2_פירוט אגח תשואה מעל 10% _דיווחים נוספים_1_15" xfId="6165"/>
    <cellStyle name="6_משקל בתא100 2_פירוט אגח תשואה מעל 10% _דיווחים נוספים_1_פירוט אגח תשואה מעל 10% " xfId="6166"/>
    <cellStyle name="6_משקל בתא100 2_פירוט אגח תשואה מעל 10% _דיווחים נוספים_1_פירוט אגח תשואה מעל 10% _15" xfId="6167"/>
    <cellStyle name="6_משקל בתא100 2_פירוט אגח תשואה מעל 10% _דיווחים נוספים_15" xfId="6168"/>
    <cellStyle name="6_משקל בתא100 2_פירוט אגח תשואה מעל 10% _דיווחים נוספים_פירוט אגח תשואה מעל 10% " xfId="6169"/>
    <cellStyle name="6_משקל בתא100 2_פירוט אגח תשואה מעל 10% _דיווחים נוספים_פירוט אגח תשואה מעל 10% _15" xfId="6170"/>
    <cellStyle name="6_משקל בתא100 2_פירוט אגח תשואה מעל 10% _פירוט אגח תשואה מעל 10% " xfId="6171"/>
    <cellStyle name="6_משקל בתא100 2_פירוט אגח תשואה מעל 10% _פירוט אגח תשואה מעל 10% _1" xfId="6172"/>
    <cellStyle name="6_משקל בתא100 2_פירוט אגח תשואה מעל 10% _פירוט אגח תשואה מעל 10% _1_15" xfId="6173"/>
    <cellStyle name="6_משקל בתא100 2_פירוט אגח תשואה מעל 10% _פירוט אגח תשואה מעל 10% _15" xfId="6174"/>
    <cellStyle name="6_משקל בתא100 2_פירוט אגח תשואה מעל 10% _פירוט אגח תשואה מעל 10% _פירוט אגח תשואה מעל 10% " xfId="6175"/>
    <cellStyle name="6_משקל בתא100 2_פירוט אגח תשואה מעל 10% _פירוט אגח תשואה מעל 10% _פירוט אגח תשואה מעל 10% _15" xfId="6176"/>
    <cellStyle name="6_משקל בתא100 3" xfId="6177"/>
    <cellStyle name="6_משקל בתא100 3_15" xfId="6178"/>
    <cellStyle name="6_משקל בתא100 3_דיווחים נוספים" xfId="6179"/>
    <cellStyle name="6_משקל בתא100 3_דיווחים נוספים_1" xfId="6180"/>
    <cellStyle name="6_משקל בתא100 3_דיווחים נוספים_1_15" xfId="6181"/>
    <cellStyle name="6_משקל בתא100 3_דיווחים נוספים_1_פירוט אגח תשואה מעל 10% " xfId="6182"/>
    <cellStyle name="6_משקל בתא100 3_דיווחים נוספים_1_פירוט אגח תשואה מעל 10% _15" xfId="6183"/>
    <cellStyle name="6_משקל בתא100 3_דיווחים נוספים_15" xfId="6184"/>
    <cellStyle name="6_משקל בתא100 3_דיווחים נוספים_פירוט אגח תשואה מעל 10% " xfId="6185"/>
    <cellStyle name="6_משקל בתא100 3_דיווחים נוספים_פירוט אגח תשואה מעל 10% _15" xfId="6186"/>
    <cellStyle name="6_משקל בתא100 3_פירוט אגח תשואה מעל 10% " xfId="6187"/>
    <cellStyle name="6_משקל בתא100 3_פירוט אגח תשואה מעל 10% _1" xfId="6188"/>
    <cellStyle name="6_משקל בתא100 3_פירוט אגח תשואה מעל 10% _1_15" xfId="6189"/>
    <cellStyle name="6_משקל בתא100 3_פירוט אגח תשואה מעל 10% _15" xfId="6190"/>
    <cellStyle name="6_משקל בתא100 3_פירוט אגח תשואה מעל 10% _פירוט אגח תשואה מעל 10% " xfId="6191"/>
    <cellStyle name="6_משקל בתא100 3_פירוט אגח תשואה מעל 10% _פירוט אגח תשואה מעל 10% _15" xfId="6192"/>
    <cellStyle name="6_משקל בתא100_15" xfId="6193"/>
    <cellStyle name="6_משקל בתא100_4.4." xfId="6194"/>
    <cellStyle name="6_משקל בתא100_4.4. 2" xfId="6195"/>
    <cellStyle name="6_משקל בתא100_4.4. 2_15" xfId="6196"/>
    <cellStyle name="6_משקל בתא100_4.4. 2_דיווחים נוספים" xfId="6197"/>
    <cellStyle name="6_משקל בתא100_4.4. 2_דיווחים נוספים_1" xfId="6198"/>
    <cellStyle name="6_משקל בתא100_4.4. 2_דיווחים נוספים_1_15" xfId="6199"/>
    <cellStyle name="6_משקל בתא100_4.4. 2_דיווחים נוספים_1_פירוט אגח תשואה מעל 10% " xfId="6200"/>
    <cellStyle name="6_משקל בתא100_4.4. 2_דיווחים נוספים_1_פירוט אגח תשואה מעל 10% _15" xfId="6201"/>
    <cellStyle name="6_משקל בתא100_4.4. 2_דיווחים נוספים_15" xfId="6202"/>
    <cellStyle name="6_משקל בתא100_4.4. 2_דיווחים נוספים_פירוט אגח תשואה מעל 10% " xfId="6203"/>
    <cellStyle name="6_משקל בתא100_4.4. 2_דיווחים נוספים_פירוט אגח תשואה מעל 10% _15" xfId="6204"/>
    <cellStyle name="6_משקל בתא100_4.4. 2_פירוט אגח תשואה מעל 10% " xfId="6205"/>
    <cellStyle name="6_משקל בתא100_4.4. 2_פירוט אגח תשואה מעל 10% _1" xfId="6206"/>
    <cellStyle name="6_משקל בתא100_4.4. 2_פירוט אגח תשואה מעל 10% _1_15" xfId="6207"/>
    <cellStyle name="6_משקל בתא100_4.4. 2_פירוט אגח תשואה מעל 10% _15" xfId="6208"/>
    <cellStyle name="6_משקל בתא100_4.4. 2_פירוט אגח תשואה מעל 10% _פירוט אגח תשואה מעל 10% " xfId="6209"/>
    <cellStyle name="6_משקל בתא100_4.4. 2_פירוט אגח תשואה מעל 10% _פירוט אגח תשואה מעל 10% _15" xfId="6210"/>
    <cellStyle name="6_משקל בתא100_4.4._15" xfId="6211"/>
    <cellStyle name="6_משקל בתא100_4.4._דיווחים נוספים" xfId="6212"/>
    <cellStyle name="6_משקל בתא100_4.4._דיווחים נוספים_15" xfId="6213"/>
    <cellStyle name="6_משקל בתא100_4.4._דיווחים נוספים_פירוט אגח תשואה מעל 10% " xfId="6214"/>
    <cellStyle name="6_משקל בתא100_4.4._דיווחים נוספים_פירוט אגח תשואה מעל 10% _15" xfId="6215"/>
    <cellStyle name="6_משקל בתא100_4.4._פירוט אגח תשואה מעל 10% " xfId="6216"/>
    <cellStyle name="6_משקל בתא100_4.4._פירוט אגח תשואה מעל 10% _1" xfId="6217"/>
    <cellStyle name="6_משקל בתא100_4.4._פירוט אגח תשואה מעל 10% _1_15" xfId="6218"/>
    <cellStyle name="6_משקל בתא100_4.4._פירוט אגח תשואה מעל 10% _15" xfId="6219"/>
    <cellStyle name="6_משקל בתא100_4.4._פירוט אגח תשואה מעל 10% _פירוט אגח תשואה מעל 10% " xfId="6220"/>
    <cellStyle name="6_משקל בתא100_4.4._פירוט אגח תשואה מעל 10% _פירוט אגח תשואה מעל 10% _15" xfId="6221"/>
    <cellStyle name="6_משקל בתא100_דיווחים נוספים" xfId="6222"/>
    <cellStyle name="6_משקל בתא100_דיווחים נוספים 2" xfId="6223"/>
    <cellStyle name="6_משקל בתא100_דיווחים נוספים 2_15" xfId="6224"/>
    <cellStyle name="6_משקל בתא100_דיווחים נוספים 2_דיווחים נוספים" xfId="6225"/>
    <cellStyle name="6_משקל בתא100_דיווחים נוספים 2_דיווחים נוספים_1" xfId="6226"/>
    <cellStyle name="6_משקל בתא100_דיווחים נוספים 2_דיווחים נוספים_1_15" xfId="6227"/>
    <cellStyle name="6_משקל בתא100_דיווחים נוספים 2_דיווחים נוספים_1_פירוט אגח תשואה מעל 10% " xfId="6228"/>
    <cellStyle name="6_משקל בתא100_דיווחים נוספים 2_דיווחים נוספים_1_פירוט אגח תשואה מעל 10% _15" xfId="6229"/>
    <cellStyle name="6_משקל בתא100_דיווחים נוספים 2_דיווחים נוספים_15" xfId="6230"/>
    <cellStyle name="6_משקל בתא100_דיווחים נוספים 2_דיווחים נוספים_פירוט אגח תשואה מעל 10% " xfId="6231"/>
    <cellStyle name="6_משקל בתא100_דיווחים נוספים 2_דיווחים נוספים_פירוט אגח תשואה מעל 10% _15" xfId="6232"/>
    <cellStyle name="6_משקל בתא100_דיווחים נוספים 2_פירוט אגח תשואה מעל 10% " xfId="6233"/>
    <cellStyle name="6_משקל בתא100_דיווחים נוספים 2_פירוט אגח תשואה מעל 10% _1" xfId="6234"/>
    <cellStyle name="6_משקל בתא100_דיווחים נוספים 2_פירוט אגח תשואה מעל 10% _1_15" xfId="6235"/>
    <cellStyle name="6_משקל בתא100_דיווחים נוספים 2_פירוט אגח תשואה מעל 10% _15" xfId="6236"/>
    <cellStyle name="6_משקל בתא100_דיווחים נוספים 2_פירוט אגח תשואה מעל 10% _פירוט אגח תשואה מעל 10% " xfId="6237"/>
    <cellStyle name="6_משקל בתא100_דיווחים נוספים 2_פירוט אגח תשואה מעל 10% _פירוט אגח תשואה מעל 10% _15" xfId="6238"/>
    <cellStyle name="6_משקל בתא100_דיווחים נוספים_1" xfId="6239"/>
    <cellStyle name="6_משקל בתא100_דיווחים נוספים_1 2" xfId="6240"/>
    <cellStyle name="6_משקל בתא100_דיווחים נוספים_1 2_15" xfId="6241"/>
    <cellStyle name="6_משקל בתא100_דיווחים נוספים_1 2_דיווחים נוספים" xfId="6242"/>
    <cellStyle name="6_משקל בתא100_דיווחים נוספים_1 2_דיווחים נוספים_1" xfId="6243"/>
    <cellStyle name="6_משקל בתא100_דיווחים נוספים_1 2_דיווחים נוספים_1_15" xfId="6244"/>
    <cellStyle name="6_משקל בתא100_דיווחים נוספים_1 2_דיווחים נוספים_1_פירוט אגח תשואה מעל 10% " xfId="6245"/>
    <cellStyle name="6_משקל בתא100_דיווחים נוספים_1 2_דיווחים נוספים_1_פירוט אגח תשואה מעל 10% _15" xfId="6246"/>
    <cellStyle name="6_משקל בתא100_דיווחים נוספים_1 2_דיווחים נוספים_15" xfId="6247"/>
    <cellStyle name="6_משקל בתא100_דיווחים נוספים_1 2_דיווחים נוספים_פירוט אגח תשואה מעל 10% " xfId="6248"/>
    <cellStyle name="6_משקל בתא100_דיווחים נוספים_1 2_דיווחים נוספים_פירוט אגח תשואה מעל 10% _15" xfId="6249"/>
    <cellStyle name="6_משקל בתא100_דיווחים נוספים_1 2_פירוט אגח תשואה מעל 10% " xfId="6250"/>
    <cellStyle name="6_משקל בתא100_דיווחים נוספים_1 2_פירוט אגח תשואה מעל 10% _1" xfId="6251"/>
    <cellStyle name="6_משקל בתא100_דיווחים נוספים_1 2_פירוט אגח תשואה מעל 10% _1_15" xfId="6252"/>
    <cellStyle name="6_משקל בתא100_דיווחים נוספים_1 2_פירוט אגח תשואה מעל 10% _15" xfId="6253"/>
    <cellStyle name="6_משקל בתא100_דיווחים נוספים_1 2_פירוט אגח תשואה מעל 10% _פירוט אגח תשואה מעל 10% " xfId="6254"/>
    <cellStyle name="6_משקל בתא100_דיווחים נוספים_1 2_פירוט אגח תשואה מעל 10% _פירוט אגח תשואה מעל 10% _15" xfId="6255"/>
    <cellStyle name="6_משקל בתא100_דיווחים נוספים_1_15" xfId="6256"/>
    <cellStyle name="6_משקל בתא100_דיווחים נוספים_1_4.4." xfId="6257"/>
    <cellStyle name="6_משקל בתא100_דיווחים נוספים_1_4.4. 2" xfId="6258"/>
    <cellStyle name="6_משקל בתא100_דיווחים נוספים_1_4.4. 2_15" xfId="6259"/>
    <cellStyle name="6_משקל בתא100_דיווחים נוספים_1_4.4. 2_דיווחים נוספים" xfId="6260"/>
    <cellStyle name="6_משקל בתא100_דיווחים נוספים_1_4.4. 2_דיווחים נוספים_1" xfId="6261"/>
    <cellStyle name="6_משקל בתא100_דיווחים נוספים_1_4.4. 2_דיווחים נוספים_1_15" xfId="6262"/>
    <cellStyle name="6_משקל בתא100_דיווחים נוספים_1_4.4. 2_דיווחים נוספים_1_פירוט אגח תשואה מעל 10% " xfId="6263"/>
    <cellStyle name="6_משקל בתא100_דיווחים נוספים_1_4.4. 2_דיווחים נוספים_1_פירוט אגח תשואה מעל 10% _15" xfId="6264"/>
    <cellStyle name="6_משקל בתא100_דיווחים נוספים_1_4.4. 2_דיווחים נוספים_15" xfId="6265"/>
    <cellStyle name="6_משקל בתא100_דיווחים נוספים_1_4.4. 2_דיווחים נוספים_פירוט אגח תשואה מעל 10% " xfId="6266"/>
    <cellStyle name="6_משקל בתא100_דיווחים נוספים_1_4.4. 2_דיווחים נוספים_פירוט אגח תשואה מעל 10% _15" xfId="6267"/>
    <cellStyle name="6_משקל בתא100_דיווחים נוספים_1_4.4. 2_פירוט אגח תשואה מעל 10% " xfId="6268"/>
    <cellStyle name="6_משקל בתא100_דיווחים נוספים_1_4.4. 2_פירוט אגח תשואה מעל 10% _1" xfId="6269"/>
    <cellStyle name="6_משקל בתא100_דיווחים נוספים_1_4.4. 2_פירוט אגח תשואה מעל 10% _1_15" xfId="6270"/>
    <cellStyle name="6_משקל בתא100_דיווחים נוספים_1_4.4. 2_פירוט אגח תשואה מעל 10% _15" xfId="6271"/>
    <cellStyle name="6_משקל בתא100_דיווחים נוספים_1_4.4. 2_פירוט אגח תשואה מעל 10% _פירוט אגח תשואה מעל 10% " xfId="6272"/>
    <cellStyle name="6_משקל בתא100_דיווחים נוספים_1_4.4. 2_פירוט אגח תשואה מעל 10% _פירוט אגח תשואה מעל 10% _15" xfId="6273"/>
    <cellStyle name="6_משקל בתא100_דיווחים נוספים_1_4.4._15" xfId="6274"/>
    <cellStyle name="6_משקל בתא100_דיווחים נוספים_1_4.4._דיווחים נוספים" xfId="6275"/>
    <cellStyle name="6_משקל בתא100_דיווחים נוספים_1_4.4._דיווחים נוספים_15" xfId="6276"/>
    <cellStyle name="6_משקל בתא100_דיווחים נוספים_1_4.4._דיווחים נוספים_פירוט אגח תשואה מעל 10% " xfId="6277"/>
    <cellStyle name="6_משקל בתא100_דיווחים נוספים_1_4.4._דיווחים נוספים_פירוט אגח תשואה מעל 10% _15" xfId="6278"/>
    <cellStyle name="6_משקל בתא100_דיווחים נוספים_1_4.4._פירוט אגח תשואה מעל 10% " xfId="6279"/>
    <cellStyle name="6_משקל בתא100_דיווחים נוספים_1_4.4._פירוט אגח תשואה מעל 10% _1" xfId="6280"/>
    <cellStyle name="6_משקל בתא100_דיווחים נוספים_1_4.4._פירוט אגח תשואה מעל 10% _1_15" xfId="6281"/>
    <cellStyle name="6_משקל בתא100_דיווחים נוספים_1_4.4._פירוט אגח תשואה מעל 10% _15" xfId="6282"/>
    <cellStyle name="6_משקל בתא100_דיווחים נוספים_1_4.4._פירוט אגח תשואה מעל 10% _פירוט אגח תשואה מעל 10% " xfId="6283"/>
    <cellStyle name="6_משקל בתא100_דיווחים נוספים_1_4.4._פירוט אגח תשואה מעל 10% _פירוט אגח תשואה מעל 10% _15" xfId="6284"/>
    <cellStyle name="6_משקל בתא100_דיווחים נוספים_1_דיווחים נוספים" xfId="6285"/>
    <cellStyle name="6_משקל בתא100_דיווחים נוספים_1_דיווחים נוספים 2" xfId="6286"/>
    <cellStyle name="6_משקל בתא100_דיווחים נוספים_1_דיווחים נוספים 2_15" xfId="6287"/>
    <cellStyle name="6_משקל בתא100_דיווחים נוספים_1_דיווחים נוספים 2_דיווחים נוספים" xfId="6288"/>
    <cellStyle name="6_משקל בתא100_דיווחים נוספים_1_דיווחים נוספים 2_דיווחים נוספים_1" xfId="6289"/>
    <cellStyle name="6_משקל בתא100_דיווחים נוספים_1_דיווחים נוספים 2_דיווחים נוספים_1_15" xfId="6290"/>
    <cellStyle name="6_משקל בתא100_דיווחים נוספים_1_דיווחים נוספים 2_דיווחים נוספים_1_פירוט אגח תשואה מעל 10% " xfId="6291"/>
    <cellStyle name="6_משקל בתא100_דיווחים נוספים_1_דיווחים נוספים 2_דיווחים נוספים_1_פירוט אגח תשואה מעל 10% _15" xfId="6292"/>
    <cellStyle name="6_משקל בתא100_דיווחים נוספים_1_דיווחים נוספים 2_דיווחים נוספים_15" xfId="6293"/>
    <cellStyle name="6_משקל בתא100_דיווחים נוספים_1_דיווחים נוספים 2_דיווחים נוספים_פירוט אגח תשואה מעל 10% " xfId="6294"/>
    <cellStyle name="6_משקל בתא100_דיווחים נוספים_1_דיווחים נוספים 2_דיווחים נוספים_פירוט אגח תשואה מעל 10% _15" xfId="6295"/>
    <cellStyle name="6_משקל בתא100_דיווחים נוספים_1_דיווחים נוספים 2_פירוט אגח תשואה מעל 10% " xfId="6296"/>
    <cellStyle name="6_משקל בתא100_דיווחים נוספים_1_דיווחים נוספים 2_פירוט אגח תשואה מעל 10% _1" xfId="6297"/>
    <cellStyle name="6_משקל בתא100_דיווחים נוספים_1_דיווחים נוספים 2_פירוט אגח תשואה מעל 10% _1_15" xfId="6298"/>
    <cellStyle name="6_משקל בתא100_דיווחים נוספים_1_דיווחים נוספים 2_פירוט אגח תשואה מעל 10% _15" xfId="6299"/>
    <cellStyle name="6_משקל בתא100_דיווחים נוספים_1_דיווחים נוספים 2_פירוט אגח תשואה מעל 10% _פירוט אגח תשואה מעל 10% " xfId="6300"/>
    <cellStyle name="6_משקל בתא100_דיווחים נוספים_1_דיווחים נוספים 2_פירוט אגח תשואה מעל 10% _פירוט אגח תשואה מעל 10% _15" xfId="6301"/>
    <cellStyle name="6_משקל בתא100_דיווחים נוספים_1_דיווחים נוספים_1" xfId="6302"/>
    <cellStyle name="6_משקל בתא100_דיווחים נוספים_1_דיווחים נוספים_1_15" xfId="6303"/>
    <cellStyle name="6_משקל בתא100_דיווחים נוספים_1_דיווחים נוספים_1_פירוט אגח תשואה מעל 10% " xfId="6304"/>
    <cellStyle name="6_משקל בתא100_דיווחים נוספים_1_דיווחים נוספים_1_פירוט אגח תשואה מעל 10% _15" xfId="6305"/>
    <cellStyle name="6_משקל בתא100_דיווחים נוספים_1_דיווחים נוספים_15" xfId="6306"/>
    <cellStyle name="6_משקל בתא100_דיווחים נוספים_1_דיווחים נוספים_4.4." xfId="6307"/>
    <cellStyle name="6_משקל בתא100_דיווחים נוספים_1_דיווחים נוספים_4.4. 2" xfId="6308"/>
    <cellStyle name="6_משקל בתא100_דיווחים נוספים_1_דיווחים נוספים_4.4. 2_15" xfId="6309"/>
    <cellStyle name="6_משקל בתא100_דיווחים נוספים_1_דיווחים נוספים_4.4. 2_דיווחים נוספים" xfId="6310"/>
    <cellStyle name="6_משקל בתא100_דיווחים נוספים_1_דיווחים נוספים_4.4. 2_דיווחים נוספים_1" xfId="6311"/>
    <cellStyle name="6_משקל בתא100_דיווחים נוספים_1_דיווחים נוספים_4.4. 2_דיווחים נוספים_1_15" xfId="6312"/>
    <cellStyle name="6_משקל בתא100_דיווחים נוספים_1_דיווחים נוספים_4.4. 2_דיווחים נוספים_1_פירוט אגח תשואה מעל 10% " xfId="6313"/>
    <cellStyle name="6_משקל בתא100_דיווחים נוספים_1_דיווחים נוספים_4.4. 2_דיווחים נוספים_1_פירוט אגח תשואה מעל 10% _15" xfId="6314"/>
    <cellStyle name="6_משקל בתא100_דיווחים נוספים_1_דיווחים נוספים_4.4. 2_דיווחים נוספים_15" xfId="6315"/>
    <cellStyle name="6_משקל בתא100_דיווחים נוספים_1_דיווחים נוספים_4.4. 2_דיווחים נוספים_פירוט אגח תשואה מעל 10% " xfId="6316"/>
    <cellStyle name="6_משקל בתא100_דיווחים נוספים_1_דיווחים נוספים_4.4. 2_דיווחים נוספים_פירוט אגח תשואה מעל 10% _15" xfId="6317"/>
    <cellStyle name="6_משקל בתא100_דיווחים נוספים_1_דיווחים נוספים_4.4. 2_פירוט אגח תשואה מעל 10% " xfId="6318"/>
    <cellStyle name="6_משקל בתא100_דיווחים נוספים_1_דיווחים נוספים_4.4. 2_פירוט אגח תשואה מעל 10% _1" xfId="6319"/>
    <cellStyle name="6_משקל בתא100_דיווחים נוספים_1_דיווחים נוספים_4.4. 2_פירוט אגח תשואה מעל 10% _1_15" xfId="6320"/>
    <cellStyle name="6_משקל בתא100_דיווחים נוספים_1_דיווחים נוספים_4.4. 2_פירוט אגח תשואה מעל 10% _15" xfId="6321"/>
    <cellStyle name="6_משקל בתא100_דיווחים נוספים_1_דיווחים נוספים_4.4. 2_פירוט אגח תשואה מעל 10% _פירוט אגח תשואה מעל 10% " xfId="6322"/>
    <cellStyle name="6_משקל בתא100_דיווחים נוספים_1_דיווחים נוספים_4.4. 2_פירוט אגח תשואה מעל 10% _פירוט אגח תשואה מעל 10% _15" xfId="6323"/>
    <cellStyle name="6_משקל בתא100_דיווחים נוספים_1_דיווחים נוספים_4.4._15" xfId="6324"/>
    <cellStyle name="6_משקל בתא100_דיווחים נוספים_1_דיווחים נוספים_4.4._דיווחים נוספים" xfId="6325"/>
    <cellStyle name="6_משקל בתא100_דיווחים נוספים_1_דיווחים נוספים_4.4._דיווחים נוספים_15" xfId="6326"/>
    <cellStyle name="6_משקל בתא100_דיווחים נוספים_1_דיווחים נוספים_4.4._דיווחים נוספים_פירוט אגח תשואה מעל 10% " xfId="6327"/>
    <cellStyle name="6_משקל בתא100_דיווחים נוספים_1_דיווחים נוספים_4.4._דיווחים נוספים_פירוט אגח תשואה מעל 10% _15" xfId="6328"/>
    <cellStyle name="6_משקל בתא100_דיווחים נוספים_1_דיווחים נוספים_4.4._פירוט אגח תשואה מעל 10% " xfId="6329"/>
    <cellStyle name="6_משקל בתא100_דיווחים נוספים_1_דיווחים נוספים_4.4._פירוט אגח תשואה מעל 10% _1" xfId="6330"/>
    <cellStyle name="6_משקל בתא100_דיווחים נוספים_1_דיווחים נוספים_4.4._פירוט אגח תשואה מעל 10% _1_15" xfId="6331"/>
    <cellStyle name="6_משקל בתא100_דיווחים נוספים_1_דיווחים נוספים_4.4._פירוט אגח תשואה מעל 10% _15" xfId="6332"/>
    <cellStyle name="6_משקל בתא100_דיווחים נוספים_1_דיווחים נוספים_4.4._פירוט אגח תשואה מעל 10% _פירוט אגח תשואה מעל 10% " xfId="6333"/>
    <cellStyle name="6_משקל בתא100_דיווחים נוספים_1_דיווחים נוספים_4.4._פירוט אגח תשואה מעל 10% _פירוט אגח תשואה מעל 10% _15" xfId="6334"/>
    <cellStyle name="6_משקל בתא100_דיווחים נוספים_1_דיווחים נוספים_דיווחים נוספים" xfId="6335"/>
    <cellStyle name="6_משקל בתא100_דיווחים נוספים_1_דיווחים נוספים_דיווחים נוספים_15" xfId="6336"/>
    <cellStyle name="6_משקל בתא100_דיווחים נוספים_1_דיווחים נוספים_דיווחים נוספים_פירוט אגח תשואה מעל 10% " xfId="6337"/>
    <cellStyle name="6_משקל בתא100_דיווחים נוספים_1_דיווחים נוספים_דיווחים נוספים_פירוט אגח תשואה מעל 10% _15" xfId="6338"/>
    <cellStyle name="6_משקל בתא100_דיווחים נוספים_1_דיווחים נוספים_פירוט אגח תשואה מעל 10% " xfId="6339"/>
    <cellStyle name="6_משקל בתא100_דיווחים נוספים_1_דיווחים נוספים_פירוט אגח תשואה מעל 10% _1" xfId="6340"/>
    <cellStyle name="6_משקל בתא100_דיווחים נוספים_1_דיווחים נוספים_פירוט אגח תשואה מעל 10% _1_15" xfId="6341"/>
    <cellStyle name="6_משקל בתא100_דיווחים נוספים_1_דיווחים נוספים_פירוט אגח תשואה מעל 10% _15" xfId="6342"/>
    <cellStyle name="6_משקל בתא100_דיווחים נוספים_1_דיווחים נוספים_פירוט אגח תשואה מעל 10% _פירוט אגח תשואה מעל 10% " xfId="6343"/>
    <cellStyle name="6_משקל בתא100_דיווחים נוספים_1_דיווחים נוספים_פירוט אגח תשואה מעל 10% _פירוט אגח תשואה מעל 10% _15" xfId="6344"/>
    <cellStyle name="6_משקל בתא100_דיווחים נוספים_1_פירוט אגח תשואה מעל 10% " xfId="6345"/>
    <cellStyle name="6_משקל בתא100_דיווחים נוספים_1_פירוט אגח תשואה מעל 10% _1" xfId="6346"/>
    <cellStyle name="6_משקל בתא100_דיווחים נוספים_1_פירוט אגח תשואה מעל 10% _1_15" xfId="6347"/>
    <cellStyle name="6_משקל בתא100_דיווחים נוספים_1_פירוט אגח תשואה מעל 10% _15" xfId="6348"/>
    <cellStyle name="6_משקל בתא100_דיווחים נוספים_1_פירוט אגח תשואה מעל 10% _פירוט אגח תשואה מעל 10% " xfId="6349"/>
    <cellStyle name="6_משקל בתא100_דיווחים נוספים_1_פירוט אגח תשואה מעל 10% _פירוט אגח תשואה מעל 10% _15" xfId="6350"/>
    <cellStyle name="6_משקל בתא100_דיווחים נוספים_15" xfId="6351"/>
    <cellStyle name="6_משקל בתא100_דיווחים נוספים_2" xfId="6352"/>
    <cellStyle name="6_משקל בתא100_דיווחים נוספים_2 2" xfId="6353"/>
    <cellStyle name="6_משקל בתא100_דיווחים נוספים_2 2_15" xfId="6354"/>
    <cellStyle name="6_משקל בתא100_דיווחים נוספים_2 2_דיווחים נוספים" xfId="6355"/>
    <cellStyle name="6_משקל בתא100_דיווחים נוספים_2 2_דיווחים נוספים_1" xfId="6356"/>
    <cellStyle name="6_משקל בתא100_דיווחים נוספים_2 2_דיווחים נוספים_1_15" xfId="6357"/>
    <cellStyle name="6_משקל בתא100_דיווחים נוספים_2 2_דיווחים נוספים_1_פירוט אגח תשואה מעל 10% " xfId="6358"/>
    <cellStyle name="6_משקל בתא100_דיווחים נוספים_2 2_דיווחים נוספים_1_פירוט אגח תשואה מעל 10% _15" xfId="6359"/>
    <cellStyle name="6_משקל בתא100_דיווחים נוספים_2 2_דיווחים נוספים_15" xfId="6360"/>
    <cellStyle name="6_משקל בתא100_דיווחים נוספים_2 2_דיווחים נוספים_פירוט אגח תשואה מעל 10% " xfId="6361"/>
    <cellStyle name="6_משקל בתא100_דיווחים נוספים_2 2_דיווחים נוספים_פירוט אגח תשואה מעל 10% _15" xfId="6362"/>
    <cellStyle name="6_משקל בתא100_דיווחים נוספים_2 2_פירוט אגח תשואה מעל 10% " xfId="6363"/>
    <cellStyle name="6_משקל בתא100_דיווחים נוספים_2 2_פירוט אגח תשואה מעל 10% _1" xfId="6364"/>
    <cellStyle name="6_משקל בתא100_דיווחים נוספים_2 2_פירוט אגח תשואה מעל 10% _1_15" xfId="6365"/>
    <cellStyle name="6_משקל בתא100_דיווחים נוספים_2 2_פירוט אגח תשואה מעל 10% _15" xfId="6366"/>
    <cellStyle name="6_משקל בתא100_דיווחים נוספים_2 2_פירוט אגח תשואה מעל 10% _פירוט אגח תשואה מעל 10% " xfId="6367"/>
    <cellStyle name="6_משקל בתא100_דיווחים נוספים_2 2_פירוט אגח תשואה מעל 10% _פירוט אגח תשואה מעל 10% _15" xfId="6368"/>
    <cellStyle name="6_משקל בתא100_דיווחים נוספים_2_15" xfId="6369"/>
    <cellStyle name="6_משקל בתא100_דיווחים נוספים_2_4.4." xfId="6370"/>
    <cellStyle name="6_משקל בתא100_דיווחים נוספים_2_4.4. 2" xfId="6371"/>
    <cellStyle name="6_משקל בתא100_דיווחים נוספים_2_4.4. 2_15" xfId="6372"/>
    <cellStyle name="6_משקל בתא100_דיווחים נוספים_2_4.4. 2_דיווחים נוספים" xfId="6373"/>
    <cellStyle name="6_משקל בתא100_דיווחים נוספים_2_4.4. 2_דיווחים נוספים_1" xfId="6374"/>
    <cellStyle name="6_משקל בתא100_דיווחים נוספים_2_4.4. 2_דיווחים נוספים_1_15" xfId="6375"/>
    <cellStyle name="6_משקל בתא100_דיווחים נוספים_2_4.4. 2_דיווחים נוספים_1_פירוט אגח תשואה מעל 10% " xfId="6376"/>
    <cellStyle name="6_משקל בתא100_דיווחים נוספים_2_4.4. 2_דיווחים נוספים_1_פירוט אגח תשואה מעל 10% _15" xfId="6377"/>
    <cellStyle name="6_משקל בתא100_דיווחים נוספים_2_4.4. 2_דיווחים נוספים_15" xfId="6378"/>
    <cellStyle name="6_משקל בתא100_דיווחים נוספים_2_4.4. 2_דיווחים נוספים_פירוט אגח תשואה מעל 10% " xfId="6379"/>
    <cellStyle name="6_משקל בתא100_דיווחים נוספים_2_4.4. 2_דיווחים נוספים_פירוט אגח תשואה מעל 10% _15" xfId="6380"/>
    <cellStyle name="6_משקל בתא100_דיווחים נוספים_2_4.4. 2_פירוט אגח תשואה מעל 10% " xfId="6381"/>
    <cellStyle name="6_משקל בתא100_דיווחים נוספים_2_4.4. 2_פירוט אגח תשואה מעל 10% _1" xfId="6382"/>
    <cellStyle name="6_משקל בתא100_דיווחים נוספים_2_4.4. 2_פירוט אגח תשואה מעל 10% _1_15" xfId="6383"/>
    <cellStyle name="6_משקל בתא100_דיווחים נוספים_2_4.4. 2_פירוט אגח תשואה מעל 10% _15" xfId="6384"/>
    <cellStyle name="6_משקל בתא100_דיווחים נוספים_2_4.4. 2_פירוט אגח תשואה מעל 10% _פירוט אגח תשואה מעל 10% " xfId="6385"/>
    <cellStyle name="6_משקל בתא100_דיווחים נוספים_2_4.4. 2_פירוט אגח תשואה מעל 10% _פירוט אגח תשואה מעל 10% _15" xfId="6386"/>
    <cellStyle name="6_משקל בתא100_דיווחים נוספים_2_4.4._15" xfId="6387"/>
    <cellStyle name="6_משקל בתא100_דיווחים נוספים_2_4.4._דיווחים נוספים" xfId="6388"/>
    <cellStyle name="6_משקל בתא100_דיווחים נוספים_2_4.4._דיווחים נוספים_15" xfId="6389"/>
    <cellStyle name="6_משקל בתא100_דיווחים נוספים_2_4.4._דיווחים נוספים_פירוט אגח תשואה מעל 10% " xfId="6390"/>
    <cellStyle name="6_משקל בתא100_דיווחים נוספים_2_4.4._דיווחים נוספים_פירוט אגח תשואה מעל 10% _15" xfId="6391"/>
    <cellStyle name="6_משקל בתא100_דיווחים נוספים_2_4.4._פירוט אגח תשואה מעל 10% " xfId="6392"/>
    <cellStyle name="6_משקל בתא100_דיווחים נוספים_2_4.4._פירוט אגח תשואה מעל 10% _1" xfId="6393"/>
    <cellStyle name="6_משקל בתא100_דיווחים נוספים_2_4.4._פירוט אגח תשואה מעל 10% _1_15" xfId="6394"/>
    <cellStyle name="6_משקל בתא100_דיווחים נוספים_2_4.4._פירוט אגח תשואה מעל 10% _15" xfId="6395"/>
    <cellStyle name="6_משקל בתא100_דיווחים נוספים_2_4.4._פירוט אגח תשואה מעל 10% _פירוט אגח תשואה מעל 10% " xfId="6396"/>
    <cellStyle name="6_משקל בתא100_דיווחים נוספים_2_4.4._פירוט אגח תשואה מעל 10% _פירוט אגח תשואה מעל 10% _15" xfId="6397"/>
    <cellStyle name="6_משקל בתא100_דיווחים נוספים_2_דיווחים נוספים" xfId="6398"/>
    <cellStyle name="6_משקל בתא100_דיווחים נוספים_2_דיווחים נוספים_15" xfId="6399"/>
    <cellStyle name="6_משקל בתא100_דיווחים נוספים_2_דיווחים נוספים_פירוט אגח תשואה מעל 10% " xfId="6400"/>
    <cellStyle name="6_משקל בתא100_דיווחים נוספים_2_דיווחים נוספים_פירוט אגח תשואה מעל 10% _15" xfId="6401"/>
    <cellStyle name="6_משקל בתא100_דיווחים נוספים_2_פירוט אגח תשואה מעל 10% " xfId="6402"/>
    <cellStyle name="6_משקל בתא100_דיווחים נוספים_2_פירוט אגח תשואה מעל 10% _1" xfId="6403"/>
    <cellStyle name="6_משקל בתא100_דיווחים נוספים_2_פירוט אגח תשואה מעל 10% _1_15" xfId="6404"/>
    <cellStyle name="6_משקל בתא100_דיווחים נוספים_2_פירוט אגח תשואה מעל 10% _15" xfId="6405"/>
    <cellStyle name="6_משקל בתא100_דיווחים נוספים_2_פירוט אגח תשואה מעל 10% _פירוט אגח תשואה מעל 10% " xfId="6406"/>
    <cellStyle name="6_משקל בתא100_דיווחים נוספים_2_פירוט אגח תשואה מעל 10% _פירוט אגח תשואה מעל 10% _15" xfId="6407"/>
    <cellStyle name="6_משקל בתא100_דיווחים נוספים_3" xfId="6408"/>
    <cellStyle name="6_משקל בתא100_דיווחים נוספים_3_15" xfId="6409"/>
    <cellStyle name="6_משקל בתא100_דיווחים נוספים_3_פירוט אגח תשואה מעל 10% " xfId="6410"/>
    <cellStyle name="6_משקל בתא100_דיווחים נוספים_3_פירוט אגח תשואה מעל 10% _15" xfId="6411"/>
    <cellStyle name="6_משקל בתא100_דיווחים נוספים_4.4." xfId="6412"/>
    <cellStyle name="6_משקל בתא100_דיווחים נוספים_4.4. 2" xfId="6413"/>
    <cellStyle name="6_משקל בתא100_דיווחים נוספים_4.4. 2_15" xfId="6414"/>
    <cellStyle name="6_משקל בתא100_דיווחים נוספים_4.4. 2_דיווחים נוספים" xfId="6415"/>
    <cellStyle name="6_משקל בתא100_דיווחים נוספים_4.4. 2_דיווחים נוספים_1" xfId="6416"/>
    <cellStyle name="6_משקל בתא100_דיווחים נוספים_4.4. 2_דיווחים נוספים_1_15" xfId="6417"/>
    <cellStyle name="6_משקל בתא100_דיווחים נוספים_4.4. 2_דיווחים נוספים_1_פירוט אגח תשואה מעל 10% " xfId="6418"/>
    <cellStyle name="6_משקל בתא100_דיווחים נוספים_4.4. 2_דיווחים נוספים_1_פירוט אגח תשואה מעל 10% _15" xfId="6419"/>
    <cellStyle name="6_משקל בתא100_דיווחים נוספים_4.4. 2_דיווחים נוספים_15" xfId="6420"/>
    <cellStyle name="6_משקל בתא100_דיווחים נוספים_4.4. 2_דיווחים נוספים_פירוט אגח תשואה מעל 10% " xfId="6421"/>
    <cellStyle name="6_משקל בתא100_דיווחים נוספים_4.4. 2_דיווחים נוספים_פירוט אגח תשואה מעל 10% _15" xfId="6422"/>
    <cellStyle name="6_משקל בתא100_דיווחים נוספים_4.4. 2_פירוט אגח תשואה מעל 10% " xfId="6423"/>
    <cellStyle name="6_משקל בתא100_דיווחים נוספים_4.4. 2_פירוט אגח תשואה מעל 10% _1" xfId="6424"/>
    <cellStyle name="6_משקל בתא100_דיווחים נוספים_4.4. 2_פירוט אגח תשואה מעל 10% _1_15" xfId="6425"/>
    <cellStyle name="6_משקל בתא100_דיווחים נוספים_4.4. 2_פירוט אגח תשואה מעל 10% _15" xfId="6426"/>
    <cellStyle name="6_משקל בתא100_דיווחים נוספים_4.4. 2_פירוט אגח תשואה מעל 10% _פירוט אגח תשואה מעל 10% " xfId="6427"/>
    <cellStyle name="6_משקל בתא100_דיווחים נוספים_4.4. 2_פירוט אגח תשואה מעל 10% _פירוט אגח תשואה מעל 10% _15" xfId="6428"/>
    <cellStyle name="6_משקל בתא100_דיווחים נוספים_4.4._15" xfId="6429"/>
    <cellStyle name="6_משקל בתא100_דיווחים נוספים_4.4._דיווחים נוספים" xfId="6430"/>
    <cellStyle name="6_משקל בתא100_דיווחים נוספים_4.4._דיווחים נוספים_15" xfId="6431"/>
    <cellStyle name="6_משקל בתא100_דיווחים נוספים_4.4._דיווחים נוספים_פירוט אגח תשואה מעל 10% " xfId="6432"/>
    <cellStyle name="6_משקל בתא100_דיווחים נוספים_4.4._דיווחים נוספים_פירוט אגח תשואה מעל 10% _15" xfId="6433"/>
    <cellStyle name="6_משקל בתא100_דיווחים נוספים_4.4._פירוט אגח תשואה מעל 10% " xfId="6434"/>
    <cellStyle name="6_משקל בתא100_דיווחים נוספים_4.4._פירוט אגח תשואה מעל 10% _1" xfId="6435"/>
    <cellStyle name="6_משקל בתא100_דיווחים נוספים_4.4._פירוט אגח תשואה מעל 10% _1_15" xfId="6436"/>
    <cellStyle name="6_משקל בתא100_דיווחים נוספים_4.4._פירוט אגח תשואה מעל 10% _15" xfId="6437"/>
    <cellStyle name="6_משקל בתא100_דיווחים נוספים_4.4._פירוט אגח תשואה מעל 10% _פירוט אגח תשואה מעל 10% " xfId="6438"/>
    <cellStyle name="6_משקל בתא100_דיווחים נוספים_4.4._פירוט אגח תשואה מעל 10% _פירוט אגח תשואה מעל 10% _15" xfId="6439"/>
    <cellStyle name="6_משקל בתא100_דיווחים נוספים_דיווחים נוספים" xfId="6440"/>
    <cellStyle name="6_משקל בתא100_דיווחים נוספים_דיווחים נוספים 2" xfId="6441"/>
    <cellStyle name="6_משקל בתא100_דיווחים נוספים_דיווחים נוספים 2_15" xfId="6442"/>
    <cellStyle name="6_משקל בתא100_דיווחים נוספים_דיווחים נוספים 2_דיווחים נוספים" xfId="6443"/>
    <cellStyle name="6_משקל בתא100_דיווחים נוספים_דיווחים נוספים 2_דיווחים נוספים_1" xfId="6444"/>
    <cellStyle name="6_משקל בתא100_דיווחים נוספים_דיווחים נוספים 2_דיווחים נוספים_1_15" xfId="6445"/>
    <cellStyle name="6_משקל בתא100_דיווחים נוספים_דיווחים נוספים 2_דיווחים נוספים_1_פירוט אגח תשואה מעל 10% " xfId="6446"/>
    <cellStyle name="6_משקל בתא100_דיווחים נוספים_דיווחים נוספים 2_דיווחים נוספים_1_פירוט אגח תשואה מעל 10% _15" xfId="6447"/>
    <cellStyle name="6_משקל בתא100_דיווחים נוספים_דיווחים נוספים 2_דיווחים נוספים_15" xfId="6448"/>
    <cellStyle name="6_משקל בתא100_דיווחים נוספים_דיווחים נוספים 2_דיווחים נוספים_פירוט אגח תשואה מעל 10% " xfId="6449"/>
    <cellStyle name="6_משקל בתא100_דיווחים נוספים_דיווחים נוספים 2_דיווחים נוספים_פירוט אגח תשואה מעל 10% _15" xfId="6450"/>
    <cellStyle name="6_משקל בתא100_דיווחים נוספים_דיווחים נוספים 2_פירוט אגח תשואה מעל 10% " xfId="6451"/>
    <cellStyle name="6_משקל בתא100_דיווחים נוספים_דיווחים נוספים 2_פירוט אגח תשואה מעל 10% _1" xfId="6452"/>
    <cellStyle name="6_משקל בתא100_דיווחים נוספים_דיווחים נוספים 2_פירוט אגח תשואה מעל 10% _1_15" xfId="6453"/>
    <cellStyle name="6_משקל בתא100_דיווחים נוספים_דיווחים נוספים 2_פירוט אגח תשואה מעל 10% _15" xfId="6454"/>
    <cellStyle name="6_משקל בתא100_דיווחים נוספים_דיווחים נוספים 2_פירוט אגח תשואה מעל 10% _פירוט אגח תשואה מעל 10% " xfId="6455"/>
    <cellStyle name="6_משקל בתא100_דיווחים נוספים_דיווחים נוספים 2_פירוט אגח תשואה מעל 10% _פירוט אגח תשואה מעל 10% _15" xfId="6456"/>
    <cellStyle name="6_משקל בתא100_דיווחים נוספים_דיווחים נוספים_1" xfId="6457"/>
    <cellStyle name="6_משקל בתא100_דיווחים נוספים_דיווחים נוספים_1_15" xfId="6458"/>
    <cellStyle name="6_משקל בתא100_דיווחים נוספים_דיווחים נוספים_1_פירוט אגח תשואה מעל 10% " xfId="6459"/>
    <cellStyle name="6_משקל בתא100_דיווחים נוספים_דיווחים נוספים_1_פירוט אגח תשואה מעל 10% _15" xfId="6460"/>
    <cellStyle name="6_משקל בתא100_דיווחים נוספים_דיווחים נוספים_15" xfId="6461"/>
    <cellStyle name="6_משקל בתא100_דיווחים נוספים_דיווחים נוספים_4.4." xfId="6462"/>
    <cellStyle name="6_משקל בתא100_דיווחים נוספים_דיווחים נוספים_4.4. 2" xfId="6463"/>
    <cellStyle name="6_משקל בתא100_דיווחים נוספים_דיווחים נוספים_4.4. 2_15" xfId="6464"/>
    <cellStyle name="6_משקל בתא100_דיווחים נוספים_דיווחים נוספים_4.4. 2_דיווחים נוספים" xfId="6465"/>
    <cellStyle name="6_משקל בתא100_דיווחים נוספים_דיווחים נוספים_4.4. 2_דיווחים נוספים_1" xfId="6466"/>
    <cellStyle name="6_משקל בתא100_דיווחים נוספים_דיווחים נוספים_4.4. 2_דיווחים נוספים_1_15" xfId="6467"/>
    <cellStyle name="6_משקל בתא100_דיווחים נוספים_דיווחים נוספים_4.4. 2_דיווחים נוספים_1_פירוט אגח תשואה מעל 10% " xfId="6468"/>
    <cellStyle name="6_משקל בתא100_דיווחים נוספים_דיווחים נוספים_4.4. 2_דיווחים נוספים_1_פירוט אגח תשואה מעל 10% _15" xfId="6469"/>
    <cellStyle name="6_משקל בתא100_דיווחים נוספים_דיווחים נוספים_4.4. 2_דיווחים נוספים_15" xfId="6470"/>
    <cellStyle name="6_משקל בתא100_דיווחים נוספים_דיווחים נוספים_4.4. 2_דיווחים נוספים_פירוט אגח תשואה מעל 10% " xfId="6471"/>
    <cellStyle name="6_משקל בתא100_דיווחים נוספים_דיווחים נוספים_4.4. 2_דיווחים נוספים_פירוט אגח תשואה מעל 10% _15" xfId="6472"/>
    <cellStyle name="6_משקל בתא100_דיווחים נוספים_דיווחים נוספים_4.4. 2_פירוט אגח תשואה מעל 10% " xfId="6473"/>
    <cellStyle name="6_משקל בתא100_דיווחים נוספים_דיווחים נוספים_4.4. 2_פירוט אגח תשואה מעל 10% _1" xfId="6474"/>
    <cellStyle name="6_משקל בתא100_דיווחים נוספים_דיווחים נוספים_4.4. 2_פירוט אגח תשואה מעל 10% _1_15" xfId="6475"/>
    <cellStyle name="6_משקל בתא100_דיווחים נוספים_דיווחים נוספים_4.4. 2_פירוט אגח תשואה מעל 10% _15" xfId="6476"/>
    <cellStyle name="6_משקל בתא100_דיווחים נוספים_דיווחים נוספים_4.4. 2_פירוט אגח תשואה מעל 10% _פירוט אגח תשואה מעל 10% " xfId="6477"/>
    <cellStyle name="6_משקל בתא100_דיווחים נוספים_דיווחים נוספים_4.4. 2_פירוט אגח תשואה מעל 10% _פירוט אגח תשואה מעל 10% _15" xfId="6478"/>
    <cellStyle name="6_משקל בתא100_דיווחים נוספים_דיווחים נוספים_4.4._15" xfId="6479"/>
    <cellStyle name="6_משקל בתא100_דיווחים נוספים_דיווחים נוספים_4.4._דיווחים נוספים" xfId="6480"/>
    <cellStyle name="6_משקל בתא100_דיווחים נוספים_דיווחים נוספים_4.4._דיווחים נוספים_15" xfId="6481"/>
    <cellStyle name="6_משקל בתא100_דיווחים נוספים_דיווחים נוספים_4.4._דיווחים נוספים_פירוט אגח תשואה מעל 10% " xfId="6482"/>
    <cellStyle name="6_משקל בתא100_דיווחים נוספים_דיווחים נוספים_4.4._דיווחים נוספים_פירוט אגח תשואה מעל 10% _15" xfId="6483"/>
    <cellStyle name="6_משקל בתא100_דיווחים נוספים_דיווחים נוספים_4.4._פירוט אגח תשואה מעל 10% " xfId="6484"/>
    <cellStyle name="6_משקל בתא100_דיווחים נוספים_דיווחים נוספים_4.4._פירוט אגח תשואה מעל 10% _1" xfId="6485"/>
    <cellStyle name="6_משקל בתא100_דיווחים נוספים_דיווחים נוספים_4.4._פירוט אגח תשואה מעל 10% _1_15" xfId="6486"/>
    <cellStyle name="6_משקל בתא100_דיווחים נוספים_דיווחים נוספים_4.4._פירוט אגח תשואה מעל 10% _15" xfId="6487"/>
    <cellStyle name="6_משקל בתא100_דיווחים נוספים_דיווחים נוספים_4.4._פירוט אגח תשואה מעל 10% _פירוט אגח תשואה מעל 10% " xfId="6488"/>
    <cellStyle name="6_משקל בתא100_דיווחים נוספים_דיווחים נוספים_4.4._פירוט אגח תשואה מעל 10% _פירוט אגח תשואה מעל 10% _15" xfId="6489"/>
    <cellStyle name="6_משקל בתא100_דיווחים נוספים_דיווחים נוספים_דיווחים נוספים" xfId="6490"/>
    <cellStyle name="6_משקל בתא100_דיווחים נוספים_דיווחים נוספים_דיווחים נוספים_15" xfId="6491"/>
    <cellStyle name="6_משקל בתא100_דיווחים נוספים_דיווחים נוספים_דיווחים נוספים_פירוט אגח תשואה מעל 10% " xfId="6492"/>
    <cellStyle name="6_משקל בתא100_דיווחים נוספים_דיווחים נוספים_דיווחים נוספים_פירוט אגח תשואה מעל 10% _15" xfId="6493"/>
    <cellStyle name="6_משקל בתא100_דיווחים נוספים_דיווחים נוספים_פירוט אגח תשואה מעל 10% " xfId="6494"/>
    <cellStyle name="6_משקל בתא100_דיווחים נוספים_דיווחים נוספים_פירוט אגח תשואה מעל 10% _1" xfId="6495"/>
    <cellStyle name="6_משקל בתא100_דיווחים נוספים_דיווחים נוספים_פירוט אגח תשואה מעל 10% _1_15" xfId="6496"/>
    <cellStyle name="6_משקל בתא100_דיווחים נוספים_דיווחים נוספים_פירוט אגח תשואה מעל 10% _15" xfId="6497"/>
    <cellStyle name="6_משקל בתא100_דיווחים נוספים_דיווחים נוספים_פירוט אגח תשואה מעל 10% _פירוט אגח תשואה מעל 10% " xfId="6498"/>
    <cellStyle name="6_משקל בתא100_דיווחים נוספים_דיווחים נוספים_פירוט אגח תשואה מעל 10% _פירוט אגח תשואה מעל 10% _15" xfId="6499"/>
    <cellStyle name="6_משקל בתא100_דיווחים נוספים_פירוט אגח תשואה מעל 10% " xfId="6500"/>
    <cellStyle name="6_משקל בתא100_דיווחים נוספים_פירוט אגח תשואה מעל 10% _1" xfId="6501"/>
    <cellStyle name="6_משקל בתא100_דיווחים נוספים_פירוט אגח תשואה מעל 10% _1_15" xfId="6502"/>
    <cellStyle name="6_משקל בתא100_דיווחים נוספים_פירוט אגח תשואה מעל 10% _15" xfId="6503"/>
    <cellStyle name="6_משקל בתא100_דיווחים נוספים_פירוט אגח תשואה מעל 10% _פירוט אגח תשואה מעל 10% " xfId="6504"/>
    <cellStyle name="6_משקל בתא100_דיווחים נוספים_פירוט אגח תשואה מעל 10% _פירוט אגח תשואה מעל 10% _15" xfId="6505"/>
    <cellStyle name="6_משקל בתא100_הערות" xfId="6506"/>
    <cellStyle name="6_משקל בתא100_הערות 2" xfId="6507"/>
    <cellStyle name="6_משקל בתא100_הערות 2_15" xfId="6508"/>
    <cellStyle name="6_משקל בתא100_הערות 2_דיווחים נוספים" xfId="6509"/>
    <cellStyle name="6_משקל בתא100_הערות 2_דיווחים נוספים_1" xfId="6510"/>
    <cellStyle name="6_משקל בתא100_הערות 2_דיווחים נוספים_1_15" xfId="6511"/>
    <cellStyle name="6_משקל בתא100_הערות 2_דיווחים נוספים_1_פירוט אגח תשואה מעל 10% " xfId="6512"/>
    <cellStyle name="6_משקל בתא100_הערות 2_דיווחים נוספים_1_פירוט אגח תשואה מעל 10% _15" xfId="6513"/>
    <cellStyle name="6_משקל בתא100_הערות 2_דיווחים נוספים_15" xfId="6514"/>
    <cellStyle name="6_משקל בתא100_הערות 2_דיווחים נוספים_פירוט אגח תשואה מעל 10% " xfId="6515"/>
    <cellStyle name="6_משקל בתא100_הערות 2_דיווחים נוספים_פירוט אגח תשואה מעל 10% _15" xfId="6516"/>
    <cellStyle name="6_משקל בתא100_הערות 2_פירוט אגח תשואה מעל 10% " xfId="6517"/>
    <cellStyle name="6_משקל בתא100_הערות 2_פירוט אגח תשואה מעל 10% _1" xfId="6518"/>
    <cellStyle name="6_משקל בתא100_הערות 2_פירוט אגח תשואה מעל 10% _1_15" xfId="6519"/>
    <cellStyle name="6_משקל בתא100_הערות 2_פירוט אגח תשואה מעל 10% _15" xfId="6520"/>
    <cellStyle name="6_משקל בתא100_הערות 2_פירוט אגח תשואה מעל 10% _פירוט אגח תשואה מעל 10% " xfId="6521"/>
    <cellStyle name="6_משקל בתא100_הערות 2_פירוט אגח תשואה מעל 10% _פירוט אגח תשואה מעל 10% _15" xfId="6522"/>
    <cellStyle name="6_משקל בתא100_הערות_15" xfId="6523"/>
    <cellStyle name="6_משקל בתא100_הערות_4.4." xfId="6524"/>
    <cellStyle name="6_משקל בתא100_הערות_4.4. 2" xfId="6525"/>
    <cellStyle name="6_משקל בתא100_הערות_4.4. 2_15" xfId="6526"/>
    <cellStyle name="6_משקל בתא100_הערות_4.4. 2_דיווחים נוספים" xfId="6527"/>
    <cellStyle name="6_משקל בתא100_הערות_4.4. 2_דיווחים נוספים_1" xfId="6528"/>
    <cellStyle name="6_משקל בתא100_הערות_4.4. 2_דיווחים נוספים_1_15" xfId="6529"/>
    <cellStyle name="6_משקל בתא100_הערות_4.4. 2_דיווחים נוספים_1_פירוט אגח תשואה מעל 10% " xfId="6530"/>
    <cellStyle name="6_משקל בתא100_הערות_4.4. 2_דיווחים נוספים_1_פירוט אגח תשואה מעל 10% _15" xfId="6531"/>
    <cellStyle name="6_משקל בתא100_הערות_4.4. 2_דיווחים נוספים_15" xfId="6532"/>
    <cellStyle name="6_משקל בתא100_הערות_4.4. 2_דיווחים נוספים_פירוט אגח תשואה מעל 10% " xfId="6533"/>
    <cellStyle name="6_משקל בתא100_הערות_4.4. 2_דיווחים נוספים_פירוט אגח תשואה מעל 10% _15" xfId="6534"/>
    <cellStyle name="6_משקל בתא100_הערות_4.4. 2_פירוט אגח תשואה מעל 10% " xfId="6535"/>
    <cellStyle name="6_משקל בתא100_הערות_4.4. 2_פירוט אגח תשואה מעל 10% _1" xfId="6536"/>
    <cellStyle name="6_משקל בתא100_הערות_4.4. 2_פירוט אגח תשואה מעל 10% _1_15" xfId="6537"/>
    <cellStyle name="6_משקל בתא100_הערות_4.4. 2_פירוט אגח תשואה מעל 10% _15" xfId="6538"/>
    <cellStyle name="6_משקל בתא100_הערות_4.4. 2_פירוט אגח תשואה מעל 10% _פירוט אגח תשואה מעל 10% " xfId="6539"/>
    <cellStyle name="6_משקל בתא100_הערות_4.4. 2_פירוט אגח תשואה מעל 10% _פירוט אגח תשואה מעל 10% _15" xfId="6540"/>
    <cellStyle name="6_משקל בתא100_הערות_4.4._15" xfId="6541"/>
    <cellStyle name="6_משקל בתא100_הערות_4.4._דיווחים נוספים" xfId="6542"/>
    <cellStyle name="6_משקל בתא100_הערות_4.4._דיווחים נוספים_15" xfId="6543"/>
    <cellStyle name="6_משקל בתא100_הערות_4.4._דיווחים נוספים_פירוט אגח תשואה מעל 10% " xfId="6544"/>
    <cellStyle name="6_משקל בתא100_הערות_4.4._דיווחים נוספים_פירוט אגח תשואה מעל 10% _15" xfId="6545"/>
    <cellStyle name="6_משקל בתא100_הערות_4.4._פירוט אגח תשואה מעל 10% " xfId="6546"/>
    <cellStyle name="6_משקל בתא100_הערות_4.4._פירוט אגח תשואה מעל 10% _1" xfId="6547"/>
    <cellStyle name="6_משקל בתא100_הערות_4.4._פירוט אגח תשואה מעל 10% _1_15" xfId="6548"/>
    <cellStyle name="6_משקל בתא100_הערות_4.4._פירוט אגח תשואה מעל 10% _15" xfId="6549"/>
    <cellStyle name="6_משקל בתא100_הערות_4.4._פירוט אגח תשואה מעל 10% _פירוט אגח תשואה מעל 10% " xfId="6550"/>
    <cellStyle name="6_משקל בתא100_הערות_4.4._פירוט אגח תשואה מעל 10% _פירוט אגח תשואה מעל 10% _15" xfId="6551"/>
    <cellStyle name="6_משקל בתא100_הערות_דיווחים נוספים" xfId="6552"/>
    <cellStyle name="6_משקל בתא100_הערות_דיווחים נוספים_1" xfId="6553"/>
    <cellStyle name="6_משקל בתא100_הערות_דיווחים נוספים_1_15" xfId="6554"/>
    <cellStyle name="6_משקל בתא100_הערות_דיווחים נוספים_1_פירוט אגח תשואה מעל 10% " xfId="6555"/>
    <cellStyle name="6_משקל בתא100_הערות_דיווחים נוספים_1_פירוט אגח תשואה מעל 10% _15" xfId="6556"/>
    <cellStyle name="6_משקל בתא100_הערות_דיווחים נוספים_15" xfId="6557"/>
    <cellStyle name="6_משקל בתא100_הערות_דיווחים נוספים_פירוט אגח תשואה מעל 10% " xfId="6558"/>
    <cellStyle name="6_משקל בתא100_הערות_דיווחים נוספים_פירוט אגח תשואה מעל 10% _15" xfId="6559"/>
    <cellStyle name="6_משקל בתא100_הערות_פירוט אגח תשואה מעל 10% " xfId="6560"/>
    <cellStyle name="6_משקל בתא100_הערות_פירוט אגח תשואה מעל 10% _1" xfId="6561"/>
    <cellStyle name="6_משקל בתא100_הערות_פירוט אגח תשואה מעל 10% _1_15" xfId="6562"/>
    <cellStyle name="6_משקל בתא100_הערות_פירוט אגח תשואה מעל 10% _15" xfId="6563"/>
    <cellStyle name="6_משקל בתא100_הערות_פירוט אגח תשואה מעל 10% _פירוט אגח תשואה מעל 10% " xfId="6564"/>
    <cellStyle name="6_משקל בתא100_הערות_פירוט אגח תשואה מעל 10% _פירוט אגח תשואה מעל 10% _15" xfId="6565"/>
    <cellStyle name="6_משקל בתא100_יתרת מסגרות אשראי לניצול " xfId="6566"/>
    <cellStyle name="6_משקל בתא100_יתרת מסגרות אשראי לניצול  2" xfId="6567"/>
    <cellStyle name="6_משקל בתא100_יתרת מסגרות אשראי לניצול  2_15" xfId="6568"/>
    <cellStyle name="6_משקל בתא100_יתרת מסגרות אשראי לניצול  2_דיווחים נוספים" xfId="6569"/>
    <cellStyle name="6_משקל בתא100_יתרת מסגרות אשראי לניצול  2_דיווחים נוספים_1" xfId="6570"/>
    <cellStyle name="6_משקל בתא100_יתרת מסגרות אשראי לניצול  2_דיווחים נוספים_1_15" xfId="6571"/>
    <cellStyle name="6_משקל בתא100_יתרת מסגרות אשראי לניצול  2_דיווחים נוספים_1_פירוט אגח תשואה מעל 10% " xfId="6572"/>
    <cellStyle name="6_משקל בתא100_יתרת מסגרות אשראי לניצול  2_דיווחים נוספים_1_פירוט אגח תשואה מעל 10% _15" xfId="6573"/>
    <cellStyle name="6_משקל בתא100_יתרת מסגרות אשראי לניצול  2_דיווחים נוספים_15" xfId="6574"/>
    <cellStyle name="6_משקל בתא100_יתרת מסגרות אשראי לניצול  2_דיווחים נוספים_פירוט אגח תשואה מעל 10% " xfId="6575"/>
    <cellStyle name="6_משקל בתא100_יתרת מסגרות אשראי לניצול  2_דיווחים נוספים_פירוט אגח תשואה מעל 10% _15" xfId="6576"/>
    <cellStyle name="6_משקל בתא100_יתרת מסגרות אשראי לניצול  2_פירוט אגח תשואה מעל 10% " xfId="6577"/>
    <cellStyle name="6_משקל בתא100_יתרת מסגרות אשראי לניצול  2_פירוט אגח תשואה מעל 10% _1" xfId="6578"/>
    <cellStyle name="6_משקל בתא100_יתרת מסגרות אשראי לניצול  2_פירוט אגח תשואה מעל 10% _1_15" xfId="6579"/>
    <cellStyle name="6_משקל בתא100_יתרת מסגרות אשראי לניצול  2_פירוט אגח תשואה מעל 10% _15" xfId="6580"/>
    <cellStyle name="6_משקל בתא100_יתרת מסגרות אשראי לניצול  2_פירוט אגח תשואה מעל 10% _פירוט אגח תשואה מעל 10% " xfId="6581"/>
    <cellStyle name="6_משקל בתא100_יתרת מסגרות אשראי לניצול  2_פירוט אגח תשואה מעל 10% _פירוט אגח תשואה מעל 10% _15" xfId="6582"/>
    <cellStyle name="6_משקל בתא100_יתרת מסגרות אשראי לניצול _15" xfId="6583"/>
    <cellStyle name="6_משקל בתא100_יתרת מסגרות אשראי לניצול _4.4." xfId="6584"/>
    <cellStyle name="6_משקל בתא100_יתרת מסגרות אשראי לניצול _4.4. 2" xfId="6585"/>
    <cellStyle name="6_משקל בתא100_יתרת מסגרות אשראי לניצול _4.4. 2_15" xfId="6586"/>
    <cellStyle name="6_משקל בתא100_יתרת מסגרות אשראי לניצול _4.4. 2_דיווחים נוספים" xfId="6587"/>
    <cellStyle name="6_משקל בתא100_יתרת מסגרות אשראי לניצול _4.4. 2_דיווחים נוספים_1" xfId="6588"/>
    <cellStyle name="6_משקל בתא100_יתרת מסגרות אשראי לניצול _4.4. 2_דיווחים נוספים_1_15" xfId="6589"/>
    <cellStyle name="6_משקל בתא100_יתרת מסגרות אשראי לניצול _4.4. 2_דיווחים נוספים_1_פירוט אגח תשואה מעל 10% " xfId="6590"/>
    <cellStyle name="6_משקל בתא100_יתרת מסגרות אשראי לניצול _4.4. 2_דיווחים נוספים_1_פירוט אגח תשואה מעל 10% _15" xfId="6591"/>
    <cellStyle name="6_משקל בתא100_יתרת מסגרות אשראי לניצול _4.4. 2_דיווחים נוספים_15" xfId="6592"/>
    <cellStyle name="6_משקל בתא100_יתרת מסגרות אשראי לניצול _4.4. 2_דיווחים נוספים_פירוט אגח תשואה מעל 10% " xfId="6593"/>
    <cellStyle name="6_משקל בתא100_יתרת מסגרות אשראי לניצול _4.4. 2_דיווחים נוספים_פירוט אגח תשואה מעל 10% _15" xfId="6594"/>
    <cellStyle name="6_משקל בתא100_יתרת מסגרות אשראי לניצול _4.4. 2_פירוט אגח תשואה מעל 10% " xfId="6595"/>
    <cellStyle name="6_משקל בתא100_יתרת מסגרות אשראי לניצול _4.4. 2_פירוט אגח תשואה מעל 10% _1" xfId="6596"/>
    <cellStyle name="6_משקל בתא100_יתרת מסגרות אשראי לניצול _4.4. 2_פירוט אגח תשואה מעל 10% _1_15" xfId="6597"/>
    <cellStyle name="6_משקל בתא100_יתרת מסגרות אשראי לניצול _4.4. 2_פירוט אגח תשואה מעל 10% _15" xfId="6598"/>
    <cellStyle name="6_משקל בתא100_יתרת מסגרות אשראי לניצול _4.4. 2_פירוט אגח תשואה מעל 10% _פירוט אגח תשואה מעל 10% " xfId="6599"/>
    <cellStyle name="6_משקל בתא100_יתרת מסגרות אשראי לניצול _4.4. 2_פירוט אגח תשואה מעל 10% _פירוט אגח תשואה מעל 10% _15" xfId="6600"/>
    <cellStyle name="6_משקל בתא100_יתרת מסגרות אשראי לניצול _4.4._15" xfId="6601"/>
    <cellStyle name="6_משקל בתא100_יתרת מסגרות אשראי לניצול _4.4._דיווחים נוספים" xfId="6602"/>
    <cellStyle name="6_משקל בתא100_יתרת מסגרות אשראי לניצול _4.4._דיווחים נוספים_15" xfId="6603"/>
    <cellStyle name="6_משקל בתא100_יתרת מסגרות אשראי לניצול _4.4._דיווחים נוספים_פירוט אגח תשואה מעל 10% " xfId="6604"/>
    <cellStyle name="6_משקל בתא100_יתרת מסגרות אשראי לניצול _4.4._דיווחים נוספים_פירוט אגח תשואה מעל 10% _15" xfId="6605"/>
    <cellStyle name="6_משקל בתא100_יתרת מסגרות אשראי לניצול _4.4._פירוט אגח תשואה מעל 10% " xfId="6606"/>
    <cellStyle name="6_משקל בתא100_יתרת מסגרות אשראי לניצול _4.4._פירוט אגח תשואה מעל 10% _1" xfId="6607"/>
    <cellStyle name="6_משקל בתא100_יתרת מסגרות אשראי לניצול _4.4._פירוט אגח תשואה מעל 10% _1_15" xfId="6608"/>
    <cellStyle name="6_משקל בתא100_יתרת מסגרות אשראי לניצול _4.4._פירוט אגח תשואה מעל 10% _15" xfId="6609"/>
    <cellStyle name="6_משקל בתא100_יתרת מסגרות אשראי לניצול _4.4._פירוט אגח תשואה מעל 10% _פירוט אגח תשואה מעל 10% " xfId="6610"/>
    <cellStyle name="6_משקל בתא100_יתרת מסגרות אשראי לניצול _4.4._פירוט אגח תשואה מעל 10% _פירוט אגח תשואה מעל 10% _15" xfId="6611"/>
    <cellStyle name="6_משקל בתא100_יתרת מסגרות אשראי לניצול _דיווחים נוספים" xfId="6612"/>
    <cellStyle name="6_משקל בתא100_יתרת מסגרות אשראי לניצול _דיווחים נוספים_1" xfId="6613"/>
    <cellStyle name="6_משקל בתא100_יתרת מסגרות אשראי לניצול _דיווחים נוספים_1_15" xfId="6614"/>
    <cellStyle name="6_משקל בתא100_יתרת מסגרות אשראי לניצול _דיווחים נוספים_1_פירוט אגח תשואה מעל 10% " xfId="6615"/>
    <cellStyle name="6_משקל בתא100_יתרת מסגרות אשראי לניצול _דיווחים נוספים_1_פירוט אגח תשואה מעל 10% _15" xfId="6616"/>
    <cellStyle name="6_משקל בתא100_יתרת מסגרות אשראי לניצול _דיווחים נוספים_15" xfId="6617"/>
    <cellStyle name="6_משקל בתא100_יתרת מסגרות אשראי לניצול _דיווחים נוספים_פירוט אגח תשואה מעל 10% " xfId="6618"/>
    <cellStyle name="6_משקל בתא100_יתרת מסגרות אשראי לניצול _דיווחים נוספים_פירוט אגח תשואה מעל 10% _15" xfId="6619"/>
    <cellStyle name="6_משקל בתא100_יתרת מסגרות אשראי לניצול _פירוט אגח תשואה מעל 10% " xfId="6620"/>
    <cellStyle name="6_משקל בתא100_יתרת מסגרות אשראי לניצול _פירוט אגח תשואה מעל 10% _1" xfId="6621"/>
    <cellStyle name="6_משקל בתא100_יתרת מסגרות אשראי לניצול _פירוט אגח תשואה מעל 10% _1_15" xfId="6622"/>
    <cellStyle name="6_משקל בתא100_יתרת מסגרות אשראי לניצול _פירוט אגח תשואה מעל 10% _15" xfId="6623"/>
    <cellStyle name="6_משקל בתא100_יתרת מסגרות אשראי לניצול _פירוט אגח תשואה מעל 10% _פירוט אגח תשואה מעל 10% " xfId="6624"/>
    <cellStyle name="6_משקל בתא100_יתרת מסגרות אשראי לניצול _פירוט אגח תשואה מעל 10% _פירוט אגח תשואה מעל 10% _15" xfId="6625"/>
    <cellStyle name="6_משקל בתא100_עסקאות שאושרו וטרם בוצעו  " xfId="6626"/>
    <cellStyle name="6_משקל בתא100_עסקאות שאושרו וטרם בוצעו   2" xfId="6627"/>
    <cellStyle name="6_משקל בתא100_עסקאות שאושרו וטרם בוצעו   2_15" xfId="6628"/>
    <cellStyle name="6_משקל בתא100_עסקאות שאושרו וטרם בוצעו   2_דיווחים נוספים" xfId="6629"/>
    <cellStyle name="6_משקל בתא100_עסקאות שאושרו וטרם בוצעו   2_דיווחים נוספים_1" xfId="6630"/>
    <cellStyle name="6_משקל בתא100_עסקאות שאושרו וטרם בוצעו   2_דיווחים נוספים_1_15" xfId="6631"/>
    <cellStyle name="6_משקל בתא100_עסקאות שאושרו וטרם בוצעו   2_דיווחים נוספים_1_פירוט אגח תשואה מעל 10% " xfId="6632"/>
    <cellStyle name="6_משקל בתא100_עסקאות שאושרו וטרם בוצעו   2_דיווחים נוספים_1_פירוט אגח תשואה מעל 10% _15" xfId="6633"/>
    <cellStyle name="6_משקל בתא100_עסקאות שאושרו וטרם בוצעו   2_דיווחים נוספים_15" xfId="6634"/>
    <cellStyle name="6_משקל בתא100_עסקאות שאושרו וטרם בוצעו   2_דיווחים נוספים_פירוט אגח תשואה מעל 10% " xfId="6635"/>
    <cellStyle name="6_משקל בתא100_עסקאות שאושרו וטרם בוצעו   2_דיווחים נוספים_פירוט אגח תשואה מעל 10% _15" xfId="6636"/>
    <cellStyle name="6_משקל בתא100_עסקאות שאושרו וטרם בוצעו   2_פירוט אגח תשואה מעל 10% " xfId="6637"/>
    <cellStyle name="6_משקל בתא100_עסקאות שאושרו וטרם בוצעו   2_פירוט אגח תשואה מעל 10% _1" xfId="6638"/>
    <cellStyle name="6_משקל בתא100_עסקאות שאושרו וטרם בוצעו   2_פירוט אגח תשואה מעל 10% _1_15" xfId="6639"/>
    <cellStyle name="6_משקל בתא100_עסקאות שאושרו וטרם בוצעו   2_פירוט אגח תשואה מעל 10% _15" xfId="6640"/>
    <cellStyle name="6_משקל בתא100_עסקאות שאושרו וטרם בוצעו   2_פירוט אגח תשואה מעל 10% _פירוט אגח תשואה מעל 10% " xfId="6641"/>
    <cellStyle name="6_משקל בתא100_עסקאות שאושרו וטרם בוצעו   2_פירוט אגח תשואה מעל 10% _פירוט אגח תשואה מעל 10% _15" xfId="6642"/>
    <cellStyle name="6_משקל בתא100_עסקאות שאושרו וטרם בוצעו  _1" xfId="6643"/>
    <cellStyle name="6_משקל בתא100_עסקאות שאושרו וטרם בוצעו  _1 2" xfId="6644"/>
    <cellStyle name="6_משקל בתא100_עסקאות שאושרו וטרם בוצעו  _1 2_15" xfId="6645"/>
    <cellStyle name="6_משקל בתא100_עסקאות שאושרו וטרם בוצעו  _1 2_דיווחים נוספים" xfId="6646"/>
    <cellStyle name="6_משקל בתא100_עסקאות שאושרו וטרם בוצעו  _1 2_דיווחים נוספים_1" xfId="6647"/>
    <cellStyle name="6_משקל בתא100_עסקאות שאושרו וטרם בוצעו  _1 2_דיווחים נוספים_1_15" xfId="6648"/>
    <cellStyle name="6_משקל בתא100_עסקאות שאושרו וטרם בוצעו  _1 2_דיווחים נוספים_1_פירוט אגח תשואה מעל 10% " xfId="6649"/>
    <cellStyle name="6_משקל בתא100_עסקאות שאושרו וטרם בוצעו  _1 2_דיווחים נוספים_1_פירוט אגח תשואה מעל 10% _15" xfId="6650"/>
    <cellStyle name="6_משקל בתא100_עסקאות שאושרו וטרם בוצעו  _1 2_דיווחים נוספים_15" xfId="6651"/>
    <cellStyle name="6_משקל בתא100_עסקאות שאושרו וטרם בוצעו  _1 2_דיווחים נוספים_פירוט אגח תשואה מעל 10% " xfId="6652"/>
    <cellStyle name="6_משקל בתא100_עסקאות שאושרו וטרם בוצעו  _1 2_דיווחים נוספים_פירוט אגח תשואה מעל 10% _15" xfId="6653"/>
    <cellStyle name="6_משקל בתא100_עסקאות שאושרו וטרם בוצעו  _1 2_פירוט אגח תשואה מעל 10% " xfId="6654"/>
    <cellStyle name="6_משקל בתא100_עסקאות שאושרו וטרם בוצעו  _1 2_פירוט אגח תשואה מעל 10% _1" xfId="6655"/>
    <cellStyle name="6_משקל בתא100_עסקאות שאושרו וטרם בוצעו  _1 2_פירוט אגח תשואה מעל 10% _1_15" xfId="6656"/>
    <cellStyle name="6_משקל בתא100_עסקאות שאושרו וטרם בוצעו  _1 2_פירוט אגח תשואה מעל 10% _15" xfId="6657"/>
    <cellStyle name="6_משקל בתא100_עסקאות שאושרו וטרם בוצעו  _1 2_פירוט אגח תשואה מעל 10% _פירוט אגח תשואה מעל 10% " xfId="6658"/>
    <cellStyle name="6_משקל בתא100_עסקאות שאושרו וטרם בוצעו  _1 2_פירוט אגח תשואה מעל 10% _פירוט אגח תשואה מעל 10% _15" xfId="6659"/>
    <cellStyle name="6_משקל בתא100_עסקאות שאושרו וטרם בוצעו  _1_15" xfId="6660"/>
    <cellStyle name="6_משקל בתא100_עסקאות שאושרו וטרם בוצעו  _1_דיווחים נוספים" xfId="6661"/>
    <cellStyle name="6_משקל בתא100_עסקאות שאושרו וטרם בוצעו  _1_דיווחים נוספים_15" xfId="6662"/>
    <cellStyle name="6_משקל בתא100_עסקאות שאושרו וטרם בוצעו  _1_דיווחים נוספים_פירוט אגח תשואה מעל 10% " xfId="6663"/>
    <cellStyle name="6_משקל בתא100_עסקאות שאושרו וטרם בוצעו  _1_דיווחים נוספים_פירוט אגח תשואה מעל 10% _15" xfId="6664"/>
    <cellStyle name="6_משקל בתא100_עסקאות שאושרו וטרם בוצעו  _1_פירוט אגח תשואה מעל 10% " xfId="6665"/>
    <cellStyle name="6_משקל בתא100_עסקאות שאושרו וטרם בוצעו  _1_פירוט אגח תשואה מעל 10% _1" xfId="6666"/>
    <cellStyle name="6_משקל בתא100_עסקאות שאושרו וטרם בוצעו  _1_פירוט אגח תשואה מעל 10% _1_15" xfId="6667"/>
    <cellStyle name="6_משקל בתא100_עסקאות שאושרו וטרם בוצעו  _1_פירוט אגח תשואה מעל 10% _15" xfId="6668"/>
    <cellStyle name="6_משקל בתא100_עסקאות שאושרו וטרם בוצעו  _1_פירוט אגח תשואה מעל 10% _פירוט אגח תשואה מעל 10% " xfId="6669"/>
    <cellStyle name="6_משקל בתא100_עסקאות שאושרו וטרם בוצעו  _1_פירוט אגח תשואה מעל 10% _פירוט אגח תשואה מעל 10% _15" xfId="6670"/>
    <cellStyle name="6_משקל בתא100_עסקאות שאושרו וטרם בוצעו  _15" xfId="6671"/>
    <cellStyle name="6_משקל בתא100_עסקאות שאושרו וטרם בוצעו  _4.4." xfId="6672"/>
    <cellStyle name="6_משקל בתא100_עסקאות שאושרו וטרם בוצעו  _4.4. 2" xfId="6673"/>
    <cellStyle name="6_משקל בתא100_עסקאות שאושרו וטרם בוצעו  _4.4. 2_15" xfId="6674"/>
    <cellStyle name="6_משקל בתא100_עסקאות שאושרו וטרם בוצעו  _4.4. 2_דיווחים נוספים" xfId="6675"/>
    <cellStyle name="6_משקל בתא100_עסקאות שאושרו וטרם בוצעו  _4.4. 2_דיווחים נוספים_1" xfId="6676"/>
    <cellStyle name="6_משקל בתא100_עסקאות שאושרו וטרם בוצעו  _4.4. 2_דיווחים נוספים_1_15" xfId="6677"/>
    <cellStyle name="6_משקל בתא100_עסקאות שאושרו וטרם בוצעו  _4.4. 2_דיווחים נוספים_1_פירוט אגח תשואה מעל 10% " xfId="6678"/>
    <cellStyle name="6_משקל בתא100_עסקאות שאושרו וטרם בוצעו  _4.4. 2_דיווחים נוספים_1_פירוט אגח תשואה מעל 10% _15" xfId="6679"/>
    <cellStyle name="6_משקל בתא100_עסקאות שאושרו וטרם בוצעו  _4.4. 2_דיווחים נוספים_15" xfId="6680"/>
    <cellStyle name="6_משקל בתא100_עסקאות שאושרו וטרם בוצעו  _4.4. 2_דיווחים נוספים_פירוט אגח תשואה מעל 10% " xfId="6681"/>
    <cellStyle name="6_משקל בתא100_עסקאות שאושרו וטרם בוצעו  _4.4. 2_דיווחים נוספים_פירוט אגח תשואה מעל 10% _15" xfId="6682"/>
    <cellStyle name="6_משקל בתא100_עסקאות שאושרו וטרם בוצעו  _4.4. 2_פירוט אגח תשואה מעל 10% " xfId="6683"/>
    <cellStyle name="6_משקל בתא100_עסקאות שאושרו וטרם בוצעו  _4.4. 2_פירוט אגח תשואה מעל 10% _1" xfId="6684"/>
    <cellStyle name="6_משקל בתא100_עסקאות שאושרו וטרם בוצעו  _4.4. 2_פירוט אגח תשואה מעל 10% _1_15" xfId="6685"/>
    <cellStyle name="6_משקל בתא100_עסקאות שאושרו וטרם בוצעו  _4.4. 2_פירוט אגח תשואה מעל 10% _15" xfId="6686"/>
    <cellStyle name="6_משקל בתא100_עסקאות שאושרו וטרם בוצעו  _4.4. 2_פירוט אגח תשואה מעל 10% _פירוט אגח תשואה מעל 10% " xfId="6687"/>
    <cellStyle name="6_משקל בתא100_עסקאות שאושרו וטרם בוצעו  _4.4. 2_פירוט אגח תשואה מעל 10% _פירוט אגח תשואה מעל 10% _15" xfId="6688"/>
    <cellStyle name="6_משקל בתא100_עסקאות שאושרו וטרם בוצעו  _4.4._15" xfId="6689"/>
    <cellStyle name="6_משקל בתא100_עסקאות שאושרו וטרם בוצעו  _4.4._דיווחים נוספים" xfId="6690"/>
    <cellStyle name="6_משקל בתא100_עסקאות שאושרו וטרם בוצעו  _4.4._דיווחים נוספים_15" xfId="6691"/>
    <cellStyle name="6_משקל בתא100_עסקאות שאושרו וטרם בוצעו  _4.4._דיווחים נוספים_פירוט אגח תשואה מעל 10% " xfId="6692"/>
    <cellStyle name="6_משקל בתא100_עסקאות שאושרו וטרם בוצעו  _4.4._דיווחים נוספים_פירוט אגח תשואה מעל 10% _15" xfId="6693"/>
    <cellStyle name="6_משקל בתא100_עסקאות שאושרו וטרם בוצעו  _4.4._פירוט אגח תשואה מעל 10% " xfId="6694"/>
    <cellStyle name="6_משקל בתא100_עסקאות שאושרו וטרם בוצעו  _4.4._פירוט אגח תשואה מעל 10% _1" xfId="6695"/>
    <cellStyle name="6_משקל בתא100_עסקאות שאושרו וטרם בוצעו  _4.4._פירוט אגח תשואה מעל 10% _1_15" xfId="6696"/>
    <cellStyle name="6_משקל בתא100_עסקאות שאושרו וטרם בוצעו  _4.4._פירוט אגח תשואה מעל 10% _15" xfId="6697"/>
    <cellStyle name="6_משקל בתא100_עסקאות שאושרו וטרם בוצעו  _4.4._פירוט אגח תשואה מעל 10% _פירוט אגח תשואה מעל 10% " xfId="6698"/>
    <cellStyle name="6_משקל בתא100_עסקאות שאושרו וטרם בוצעו  _4.4._פירוט אגח תשואה מעל 10% _פירוט אגח תשואה מעל 10% _15" xfId="6699"/>
    <cellStyle name="6_משקל בתא100_עסקאות שאושרו וטרם בוצעו  _דיווחים נוספים" xfId="6700"/>
    <cellStyle name="6_משקל בתא100_עסקאות שאושרו וטרם בוצעו  _דיווחים נוספים_1" xfId="6701"/>
    <cellStyle name="6_משקל בתא100_עסקאות שאושרו וטרם בוצעו  _דיווחים נוספים_1_15" xfId="6702"/>
    <cellStyle name="6_משקל בתא100_עסקאות שאושרו וטרם בוצעו  _דיווחים נוספים_1_פירוט אגח תשואה מעל 10% " xfId="6703"/>
    <cellStyle name="6_משקל בתא100_עסקאות שאושרו וטרם בוצעו  _דיווחים נוספים_1_פירוט אגח תשואה מעל 10% _15" xfId="6704"/>
    <cellStyle name="6_משקל בתא100_עסקאות שאושרו וטרם בוצעו  _דיווחים נוספים_15" xfId="6705"/>
    <cellStyle name="6_משקל בתא100_עסקאות שאושרו וטרם בוצעו  _דיווחים נוספים_פירוט אגח תשואה מעל 10% " xfId="6706"/>
    <cellStyle name="6_משקל בתא100_עסקאות שאושרו וטרם בוצעו  _דיווחים נוספים_פירוט אגח תשואה מעל 10% _15" xfId="6707"/>
    <cellStyle name="6_משקל בתא100_עסקאות שאושרו וטרם בוצעו  _פירוט אגח תשואה מעל 10% " xfId="6708"/>
    <cellStyle name="6_משקל בתא100_עסקאות שאושרו וטרם בוצעו  _פירוט אגח תשואה מעל 10% _1" xfId="6709"/>
    <cellStyle name="6_משקל בתא100_עסקאות שאושרו וטרם בוצעו  _פירוט אגח תשואה מעל 10% _1_15" xfId="6710"/>
    <cellStyle name="6_משקל בתא100_עסקאות שאושרו וטרם בוצעו  _פירוט אגח תשואה מעל 10% _15" xfId="6711"/>
    <cellStyle name="6_משקל בתא100_עסקאות שאושרו וטרם בוצעו  _פירוט אגח תשואה מעל 10% _פירוט אגח תשואה מעל 10% " xfId="6712"/>
    <cellStyle name="6_משקל בתא100_עסקאות שאושרו וטרם בוצעו  _פירוט אגח תשואה מעל 10% _פירוט אגח תשואה מעל 10% _15" xfId="6713"/>
    <cellStyle name="6_משקל בתא100_פירוט אגח תשואה מעל 10% " xfId="6714"/>
    <cellStyle name="6_משקל בתא100_פירוט אגח תשואה מעל 10%  2" xfId="6715"/>
    <cellStyle name="6_משקל בתא100_פירוט אגח תשואה מעל 10%  2_15" xfId="6716"/>
    <cellStyle name="6_משקל בתא100_פירוט אגח תשואה מעל 10%  2_דיווחים נוספים" xfId="6717"/>
    <cellStyle name="6_משקל בתא100_פירוט אגח תשואה מעל 10%  2_דיווחים נוספים_1" xfId="6718"/>
    <cellStyle name="6_משקל בתא100_פירוט אגח תשואה מעל 10%  2_דיווחים נוספים_1_15" xfId="6719"/>
    <cellStyle name="6_משקל בתא100_פירוט אגח תשואה מעל 10%  2_דיווחים נוספים_1_פירוט אגח תשואה מעל 10% " xfId="6720"/>
    <cellStyle name="6_משקל בתא100_פירוט אגח תשואה מעל 10%  2_דיווחים נוספים_1_פירוט אגח תשואה מעל 10% _15" xfId="6721"/>
    <cellStyle name="6_משקל בתא100_פירוט אגח תשואה מעל 10%  2_דיווחים נוספים_15" xfId="6722"/>
    <cellStyle name="6_משקל בתא100_פירוט אגח תשואה מעל 10%  2_דיווחים נוספים_פירוט אגח תשואה מעל 10% " xfId="6723"/>
    <cellStyle name="6_משקל בתא100_פירוט אגח תשואה מעל 10%  2_דיווחים נוספים_פירוט אגח תשואה מעל 10% _15" xfId="6724"/>
    <cellStyle name="6_משקל בתא100_פירוט אגח תשואה מעל 10%  2_פירוט אגח תשואה מעל 10% " xfId="6725"/>
    <cellStyle name="6_משקל בתא100_פירוט אגח תשואה מעל 10%  2_פירוט אגח תשואה מעל 10% _1" xfId="6726"/>
    <cellStyle name="6_משקל בתא100_פירוט אגח תשואה מעל 10%  2_פירוט אגח תשואה מעל 10% _1_15" xfId="6727"/>
    <cellStyle name="6_משקל בתא100_פירוט אגח תשואה מעל 10%  2_פירוט אגח תשואה מעל 10% _15" xfId="6728"/>
    <cellStyle name="6_משקל בתא100_פירוט אגח תשואה מעל 10%  2_פירוט אגח תשואה מעל 10% _פירוט אגח תשואה מעל 10% " xfId="6729"/>
    <cellStyle name="6_משקל בתא100_פירוט אגח תשואה מעל 10%  2_פירוט אגח תשואה מעל 10% _פירוט אגח תשואה מעל 10% _15" xfId="6730"/>
    <cellStyle name="6_משקל בתא100_פירוט אגח תשואה מעל 10% _1" xfId="6731"/>
    <cellStyle name="6_משקל בתא100_פירוט אגח תשואה מעל 10% _1_15" xfId="6732"/>
    <cellStyle name="6_משקל בתא100_פירוט אגח תשואה מעל 10% _1_פירוט אגח תשואה מעל 10% " xfId="6733"/>
    <cellStyle name="6_משקל בתא100_פירוט אגח תשואה מעל 10% _1_פירוט אגח תשואה מעל 10% _15" xfId="6734"/>
    <cellStyle name="6_משקל בתא100_פירוט אגח תשואה מעל 10% _15" xfId="6735"/>
    <cellStyle name="6_משקל בתא100_פירוט אגח תשואה מעל 10% _2" xfId="6736"/>
    <cellStyle name="6_משקל בתא100_פירוט אגח תשואה מעל 10% _2_15" xfId="6737"/>
    <cellStyle name="6_משקל בתא100_פירוט אגח תשואה מעל 10% _4.4." xfId="6738"/>
    <cellStyle name="6_משקל בתא100_פירוט אגח תשואה מעל 10% _4.4. 2" xfId="6739"/>
    <cellStyle name="6_משקל בתא100_פירוט אגח תשואה מעל 10% _4.4. 2_15" xfId="6740"/>
    <cellStyle name="6_משקל בתא100_פירוט אגח תשואה מעל 10% _4.4. 2_דיווחים נוספים" xfId="6741"/>
    <cellStyle name="6_משקל בתא100_פירוט אגח תשואה מעל 10% _4.4. 2_דיווחים נוספים_1" xfId="6742"/>
    <cellStyle name="6_משקל בתא100_פירוט אגח תשואה מעל 10% _4.4. 2_דיווחים נוספים_1_15" xfId="6743"/>
    <cellStyle name="6_משקל בתא100_פירוט אגח תשואה מעל 10% _4.4. 2_דיווחים נוספים_1_פירוט אגח תשואה מעל 10% " xfId="6744"/>
    <cellStyle name="6_משקל בתא100_פירוט אגח תשואה מעל 10% _4.4. 2_דיווחים נוספים_1_פירוט אגח תשואה מעל 10% _15" xfId="6745"/>
    <cellStyle name="6_משקל בתא100_פירוט אגח תשואה מעל 10% _4.4. 2_דיווחים נוספים_15" xfId="6746"/>
    <cellStyle name="6_משקל בתא100_פירוט אגח תשואה מעל 10% _4.4. 2_דיווחים נוספים_פירוט אגח תשואה מעל 10% " xfId="6747"/>
    <cellStyle name="6_משקל בתא100_פירוט אגח תשואה מעל 10% _4.4. 2_דיווחים נוספים_פירוט אגח תשואה מעל 10% _15" xfId="6748"/>
    <cellStyle name="6_משקל בתא100_פירוט אגח תשואה מעל 10% _4.4. 2_פירוט אגח תשואה מעל 10% " xfId="6749"/>
    <cellStyle name="6_משקל בתא100_פירוט אגח תשואה מעל 10% _4.4. 2_פירוט אגח תשואה מעל 10% _1" xfId="6750"/>
    <cellStyle name="6_משקל בתא100_פירוט אגח תשואה מעל 10% _4.4. 2_פירוט אגח תשואה מעל 10% _1_15" xfId="6751"/>
    <cellStyle name="6_משקל בתא100_פירוט אגח תשואה מעל 10% _4.4. 2_פירוט אגח תשואה מעל 10% _15" xfId="6752"/>
    <cellStyle name="6_משקל בתא100_פירוט אגח תשואה מעל 10% _4.4. 2_פירוט אגח תשואה מעל 10% _פירוט אגח תשואה מעל 10% " xfId="6753"/>
    <cellStyle name="6_משקל בתא100_פירוט אגח תשואה מעל 10% _4.4. 2_פירוט אגח תשואה מעל 10% _פירוט אגח תשואה מעל 10% _15" xfId="6754"/>
    <cellStyle name="6_משקל בתא100_פירוט אגח תשואה מעל 10% _4.4._15" xfId="6755"/>
    <cellStyle name="6_משקל בתא100_פירוט אגח תשואה מעל 10% _4.4._דיווחים נוספים" xfId="6756"/>
    <cellStyle name="6_משקל בתא100_פירוט אגח תשואה מעל 10% _4.4._דיווחים נוספים_15" xfId="6757"/>
    <cellStyle name="6_משקל בתא100_פירוט אגח תשואה מעל 10% _4.4._דיווחים נוספים_פירוט אגח תשואה מעל 10% " xfId="6758"/>
    <cellStyle name="6_משקל בתא100_פירוט אגח תשואה מעל 10% _4.4._דיווחים נוספים_פירוט אגח תשואה מעל 10% _15" xfId="6759"/>
    <cellStyle name="6_משקל בתא100_פירוט אגח תשואה מעל 10% _4.4._פירוט אגח תשואה מעל 10% " xfId="6760"/>
    <cellStyle name="6_משקל בתא100_פירוט אגח תשואה מעל 10% _4.4._פירוט אגח תשואה מעל 10% _1" xfId="6761"/>
    <cellStyle name="6_משקל בתא100_פירוט אגח תשואה מעל 10% _4.4._פירוט אגח תשואה מעל 10% _1_15" xfId="6762"/>
    <cellStyle name="6_משקל בתא100_פירוט אגח תשואה מעל 10% _4.4._פירוט אגח תשואה מעל 10% _15" xfId="6763"/>
    <cellStyle name="6_משקל בתא100_פירוט אגח תשואה מעל 10% _4.4._פירוט אגח תשואה מעל 10% _פירוט אגח תשואה מעל 10% " xfId="6764"/>
    <cellStyle name="6_משקל בתא100_פירוט אגח תשואה מעל 10% _4.4._פירוט אגח תשואה מעל 10% _פירוט אגח תשואה מעל 10% _15" xfId="6765"/>
    <cellStyle name="6_משקל בתא100_פירוט אגח תשואה מעל 10% _דיווחים נוספים" xfId="6766"/>
    <cellStyle name="6_משקל בתא100_פירוט אגח תשואה מעל 10% _דיווחים נוספים_1" xfId="6767"/>
    <cellStyle name="6_משקל בתא100_פירוט אגח תשואה מעל 10% _דיווחים נוספים_1_15" xfId="6768"/>
    <cellStyle name="6_משקל בתא100_פירוט אגח תשואה מעל 10% _דיווחים נוספים_1_פירוט אגח תשואה מעל 10% " xfId="6769"/>
    <cellStyle name="6_משקל בתא100_פירוט אגח תשואה מעל 10% _דיווחים נוספים_1_פירוט אגח תשואה מעל 10% _15" xfId="6770"/>
    <cellStyle name="6_משקל בתא100_פירוט אגח תשואה מעל 10% _דיווחים נוספים_15" xfId="6771"/>
    <cellStyle name="6_משקל בתא100_פירוט אגח תשואה מעל 10% _דיווחים נוספים_פירוט אגח תשואה מעל 10% " xfId="6772"/>
    <cellStyle name="6_משקל בתא100_פירוט אגח תשואה מעל 10% _דיווחים נוספים_פירוט אגח תשואה מעל 10% _15" xfId="6773"/>
    <cellStyle name="6_משקל בתא100_פירוט אגח תשואה מעל 10% _פירוט אגח תשואה מעל 10% " xfId="6774"/>
    <cellStyle name="6_משקל בתא100_פירוט אגח תשואה מעל 10% _פירוט אגח תשואה מעל 10% _1" xfId="6775"/>
    <cellStyle name="6_משקל בתא100_פירוט אגח תשואה מעל 10% _פירוט אגח תשואה מעל 10% _1_15" xfId="6776"/>
    <cellStyle name="6_משקל בתא100_פירוט אגח תשואה מעל 10% _פירוט אגח תשואה מעל 10% _15" xfId="6777"/>
    <cellStyle name="6_משקל בתא100_פירוט אגח תשואה מעל 10% _פירוט אגח תשואה מעל 10% _פירוט אגח תשואה מעל 10% " xfId="6778"/>
    <cellStyle name="6_משקל בתא100_פירוט אגח תשואה מעל 10% _פירוט אגח תשואה מעל 10% _פירוט אגח תשואה מעל 10% _15" xfId="6779"/>
    <cellStyle name="6_עסקאות שאושרו וטרם בוצעו  " xfId="6780"/>
    <cellStyle name="6_עסקאות שאושרו וטרם בוצעו   2" xfId="6781"/>
    <cellStyle name="6_עסקאות שאושרו וטרם בוצעו   2_15" xfId="6782"/>
    <cellStyle name="6_עסקאות שאושרו וטרם בוצעו   2_דיווחים נוספים" xfId="6783"/>
    <cellStyle name="6_עסקאות שאושרו וטרם בוצעו   2_דיווחים נוספים_1" xfId="6784"/>
    <cellStyle name="6_עסקאות שאושרו וטרם בוצעו   2_דיווחים נוספים_1_15" xfId="6785"/>
    <cellStyle name="6_עסקאות שאושרו וטרם בוצעו   2_דיווחים נוספים_1_פירוט אגח תשואה מעל 10% " xfId="6786"/>
    <cellStyle name="6_עסקאות שאושרו וטרם בוצעו   2_דיווחים נוספים_1_פירוט אגח תשואה מעל 10% _15" xfId="6787"/>
    <cellStyle name="6_עסקאות שאושרו וטרם בוצעו   2_דיווחים נוספים_15" xfId="6788"/>
    <cellStyle name="6_עסקאות שאושרו וטרם בוצעו   2_דיווחים נוספים_פירוט אגח תשואה מעל 10% " xfId="6789"/>
    <cellStyle name="6_עסקאות שאושרו וטרם בוצעו   2_דיווחים נוספים_פירוט אגח תשואה מעל 10% _15" xfId="6790"/>
    <cellStyle name="6_עסקאות שאושרו וטרם בוצעו   2_פירוט אגח תשואה מעל 10% " xfId="6791"/>
    <cellStyle name="6_עסקאות שאושרו וטרם בוצעו   2_פירוט אגח תשואה מעל 10% _1" xfId="6792"/>
    <cellStyle name="6_עסקאות שאושרו וטרם בוצעו   2_פירוט אגח תשואה מעל 10% _1_15" xfId="6793"/>
    <cellStyle name="6_עסקאות שאושרו וטרם בוצעו   2_פירוט אגח תשואה מעל 10% _15" xfId="6794"/>
    <cellStyle name="6_עסקאות שאושרו וטרם בוצעו   2_פירוט אגח תשואה מעל 10% _פירוט אגח תשואה מעל 10% " xfId="6795"/>
    <cellStyle name="6_עסקאות שאושרו וטרם בוצעו   2_פירוט אגח תשואה מעל 10% _פירוט אגח תשואה מעל 10% _15" xfId="6796"/>
    <cellStyle name="6_עסקאות שאושרו וטרם בוצעו  _1" xfId="6797"/>
    <cellStyle name="6_עסקאות שאושרו וטרם בוצעו  _1 2" xfId="6798"/>
    <cellStyle name="6_עסקאות שאושרו וטרם בוצעו  _1 2_15" xfId="6799"/>
    <cellStyle name="6_עסקאות שאושרו וטרם בוצעו  _1 2_דיווחים נוספים" xfId="6800"/>
    <cellStyle name="6_עסקאות שאושרו וטרם בוצעו  _1 2_דיווחים נוספים_1" xfId="6801"/>
    <cellStyle name="6_עסקאות שאושרו וטרם בוצעו  _1 2_דיווחים נוספים_1_15" xfId="6802"/>
    <cellStyle name="6_עסקאות שאושרו וטרם בוצעו  _1 2_דיווחים נוספים_1_פירוט אגח תשואה מעל 10% " xfId="6803"/>
    <cellStyle name="6_עסקאות שאושרו וטרם בוצעו  _1 2_דיווחים נוספים_1_פירוט אגח תשואה מעל 10% _15" xfId="6804"/>
    <cellStyle name="6_עסקאות שאושרו וטרם בוצעו  _1 2_דיווחים נוספים_15" xfId="6805"/>
    <cellStyle name="6_עסקאות שאושרו וטרם בוצעו  _1 2_דיווחים נוספים_פירוט אגח תשואה מעל 10% " xfId="6806"/>
    <cellStyle name="6_עסקאות שאושרו וטרם בוצעו  _1 2_דיווחים נוספים_פירוט אגח תשואה מעל 10% _15" xfId="6807"/>
    <cellStyle name="6_עסקאות שאושרו וטרם בוצעו  _1 2_פירוט אגח תשואה מעל 10% " xfId="6808"/>
    <cellStyle name="6_עסקאות שאושרו וטרם בוצעו  _1 2_פירוט אגח תשואה מעל 10% _1" xfId="6809"/>
    <cellStyle name="6_עסקאות שאושרו וטרם בוצעו  _1 2_פירוט אגח תשואה מעל 10% _1_15" xfId="6810"/>
    <cellStyle name="6_עסקאות שאושרו וטרם בוצעו  _1 2_פירוט אגח תשואה מעל 10% _15" xfId="6811"/>
    <cellStyle name="6_עסקאות שאושרו וטרם בוצעו  _1 2_פירוט אגח תשואה מעל 10% _פירוט אגח תשואה מעל 10% " xfId="6812"/>
    <cellStyle name="6_עסקאות שאושרו וטרם בוצעו  _1 2_פירוט אגח תשואה מעל 10% _פירוט אגח תשואה מעל 10% _15" xfId="6813"/>
    <cellStyle name="6_עסקאות שאושרו וטרם בוצעו  _1_15" xfId="6814"/>
    <cellStyle name="6_עסקאות שאושרו וטרם בוצעו  _1_דיווחים נוספים" xfId="6815"/>
    <cellStyle name="6_עסקאות שאושרו וטרם בוצעו  _1_דיווחים נוספים_15" xfId="6816"/>
    <cellStyle name="6_עסקאות שאושרו וטרם בוצעו  _1_דיווחים נוספים_פירוט אגח תשואה מעל 10% " xfId="6817"/>
    <cellStyle name="6_עסקאות שאושרו וטרם בוצעו  _1_דיווחים נוספים_פירוט אגח תשואה מעל 10% _15" xfId="6818"/>
    <cellStyle name="6_עסקאות שאושרו וטרם בוצעו  _1_פירוט אגח תשואה מעל 10% " xfId="6819"/>
    <cellStyle name="6_עסקאות שאושרו וטרם בוצעו  _1_פירוט אגח תשואה מעל 10% _1" xfId="6820"/>
    <cellStyle name="6_עסקאות שאושרו וטרם בוצעו  _1_פירוט אגח תשואה מעל 10% _1_15" xfId="6821"/>
    <cellStyle name="6_עסקאות שאושרו וטרם בוצעו  _1_פירוט אגח תשואה מעל 10% _15" xfId="6822"/>
    <cellStyle name="6_עסקאות שאושרו וטרם בוצעו  _1_פירוט אגח תשואה מעל 10% _פירוט אגח תשואה מעל 10% " xfId="6823"/>
    <cellStyle name="6_עסקאות שאושרו וטרם בוצעו  _1_פירוט אגח תשואה מעל 10% _פירוט אגח תשואה מעל 10% _15" xfId="6824"/>
    <cellStyle name="6_עסקאות שאושרו וטרם בוצעו  _15" xfId="6825"/>
    <cellStyle name="6_עסקאות שאושרו וטרם בוצעו  _4.4." xfId="6826"/>
    <cellStyle name="6_עסקאות שאושרו וטרם בוצעו  _4.4. 2" xfId="6827"/>
    <cellStyle name="6_עסקאות שאושרו וטרם בוצעו  _4.4. 2_15" xfId="6828"/>
    <cellStyle name="6_עסקאות שאושרו וטרם בוצעו  _4.4. 2_דיווחים נוספים" xfId="6829"/>
    <cellStyle name="6_עסקאות שאושרו וטרם בוצעו  _4.4. 2_דיווחים נוספים_1" xfId="6830"/>
    <cellStyle name="6_עסקאות שאושרו וטרם בוצעו  _4.4. 2_דיווחים נוספים_1_15" xfId="6831"/>
    <cellStyle name="6_עסקאות שאושרו וטרם בוצעו  _4.4. 2_דיווחים נוספים_1_פירוט אגח תשואה מעל 10% " xfId="6832"/>
    <cellStyle name="6_עסקאות שאושרו וטרם בוצעו  _4.4. 2_דיווחים נוספים_1_פירוט אגח תשואה מעל 10% _15" xfId="6833"/>
    <cellStyle name="6_עסקאות שאושרו וטרם בוצעו  _4.4. 2_דיווחים נוספים_15" xfId="6834"/>
    <cellStyle name="6_עסקאות שאושרו וטרם בוצעו  _4.4. 2_דיווחים נוספים_פירוט אגח תשואה מעל 10% " xfId="6835"/>
    <cellStyle name="6_עסקאות שאושרו וטרם בוצעו  _4.4. 2_דיווחים נוספים_פירוט אגח תשואה מעל 10% _15" xfId="6836"/>
    <cellStyle name="6_עסקאות שאושרו וטרם בוצעו  _4.4. 2_פירוט אגח תשואה מעל 10% " xfId="6837"/>
    <cellStyle name="6_עסקאות שאושרו וטרם בוצעו  _4.4. 2_פירוט אגח תשואה מעל 10% _1" xfId="6838"/>
    <cellStyle name="6_עסקאות שאושרו וטרם בוצעו  _4.4. 2_פירוט אגח תשואה מעל 10% _1_15" xfId="6839"/>
    <cellStyle name="6_עסקאות שאושרו וטרם בוצעו  _4.4. 2_פירוט אגח תשואה מעל 10% _15" xfId="6840"/>
    <cellStyle name="6_עסקאות שאושרו וטרם בוצעו  _4.4. 2_פירוט אגח תשואה מעל 10% _פירוט אגח תשואה מעל 10% " xfId="6841"/>
    <cellStyle name="6_עסקאות שאושרו וטרם בוצעו  _4.4. 2_פירוט אגח תשואה מעל 10% _פירוט אגח תשואה מעל 10% _15" xfId="6842"/>
    <cellStyle name="6_עסקאות שאושרו וטרם בוצעו  _4.4._15" xfId="6843"/>
    <cellStyle name="6_עסקאות שאושרו וטרם בוצעו  _4.4._דיווחים נוספים" xfId="6844"/>
    <cellStyle name="6_עסקאות שאושרו וטרם בוצעו  _4.4._דיווחים נוספים_15" xfId="6845"/>
    <cellStyle name="6_עסקאות שאושרו וטרם בוצעו  _4.4._דיווחים נוספים_פירוט אגח תשואה מעל 10% " xfId="6846"/>
    <cellStyle name="6_עסקאות שאושרו וטרם בוצעו  _4.4._דיווחים נוספים_פירוט אגח תשואה מעל 10% _15" xfId="6847"/>
    <cellStyle name="6_עסקאות שאושרו וטרם בוצעו  _4.4._פירוט אגח תשואה מעל 10% " xfId="6848"/>
    <cellStyle name="6_עסקאות שאושרו וטרם בוצעו  _4.4._פירוט אגח תשואה מעל 10% _1" xfId="6849"/>
    <cellStyle name="6_עסקאות שאושרו וטרם בוצעו  _4.4._פירוט אגח תשואה מעל 10% _1_15" xfId="6850"/>
    <cellStyle name="6_עסקאות שאושרו וטרם בוצעו  _4.4._פירוט אגח תשואה מעל 10% _15" xfId="6851"/>
    <cellStyle name="6_עסקאות שאושרו וטרם בוצעו  _4.4._פירוט אגח תשואה מעל 10% _פירוט אגח תשואה מעל 10% " xfId="6852"/>
    <cellStyle name="6_עסקאות שאושרו וטרם בוצעו  _4.4._פירוט אגח תשואה מעל 10% _פירוט אגח תשואה מעל 10% _15" xfId="6853"/>
    <cellStyle name="6_עסקאות שאושרו וטרם בוצעו  _דיווחים נוספים" xfId="6854"/>
    <cellStyle name="6_עסקאות שאושרו וטרם בוצעו  _דיווחים נוספים_1" xfId="6855"/>
    <cellStyle name="6_עסקאות שאושרו וטרם בוצעו  _דיווחים נוספים_1_15" xfId="6856"/>
    <cellStyle name="6_עסקאות שאושרו וטרם בוצעו  _דיווחים נוספים_1_פירוט אגח תשואה מעל 10% " xfId="6857"/>
    <cellStyle name="6_עסקאות שאושרו וטרם בוצעו  _דיווחים נוספים_1_פירוט אגח תשואה מעל 10% _15" xfId="6858"/>
    <cellStyle name="6_עסקאות שאושרו וטרם בוצעו  _דיווחים נוספים_15" xfId="6859"/>
    <cellStyle name="6_עסקאות שאושרו וטרם בוצעו  _דיווחים נוספים_פירוט אגח תשואה מעל 10% " xfId="6860"/>
    <cellStyle name="6_עסקאות שאושרו וטרם בוצעו  _דיווחים נוספים_פירוט אגח תשואה מעל 10% _15" xfId="6861"/>
    <cellStyle name="6_עסקאות שאושרו וטרם בוצעו  _פירוט אגח תשואה מעל 10% " xfId="6862"/>
    <cellStyle name="6_עסקאות שאושרו וטרם בוצעו  _פירוט אגח תשואה מעל 10% _1" xfId="6863"/>
    <cellStyle name="6_עסקאות שאושרו וטרם בוצעו  _פירוט אגח תשואה מעל 10% _1_15" xfId="6864"/>
    <cellStyle name="6_עסקאות שאושרו וטרם בוצעו  _פירוט אגח תשואה מעל 10% _15" xfId="6865"/>
    <cellStyle name="6_עסקאות שאושרו וטרם בוצעו  _פירוט אגח תשואה מעל 10% _פירוט אגח תשואה מעל 10% " xfId="6866"/>
    <cellStyle name="6_עסקאות שאושרו וטרם בוצעו  _פירוט אגח תשואה מעל 10% _פירוט אגח תשואה מעל 10% _15" xfId="6867"/>
    <cellStyle name="6_פירוט אגח תשואה מעל 10% " xfId="6868"/>
    <cellStyle name="6_פירוט אגח תשואה מעל 10%  2" xfId="6869"/>
    <cellStyle name="6_פירוט אגח תשואה מעל 10%  2_15" xfId="6870"/>
    <cellStyle name="6_פירוט אגח תשואה מעל 10%  2_דיווחים נוספים" xfId="6871"/>
    <cellStyle name="6_פירוט אגח תשואה מעל 10%  2_דיווחים נוספים_1" xfId="6872"/>
    <cellStyle name="6_פירוט אגח תשואה מעל 10%  2_דיווחים נוספים_1_15" xfId="6873"/>
    <cellStyle name="6_פירוט אגח תשואה מעל 10%  2_דיווחים נוספים_1_פירוט אגח תשואה מעל 10% " xfId="6874"/>
    <cellStyle name="6_פירוט אגח תשואה מעל 10%  2_דיווחים נוספים_1_פירוט אגח תשואה מעל 10% _15" xfId="6875"/>
    <cellStyle name="6_פירוט אגח תשואה מעל 10%  2_דיווחים נוספים_15" xfId="6876"/>
    <cellStyle name="6_פירוט אגח תשואה מעל 10%  2_דיווחים נוספים_פירוט אגח תשואה מעל 10% " xfId="6877"/>
    <cellStyle name="6_פירוט אגח תשואה מעל 10%  2_דיווחים נוספים_פירוט אגח תשואה מעל 10% _15" xfId="6878"/>
    <cellStyle name="6_פירוט אגח תשואה מעל 10%  2_פירוט אגח תשואה מעל 10% " xfId="6879"/>
    <cellStyle name="6_פירוט אגח תשואה מעל 10%  2_פירוט אגח תשואה מעל 10% _1" xfId="6880"/>
    <cellStyle name="6_פירוט אגח תשואה מעל 10%  2_פירוט אגח תשואה מעל 10% _1_15" xfId="6881"/>
    <cellStyle name="6_פירוט אגח תשואה מעל 10%  2_פירוט אגח תשואה מעל 10% _15" xfId="6882"/>
    <cellStyle name="6_פירוט אגח תשואה מעל 10%  2_פירוט אגח תשואה מעל 10% _פירוט אגח תשואה מעל 10% " xfId="6883"/>
    <cellStyle name="6_פירוט אגח תשואה מעל 10%  2_פירוט אגח תשואה מעל 10% _פירוט אגח תשואה מעל 10% _15" xfId="6884"/>
    <cellStyle name="6_פירוט אגח תשואה מעל 10% _1" xfId="6885"/>
    <cellStyle name="6_פירוט אגח תשואה מעל 10% _1_15" xfId="6886"/>
    <cellStyle name="6_פירוט אגח תשואה מעל 10% _15" xfId="6887"/>
    <cellStyle name="6_פירוט אגח תשואה מעל 10% _2" xfId="6888"/>
    <cellStyle name="6_פירוט אגח תשואה מעל 10% _2_15" xfId="6889"/>
    <cellStyle name="6_פירוט אגח תשואה מעל 10% _4.4." xfId="6890"/>
    <cellStyle name="6_פירוט אגח תשואה מעל 10% _4.4. 2" xfId="6891"/>
    <cellStyle name="6_פירוט אגח תשואה מעל 10% _4.4. 2_15" xfId="6892"/>
    <cellStyle name="6_פירוט אגח תשואה מעל 10% _4.4. 2_דיווחים נוספים" xfId="6893"/>
    <cellStyle name="6_פירוט אגח תשואה מעל 10% _4.4. 2_דיווחים נוספים_1" xfId="6894"/>
    <cellStyle name="6_פירוט אגח תשואה מעל 10% _4.4. 2_דיווחים נוספים_1_15" xfId="6895"/>
    <cellStyle name="6_פירוט אגח תשואה מעל 10% _4.4. 2_דיווחים נוספים_1_פירוט אגח תשואה מעל 10% " xfId="6896"/>
    <cellStyle name="6_פירוט אגח תשואה מעל 10% _4.4. 2_דיווחים נוספים_1_פירוט אגח תשואה מעל 10% _15" xfId="6897"/>
    <cellStyle name="6_פירוט אגח תשואה מעל 10% _4.4. 2_דיווחים נוספים_15" xfId="6898"/>
    <cellStyle name="6_פירוט אגח תשואה מעל 10% _4.4. 2_דיווחים נוספים_פירוט אגח תשואה מעל 10% " xfId="6899"/>
    <cellStyle name="6_פירוט אגח תשואה מעל 10% _4.4. 2_דיווחים נוספים_פירוט אגח תשואה מעל 10% _15" xfId="6900"/>
    <cellStyle name="6_פירוט אגח תשואה מעל 10% _4.4. 2_פירוט אגח תשואה מעל 10% " xfId="6901"/>
    <cellStyle name="6_פירוט אגח תשואה מעל 10% _4.4. 2_פירוט אגח תשואה מעל 10% _1" xfId="6902"/>
    <cellStyle name="6_פירוט אגח תשואה מעל 10% _4.4. 2_פירוט אגח תשואה מעל 10% _1_15" xfId="6903"/>
    <cellStyle name="6_פירוט אגח תשואה מעל 10% _4.4. 2_פירוט אגח תשואה מעל 10% _15" xfId="6904"/>
    <cellStyle name="6_פירוט אגח תשואה מעל 10% _4.4. 2_פירוט אגח תשואה מעל 10% _פירוט אגח תשואה מעל 10% " xfId="6905"/>
    <cellStyle name="6_פירוט אגח תשואה מעל 10% _4.4. 2_פירוט אגח תשואה מעל 10% _פירוט אגח תשואה מעל 10% _15" xfId="6906"/>
    <cellStyle name="6_פירוט אגח תשואה מעל 10% _4.4._15" xfId="6907"/>
    <cellStyle name="6_פירוט אגח תשואה מעל 10% _4.4._דיווחים נוספים" xfId="6908"/>
    <cellStyle name="6_פירוט אגח תשואה מעל 10% _4.4._דיווחים נוספים_15" xfId="6909"/>
    <cellStyle name="6_פירוט אגח תשואה מעל 10% _4.4._דיווחים נוספים_פירוט אגח תשואה מעל 10% " xfId="6910"/>
    <cellStyle name="6_פירוט אגח תשואה מעל 10% _4.4._דיווחים נוספים_פירוט אגח תשואה מעל 10% _15" xfId="6911"/>
    <cellStyle name="6_פירוט אגח תשואה מעל 10% _4.4._פירוט אגח תשואה מעל 10% " xfId="6912"/>
    <cellStyle name="6_פירוט אגח תשואה מעל 10% _4.4._פירוט אגח תשואה מעל 10% _1" xfId="6913"/>
    <cellStyle name="6_פירוט אגח תשואה מעל 10% _4.4._פירוט אגח תשואה מעל 10% _1_15" xfId="6914"/>
    <cellStyle name="6_פירוט אגח תשואה מעל 10% _4.4._פירוט אגח תשואה מעל 10% _15" xfId="6915"/>
    <cellStyle name="6_פירוט אגח תשואה מעל 10% _4.4._פירוט אגח תשואה מעל 10% _פירוט אגח תשואה מעל 10% " xfId="6916"/>
    <cellStyle name="6_פירוט אגח תשואה מעל 10% _4.4._פירוט אגח תשואה מעל 10% _פירוט אגח תשואה מעל 10% _15" xfId="6917"/>
    <cellStyle name="6_פירוט אגח תשואה מעל 10% _דיווחים נוספים" xfId="6918"/>
    <cellStyle name="6_פירוט אגח תשואה מעל 10% _דיווחים נוספים_1" xfId="6919"/>
    <cellStyle name="6_פירוט אגח תשואה מעל 10% _דיווחים נוספים_1_15" xfId="6920"/>
    <cellStyle name="6_פירוט אגח תשואה מעל 10% _דיווחים נוספים_1_פירוט אגח תשואה מעל 10% " xfId="6921"/>
    <cellStyle name="6_פירוט אגח תשואה מעל 10% _דיווחים נוספים_1_פירוט אגח תשואה מעל 10% _15" xfId="6922"/>
    <cellStyle name="6_פירוט אגח תשואה מעל 10% _דיווחים נוספים_15" xfId="6923"/>
    <cellStyle name="6_פירוט אגח תשואה מעל 10% _דיווחים נוספים_פירוט אגח תשואה מעל 10% " xfId="6924"/>
    <cellStyle name="6_פירוט אגח תשואה מעל 10% _דיווחים נוספים_פירוט אגח תשואה מעל 10% _15" xfId="6925"/>
    <cellStyle name="6_פירוט אגח תשואה מעל 10% _פירוט אגח תשואה מעל 10% " xfId="6926"/>
    <cellStyle name="6_פירוט אגח תשואה מעל 10% _פירוט אגח תשואה מעל 10% _1" xfId="6927"/>
    <cellStyle name="6_פירוט אגח תשואה מעל 10% _פירוט אגח תשואה מעל 10% _1_15" xfId="6928"/>
    <cellStyle name="6_פירוט אגח תשואה מעל 10% _פירוט אגח תשואה מעל 10% _15" xfId="6929"/>
    <cellStyle name="6_פירוט אגח תשואה מעל 10% _פירוט אגח תשואה מעל 10% _פירוט אגח תשואה מעל 10% " xfId="6930"/>
    <cellStyle name="6_פירוט אגח תשואה מעל 10% _פירוט אגח תשואה מעל 10% _פירוט אגח תשואה מעל 10% _15" xfId="6931"/>
    <cellStyle name="60% - Accent1" xfId="6932"/>
    <cellStyle name="60% - Accent2" xfId="6933"/>
    <cellStyle name="60% - Accent3" xfId="6934"/>
    <cellStyle name="60% - Accent4" xfId="6935"/>
    <cellStyle name="60% - Accent5" xfId="6936"/>
    <cellStyle name="60% - Accent6" xfId="6937"/>
    <cellStyle name="60% - הדגשה1 2" xfId="6938"/>
    <cellStyle name="60% - הדגשה1 2 2" xfId="6939"/>
    <cellStyle name="60% - הדגשה1 2 3" xfId="6940"/>
    <cellStyle name="60% - הדגשה1 2_15" xfId="6941"/>
    <cellStyle name="60% - הדגשה1 3" xfId="6942"/>
    <cellStyle name="60% - הדגשה1 4" xfId="6943"/>
    <cellStyle name="60% - הדגשה1 5" xfId="6944"/>
    <cellStyle name="60% - הדגשה1 6" xfId="6945"/>
    <cellStyle name="60% - הדגשה1 7" xfId="6946"/>
    <cellStyle name="60% - הדגשה2 2" xfId="6947"/>
    <cellStyle name="60% - הדגשה2 2 2" xfId="6948"/>
    <cellStyle name="60% - הדגשה2 2 3" xfId="6949"/>
    <cellStyle name="60% - הדגשה2 2_15" xfId="6950"/>
    <cellStyle name="60% - הדגשה2 3" xfId="6951"/>
    <cellStyle name="60% - הדגשה2 4" xfId="6952"/>
    <cellStyle name="60% - הדגשה2 5" xfId="6953"/>
    <cellStyle name="60% - הדגשה2 6" xfId="6954"/>
    <cellStyle name="60% - הדגשה2 7" xfId="6955"/>
    <cellStyle name="60% - הדגשה3 2" xfId="6956"/>
    <cellStyle name="60% - הדגשה3 2 2" xfId="6957"/>
    <cellStyle name="60% - הדגשה3 2 3" xfId="6958"/>
    <cellStyle name="60% - הדגשה3 2_15" xfId="6959"/>
    <cellStyle name="60% - הדגשה3 3" xfId="6960"/>
    <cellStyle name="60% - הדגשה3 4" xfId="6961"/>
    <cellStyle name="60% - הדגשה3 5" xfId="6962"/>
    <cellStyle name="60% - הדגשה3 6" xfId="6963"/>
    <cellStyle name="60% - הדגשה3 7" xfId="6964"/>
    <cellStyle name="60% - הדגשה4 2" xfId="6965"/>
    <cellStyle name="60% - הדגשה4 2 2" xfId="6966"/>
    <cellStyle name="60% - הדגשה4 2 3" xfId="6967"/>
    <cellStyle name="60% - הדגשה4 2_15" xfId="6968"/>
    <cellStyle name="60% - הדגשה4 3" xfId="6969"/>
    <cellStyle name="60% - הדגשה4 4" xfId="6970"/>
    <cellStyle name="60% - הדגשה4 5" xfId="6971"/>
    <cellStyle name="60% - הדגשה4 6" xfId="6972"/>
    <cellStyle name="60% - הדגשה4 7" xfId="6973"/>
    <cellStyle name="60% - הדגשה5 2" xfId="6974"/>
    <cellStyle name="60% - הדגשה5 2 2" xfId="6975"/>
    <cellStyle name="60% - הדגשה5 2 3" xfId="6976"/>
    <cellStyle name="60% - הדגשה5 2_15" xfId="6977"/>
    <cellStyle name="60% - הדגשה5 3" xfId="6978"/>
    <cellStyle name="60% - הדגשה5 4" xfId="6979"/>
    <cellStyle name="60% - הדגשה5 5" xfId="6980"/>
    <cellStyle name="60% - הדגשה5 6" xfId="6981"/>
    <cellStyle name="60% - הדגשה5 7" xfId="6982"/>
    <cellStyle name="60% - הדגשה6 2" xfId="6983"/>
    <cellStyle name="60% - הדגשה6 2 2" xfId="6984"/>
    <cellStyle name="60% - הדגשה6 2 3" xfId="6985"/>
    <cellStyle name="60% - הדגשה6 2_15" xfId="6986"/>
    <cellStyle name="60% - הדגשה6 3" xfId="6987"/>
    <cellStyle name="60% - הדגשה6 4" xfId="6988"/>
    <cellStyle name="60% - הדגשה6 5" xfId="6989"/>
    <cellStyle name="60% - הדגשה6 6" xfId="6990"/>
    <cellStyle name="60% - הדגשה6 7" xfId="6991"/>
    <cellStyle name="7" xfId="6992"/>
    <cellStyle name="7 2" xfId="6993"/>
    <cellStyle name="7 2 2" xfId="6994"/>
    <cellStyle name="7 2_15" xfId="6995"/>
    <cellStyle name="7 3" xfId="6996"/>
    <cellStyle name="7_15" xfId="6997"/>
    <cellStyle name="7_15_1" xfId="6998"/>
    <cellStyle name="7_16" xfId="6999"/>
    <cellStyle name="7_4.4." xfId="7000"/>
    <cellStyle name="7_4.4. 2" xfId="7001"/>
    <cellStyle name="7_4.4. 2_15" xfId="7002"/>
    <cellStyle name="7_4.4. 2_דיווחים נוספים" xfId="7003"/>
    <cellStyle name="7_4.4. 2_דיווחים נוספים_1" xfId="7004"/>
    <cellStyle name="7_4.4. 2_דיווחים נוספים_1_15" xfId="7005"/>
    <cellStyle name="7_4.4. 2_דיווחים נוספים_1_פירוט אגח תשואה מעל 10% " xfId="7006"/>
    <cellStyle name="7_4.4. 2_דיווחים נוספים_1_פירוט אגח תשואה מעל 10% _15" xfId="7007"/>
    <cellStyle name="7_4.4. 2_דיווחים נוספים_15" xfId="7008"/>
    <cellStyle name="7_4.4. 2_דיווחים נוספים_פירוט אגח תשואה מעל 10% " xfId="7009"/>
    <cellStyle name="7_4.4. 2_דיווחים נוספים_פירוט אגח תשואה מעל 10% _15" xfId="7010"/>
    <cellStyle name="7_4.4. 2_פירוט אגח תשואה מעל 10% " xfId="7011"/>
    <cellStyle name="7_4.4. 2_פירוט אגח תשואה מעל 10% _1" xfId="7012"/>
    <cellStyle name="7_4.4. 2_פירוט אגח תשואה מעל 10% _1_15" xfId="7013"/>
    <cellStyle name="7_4.4. 2_פירוט אגח תשואה מעל 10% _15" xfId="7014"/>
    <cellStyle name="7_4.4. 2_פירוט אגח תשואה מעל 10% _פירוט אגח תשואה מעל 10% " xfId="7015"/>
    <cellStyle name="7_4.4. 2_פירוט אגח תשואה מעל 10% _פירוט אגח תשואה מעל 10% _15" xfId="7016"/>
    <cellStyle name="7_4.4._15" xfId="7017"/>
    <cellStyle name="7_4.4._דיווחים נוספים" xfId="7018"/>
    <cellStyle name="7_4.4._דיווחים נוספים_15" xfId="7019"/>
    <cellStyle name="7_4.4._דיווחים נוספים_פירוט אגח תשואה מעל 10% " xfId="7020"/>
    <cellStyle name="7_4.4._דיווחים נוספים_פירוט אגח תשואה מעל 10% _15" xfId="7021"/>
    <cellStyle name="7_4.4._פירוט אגח תשואה מעל 10% " xfId="7022"/>
    <cellStyle name="7_4.4._פירוט אגח תשואה מעל 10% _1" xfId="7023"/>
    <cellStyle name="7_4.4._פירוט אגח תשואה מעל 10% _1_15" xfId="7024"/>
    <cellStyle name="7_4.4._פירוט אגח תשואה מעל 10% _15" xfId="7025"/>
    <cellStyle name="7_4.4._פירוט אגח תשואה מעל 10% _פירוט אגח תשואה מעל 10% " xfId="7026"/>
    <cellStyle name="7_4.4._פירוט אגח תשואה מעל 10% _פירוט אגח תשואה מעל 10% _15" xfId="7027"/>
    <cellStyle name="7_Anafim" xfId="7028"/>
    <cellStyle name="7_Anafim 2" xfId="7029"/>
    <cellStyle name="7_Anafim 2 2" xfId="7030"/>
    <cellStyle name="7_Anafim 2 2_15" xfId="7031"/>
    <cellStyle name="7_Anafim 2 2_דיווחים נוספים" xfId="7032"/>
    <cellStyle name="7_Anafim 2 2_דיווחים נוספים_1" xfId="7033"/>
    <cellStyle name="7_Anafim 2 2_דיווחים נוספים_1_15" xfId="7034"/>
    <cellStyle name="7_Anafim 2 2_דיווחים נוספים_1_פירוט אגח תשואה מעל 10% " xfId="7035"/>
    <cellStyle name="7_Anafim 2 2_דיווחים נוספים_1_פירוט אגח תשואה מעל 10% _15" xfId="7036"/>
    <cellStyle name="7_Anafim 2 2_דיווחים נוספים_15" xfId="7037"/>
    <cellStyle name="7_Anafim 2 2_דיווחים נוספים_פירוט אגח תשואה מעל 10% " xfId="7038"/>
    <cellStyle name="7_Anafim 2 2_דיווחים נוספים_פירוט אגח תשואה מעל 10% _15" xfId="7039"/>
    <cellStyle name="7_Anafim 2 2_פירוט אגח תשואה מעל 10% " xfId="7040"/>
    <cellStyle name="7_Anafim 2 2_פירוט אגח תשואה מעל 10% _1" xfId="7041"/>
    <cellStyle name="7_Anafim 2 2_פירוט אגח תשואה מעל 10% _1_15" xfId="7042"/>
    <cellStyle name="7_Anafim 2 2_פירוט אגח תשואה מעל 10% _15" xfId="7043"/>
    <cellStyle name="7_Anafim 2 2_פירוט אגח תשואה מעל 10% _פירוט אגח תשואה מעל 10% " xfId="7044"/>
    <cellStyle name="7_Anafim 2 2_פירוט אגח תשואה מעל 10% _פירוט אגח תשואה מעל 10% _15" xfId="7045"/>
    <cellStyle name="7_Anafim 2_15" xfId="7046"/>
    <cellStyle name="7_Anafim 2_4.4." xfId="7047"/>
    <cellStyle name="7_Anafim 2_4.4. 2" xfId="7048"/>
    <cellStyle name="7_Anafim 2_4.4. 2_15" xfId="7049"/>
    <cellStyle name="7_Anafim 2_4.4. 2_דיווחים נוספים" xfId="7050"/>
    <cellStyle name="7_Anafim 2_4.4. 2_דיווחים נוספים_1" xfId="7051"/>
    <cellStyle name="7_Anafim 2_4.4. 2_דיווחים נוספים_1_15" xfId="7052"/>
    <cellStyle name="7_Anafim 2_4.4. 2_דיווחים נוספים_1_פירוט אגח תשואה מעל 10% " xfId="7053"/>
    <cellStyle name="7_Anafim 2_4.4. 2_דיווחים נוספים_1_פירוט אגח תשואה מעל 10% _15" xfId="7054"/>
    <cellStyle name="7_Anafim 2_4.4. 2_דיווחים נוספים_15" xfId="7055"/>
    <cellStyle name="7_Anafim 2_4.4. 2_דיווחים נוספים_פירוט אגח תשואה מעל 10% " xfId="7056"/>
    <cellStyle name="7_Anafim 2_4.4. 2_דיווחים נוספים_פירוט אגח תשואה מעל 10% _15" xfId="7057"/>
    <cellStyle name="7_Anafim 2_4.4. 2_פירוט אגח תשואה מעל 10% " xfId="7058"/>
    <cellStyle name="7_Anafim 2_4.4. 2_פירוט אגח תשואה מעל 10% _1" xfId="7059"/>
    <cellStyle name="7_Anafim 2_4.4. 2_פירוט אגח תשואה מעל 10% _1_15" xfId="7060"/>
    <cellStyle name="7_Anafim 2_4.4. 2_פירוט אגח תשואה מעל 10% _15" xfId="7061"/>
    <cellStyle name="7_Anafim 2_4.4. 2_פירוט אגח תשואה מעל 10% _פירוט אגח תשואה מעל 10% " xfId="7062"/>
    <cellStyle name="7_Anafim 2_4.4. 2_פירוט אגח תשואה מעל 10% _פירוט אגח תשואה מעל 10% _15" xfId="7063"/>
    <cellStyle name="7_Anafim 2_4.4._15" xfId="7064"/>
    <cellStyle name="7_Anafim 2_4.4._דיווחים נוספים" xfId="7065"/>
    <cellStyle name="7_Anafim 2_4.4._דיווחים נוספים_15" xfId="7066"/>
    <cellStyle name="7_Anafim 2_4.4._דיווחים נוספים_פירוט אגח תשואה מעל 10% " xfId="7067"/>
    <cellStyle name="7_Anafim 2_4.4._דיווחים נוספים_פירוט אגח תשואה מעל 10% _15" xfId="7068"/>
    <cellStyle name="7_Anafim 2_4.4._פירוט אגח תשואה מעל 10% " xfId="7069"/>
    <cellStyle name="7_Anafim 2_4.4._פירוט אגח תשואה מעל 10% _1" xfId="7070"/>
    <cellStyle name="7_Anafim 2_4.4._פירוט אגח תשואה מעל 10% _1_15" xfId="7071"/>
    <cellStyle name="7_Anafim 2_4.4._פירוט אגח תשואה מעל 10% _15" xfId="7072"/>
    <cellStyle name="7_Anafim 2_4.4._פירוט אגח תשואה מעל 10% _פירוט אגח תשואה מעל 10% " xfId="7073"/>
    <cellStyle name="7_Anafim 2_4.4._פירוט אגח תשואה מעל 10% _פירוט אגח תשואה מעל 10% _15" xfId="7074"/>
    <cellStyle name="7_Anafim 2_דיווחים נוספים" xfId="7075"/>
    <cellStyle name="7_Anafim 2_דיווחים נוספים 2" xfId="7076"/>
    <cellStyle name="7_Anafim 2_דיווחים נוספים 2_15" xfId="7077"/>
    <cellStyle name="7_Anafim 2_דיווחים נוספים 2_דיווחים נוספים" xfId="7078"/>
    <cellStyle name="7_Anafim 2_דיווחים נוספים 2_דיווחים נוספים_1" xfId="7079"/>
    <cellStyle name="7_Anafim 2_דיווחים נוספים 2_דיווחים נוספים_1_15" xfId="7080"/>
    <cellStyle name="7_Anafim 2_דיווחים נוספים 2_דיווחים נוספים_1_פירוט אגח תשואה מעל 10% " xfId="7081"/>
    <cellStyle name="7_Anafim 2_דיווחים נוספים 2_דיווחים נוספים_1_פירוט אגח תשואה מעל 10% _15" xfId="7082"/>
    <cellStyle name="7_Anafim 2_דיווחים נוספים 2_דיווחים נוספים_15" xfId="7083"/>
    <cellStyle name="7_Anafim 2_דיווחים נוספים 2_דיווחים נוספים_פירוט אגח תשואה מעל 10% " xfId="7084"/>
    <cellStyle name="7_Anafim 2_דיווחים נוספים 2_דיווחים נוספים_פירוט אגח תשואה מעל 10% _15" xfId="7085"/>
    <cellStyle name="7_Anafim 2_דיווחים נוספים 2_פירוט אגח תשואה מעל 10% " xfId="7086"/>
    <cellStyle name="7_Anafim 2_דיווחים נוספים 2_פירוט אגח תשואה מעל 10% _1" xfId="7087"/>
    <cellStyle name="7_Anafim 2_דיווחים נוספים 2_פירוט אגח תשואה מעל 10% _1_15" xfId="7088"/>
    <cellStyle name="7_Anafim 2_דיווחים נוספים 2_פירוט אגח תשואה מעל 10% _15" xfId="7089"/>
    <cellStyle name="7_Anafim 2_דיווחים נוספים 2_פירוט אגח תשואה מעל 10% _פירוט אגח תשואה מעל 10% " xfId="7090"/>
    <cellStyle name="7_Anafim 2_דיווחים נוספים 2_פירוט אגח תשואה מעל 10% _פירוט אגח תשואה מעל 10% _15" xfId="7091"/>
    <cellStyle name="7_Anafim 2_דיווחים נוספים_1" xfId="7092"/>
    <cellStyle name="7_Anafim 2_דיווחים נוספים_1 2" xfId="7093"/>
    <cellStyle name="7_Anafim 2_דיווחים נוספים_1 2_15" xfId="7094"/>
    <cellStyle name="7_Anafim 2_דיווחים נוספים_1 2_דיווחים נוספים" xfId="7095"/>
    <cellStyle name="7_Anafim 2_דיווחים נוספים_1 2_דיווחים נוספים_1" xfId="7096"/>
    <cellStyle name="7_Anafim 2_דיווחים נוספים_1 2_דיווחים נוספים_1_15" xfId="7097"/>
    <cellStyle name="7_Anafim 2_דיווחים נוספים_1 2_דיווחים נוספים_1_פירוט אגח תשואה מעל 10% " xfId="7098"/>
    <cellStyle name="7_Anafim 2_דיווחים נוספים_1 2_דיווחים נוספים_1_פירוט אגח תשואה מעל 10% _15" xfId="7099"/>
    <cellStyle name="7_Anafim 2_דיווחים נוספים_1 2_דיווחים נוספים_15" xfId="7100"/>
    <cellStyle name="7_Anafim 2_דיווחים נוספים_1 2_דיווחים נוספים_פירוט אגח תשואה מעל 10% " xfId="7101"/>
    <cellStyle name="7_Anafim 2_דיווחים נוספים_1 2_דיווחים נוספים_פירוט אגח תשואה מעל 10% _15" xfId="7102"/>
    <cellStyle name="7_Anafim 2_דיווחים נוספים_1 2_פירוט אגח תשואה מעל 10% " xfId="7103"/>
    <cellStyle name="7_Anafim 2_דיווחים נוספים_1 2_פירוט אגח תשואה מעל 10% _1" xfId="7104"/>
    <cellStyle name="7_Anafim 2_דיווחים נוספים_1 2_פירוט אגח תשואה מעל 10% _1_15" xfId="7105"/>
    <cellStyle name="7_Anafim 2_דיווחים נוספים_1 2_פירוט אגח תשואה מעל 10% _15" xfId="7106"/>
    <cellStyle name="7_Anafim 2_דיווחים נוספים_1 2_פירוט אגח תשואה מעל 10% _פירוט אגח תשואה מעל 10% " xfId="7107"/>
    <cellStyle name="7_Anafim 2_דיווחים נוספים_1 2_פירוט אגח תשואה מעל 10% _פירוט אגח תשואה מעל 10% _15" xfId="7108"/>
    <cellStyle name="7_Anafim 2_דיווחים נוספים_1_15" xfId="7109"/>
    <cellStyle name="7_Anafim 2_דיווחים נוספים_1_4.4." xfId="7110"/>
    <cellStyle name="7_Anafim 2_דיווחים נוספים_1_4.4. 2" xfId="7111"/>
    <cellStyle name="7_Anafim 2_דיווחים נוספים_1_4.4. 2_15" xfId="7112"/>
    <cellStyle name="7_Anafim 2_דיווחים נוספים_1_4.4. 2_דיווחים נוספים" xfId="7113"/>
    <cellStyle name="7_Anafim 2_דיווחים נוספים_1_4.4. 2_דיווחים נוספים_1" xfId="7114"/>
    <cellStyle name="7_Anafim 2_דיווחים נוספים_1_4.4. 2_דיווחים נוספים_1_15" xfId="7115"/>
    <cellStyle name="7_Anafim 2_דיווחים נוספים_1_4.4. 2_דיווחים נוספים_1_פירוט אגח תשואה מעל 10% " xfId="7116"/>
    <cellStyle name="7_Anafim 2_דיווחים נוספים_1_4.4. 2_דיווחים נוספים_1_פירוט אגח תשואה מעל 10% _15" xfId="7117"/>
    <cellStyle name="7_Anafim 2_דיווחים נוספים_1_4.4. 2_דיווחים נוספים_15" xfId="7118"/>
    <cellStyle name="7_Anafim 2_דיווחים נוספים_1_4.4. 2_דיווחים נוספים_פירוט אגח תשואה מעל 10% " xfId="7119"/>
    <cellStyle name="7_Anafim 2_דיווחים נוספים_1_4.4. 2_דיווחים נוספים_פירוט אגח תשואה מעל 10% _15" xfId="7120"/>
    <cellStyle name="7_Anafim 2_דיווחים נוספים_1_4.4. 2_פירוט אגח תשואה מעל 10% " xfId="7121"/>
    <cellStyle name="7_Anafim 2_דיווחים נוספים_1_4.4. 2_פירוט אגח תשואה מעל 10% _1" xfId="7122"/>
    <cellStyle name="7_Anafim 2_דיווחים נוספים_1_4.4. 2_פירוט אגח תשואה מעל 10% _1_15" xfId="7123"/>
    <cellStyle name="7_Anafim 2_דיווחים נוספים_1_4.4. 2_פירוט אגח תשואה מעל 10% _15" xfId="7124"/>
    <cellStyle name="7_Anafim 2_דיווחים נוספים_1_4.4. 2_פירוט אגח תשואה מעל 10% _פירוט אגח תשואה מעל 10% " xfId="7125"/>
    <cellStyle name="7_Anafim 2_דיווחים נוספים_1_4.4. 2_פירוט אגח תשואה מעל 10% _פירוט אגח תשואה מעל 10% _15" xfId="7126"/>
    <cellStyle name="7_Anafim 2_דיווחים נוספים_1_4.4._15" xfId="7127"/>
    <cellStyle name="7_Anafim 2_דיווחים נוספים_1_4.4._דיווחים נוספים" xfId="7128"/>
    <cellStyle name="7_Anafim 2_דיווחים נוספים_1_4.4._דיווחים נוספים_15" xfId="7129"/>
    <cellStyle name="7_Anafim 2_דיווחים נוספים_1_4.4._דיווחים נוספים_פירוט אגח תשואה מעל 10% " xfId="7130"/>
    <cellStyle name="7_Anafim 2_דיווחים נוספים_1_4.4._דיווחים נוספים_פירוט אגח תשואה מעל 10% _15" xfId="7131"/>
    <cellStyle name="7_Anafim 2_דיווחים נוספים_1_4.4._פירוט אגח תשואה מעל 10% " xfId="7132"/>
    <cellStyle name="7_Anafim 2_דיווחים נוספים_1_4.4._פירוט אגח תשואה מעל 10% _1" xfId="7133"/>
    <cellStyle name="7_Anafim 2_דיווחים נוספים_1_4.4._פירוט אגח תשואה מעל 10% _1_15" xfId="7134"/>
    <cellStyle name="7_Anafim 2_דיווחים נוספים_1_4.4._פירוט אגח תשואה מעל 10% _15" xfId="7135"/>
    <cellStyle name="7_Anafim 2_דיווחים נוספים_1_4.4._פירוט אגח תשואה מעל 10% _פירוט אגח תשואה מעל 10% " xfId="7136"/>
    <cellStyle name="7_Anafim 2_דיווחים נוספים_1_4.4._פירוט אגח תשואה מעל 10% _פירוט אגח תשואה מעל 10% _15" xfId="7137"/>
    <cellStyle name="7_Anafim 2_דיווחים נוספים_1_דיווחים נוספים" xfId="7138"/>
    <cellStyle name="7_Anafim 2_דיווחים נוספים_1_דיווחים נוספים_15" xfId="7139"/>
    <cellStyle name="7_Anafim 2_דיווחים נוספים_1_דיווחים נוספים_פירוט אגח תשואה מעל 10% " xfId="7140"/>
    <cellStyle name="7_Anafim 2_דיווחים נוספים_1_דיווחים נוספים_פירוט אגח תשואה מעל 10% _15" xfId="7141"/>
    <cellStyle name="7_Anafim 2_דיווחים נוספים_1_פירוט אגח תשואה מעל 10% " xfId="7142"/>
    <cellStyle name="7_Anafim 2_דיווחים נוספים_1_פירוט אגח תשואה מעל 10% _1" xfId="7143"/>
    <cellStyle name="7_Anafim 2_דיווחים נוספים_1_פירוט אגח תשואה מעל 10% _1_15" xfId="7144"/>
    <cellStyle name="7_Anafim 2_דיווחים נוספים_1_פירוט אגח תשואה מעל 10% _15" xfId="7145"/>
    <cellStyle name="7_Anafim 2_דיווחים נוספים_1_פירוט אגח תשואה מעל 10% _פירוט אגח תשואה מעל 10% " xfId="7146"/>
    <cellStyle name="7_Anafim 2_דיווחים נוספים_1_פירוט אגח תשואה מעל 10% _פירוט אגח תשואה מעל 10% _15" xfId="7147"/>
    <cellStyle name="7_Anafim 2_דיווחים נוספים_15" xfId="7148"/>
    <cellStyle name="7_Anafim 2_דיווחים נוספים_2" xfId="7149"/>
    <cellStyle name="7_Anafim 2_דיווחים נוספים_2_15" xfId="7150"/>
    <cellStyle name="7_Anafim 2_דיווחים נוספים_2_פירוט אגח תשואה מעל 10% " xfId="7151"/>
    <cellStyle name="7_Anafim 2_דיווחים נוספים_2_פירוט אגח תשואה מעל 10% _15" xfId="7152"/>
    <cellStyle name="7_Anafim 2_דיווחים נוספים_4.4." xfId="7153"/>
    <cellStyle name="7_Anafim 2_דיווחים נוספים_4.4. 2" xfId="7154"/>
    <cellStyle name="7_Anafim 2_דיווחים נוספים_4.4. 2_15" xfId="7155"/>
    <cellStyle name="7_Anafim 2_דיווחים נוספים_4.4. 2_דיווחים נוספים" xfId="7156"/>
    <cellStyle name="7_Anafim 2_דיווחים נוספים_4.4. 2_דיווחים נוספים_1" xfId="7157"/>
    <cellStyle name="7_Anafim 2_דיווחים נוספים_4.4. 2_דיווחים נוספים_1_15" xfId="7158"/>
    <cellStyle name="7_Anafim 2_דיווחים נוספים_4.4. 2_דיווחים נוספים_1_פירוט אגח תשואה מעל 10% " xfId="7159"/>
    <cellStyle name="7_Anafim 2_דיווחים נוספים_4.4. 2_דיווחים נוספים_1_פירוט אגח תשואה מעל 10% _15" xfId="7160"/>
    <cellStyle name="7_Anafim 2_דיווחים נוספים_4.4. 2_דיווחים נוספים_15" xfId="7161"/>
    <cellStyle name="7_Anafim 2_דיווחים נוספים_4.4. 2_דיווחים נוספים_פירוט אגח תשואה מעל 10% " xfId="7162"/>
    <cellStyle name="7_Anafim 2_דיווחים נוספים_4.4. 2_דיווחים נוספים_פירוט אגח תשואה מעל 10% _15" xfId="7163"/>
    <cellStyle name="7_Anafim 2_דיווחים נוספים_4.4. 2_פירוט אגח תשואה מעל 10% " xfId="7164"/>
    <cellStyle name="7_Anafim 2_דיווחים נוספים_4.4. 2_פירוט אגח תשואה מעל 10% _1" xfId="7165"/>
    <cellStyle name="7_Anafim 2_דיווחים נוספים_4.4. 2_פירוט אגח תשואה מעל 10% _1_15" xfId="7166"/>
    <cellStyle name="7_Anafim 2_דיווחים נוספים_4.4. 2_פירוט אגח תשואה מעל 10% _15" xfId="7167"/>
    <cellStyle name="7_Anafim 2_דיווחים נוספים_4.4. 2_פירוט אגח תשואה מעל 10% _פירוט אגח תשואה מעל 10% " xfId="7168"/>
    <cellStyle name="7_Anafim 2_דיווחים נוספים_4.4. 2_פירוט אגח תשואה מעל 10% _פירוט אגח תשואה מעל 10% _15" xfId="7169"/>
    <cellStyle name="7_Anafim 2_דיווחים נוספים_4.4._15" xfId="7170"/>
    <cellStyle name="7_Anafim 2_דיווחים נוספים_4.4._דיווחים נוספים" xfId="7171"/>
    <cellStyle name="7_Anafim 2_דיווחים נוספים_4.4._דיווחים נוספים_15" xfId="7172"/>
    <cellStyle name="7_Anafim 2_דיווחים נוספים_4.4._דיווחים נוספים_פירוט אגח תשואה מעל 10% " xfId="7173"/>
    <cellStyle name="7_Anafim 2_דיווחים נוספים_4.4._דיווחים נוספים_פירוט אגח תשואה מעל 10% _15" xfId="7174"/>
    <cellStyle name="7_Anafim 2_דיווחים נוספים_4.4._פירוט אגח תשואה מעל 10% " xfId="7175"/>
    <cellStyle name="7_Anafim 2_דיווחים נוספים_4.4._פירוט אגח תשואה מעל 10% _1" xfId="7176"/>
    <cellStyle name="7_Anafim 2_דיווחים נוספים_4.4._פירוט אגח תשואה מעל 10% _1_15" xfId="7177"/>
    <cellStyle name="7_Anafim 2_דיווחים נוספים_4.4._פירוט אגח תשואה מעל 10% _15" xfId="7178"/>
    <cellStyle name="7_Anafim 2_דיווחים נוספים_4.4._פירוט אגח תשואה מעל 10% _פירוט אגח תשואה מעל 10% " xfId="7179"/>
    <cellStyle name="7_Anafim 2_דיווחים נוספים_4.4._פירוט אגח תשואה מעל 10% _פירוט אגח תשואה מעל 10% _15" xfId="7180"/>
    <cellStyle name="7_Anafim 2_דיווחים נוספים_דיווחים נוספים" xfId="7181"/>
    <cellStyle name="7_Anafim 2_דיווחים נוספים_דיווחים נוספים 2" xfId="7182"/>
    <cellStyle name="7_Anafim 2_דיווחים נוספים_דיווחים נוספים 2_15" xfId="7183"/>
    <cellStyle name="7_Anafim 2_דיווחים נוספים_דיווחים נוספים 2_דיווחים נוספים" xfId="7184"/>
    <cellStyle name="7_Anafim 2_דיווחים נוספים_דיווחים נוספים 2_דיווחים נוספים_1" xfId="7185"/>
    <cellStyle name="7_Anafim 2_דיווחים נוספים_דיווחים נוספים 2_דיווחים נוספים_1_15" xfId="7186"/>
    <cellStyle name="7_Anafim 2_דיווחים נוספים_דיווחים נוספים 2_דיווחים נוספים_1_פירוט אגח תשואה מעל 10% " xfId="7187"/>
    <cellStyle name="7_Anafim 2_דיווחים נוספים_דיווחים נוספים 2_דיווחים נוספים_1_פירוט אגח תשואה מעל 10% _15" xfId="7188"/>
    <cellStyle name="7_Anafim 2_דיווחים נוספים_דיווחים נוספים 2_דיווחים נוספים_15" xfId="7189"/>
    <cellStyle name="7_Anafim 2_דיווחים נוספים_דיווחים נוספים 2_דיווחים נוספים_פירוט אגח תשואה מעל 10% " xfId="7190"/>
    <cellStyle name="7_Anafim 2_דיווחים נוספים_דיווחים נוספים 2_דיווחים נוספים_פירוט אגח תשואה מעל 10% _15" xfId="7191"/>
    <cellStyle name="7_Anafim 2_דיווחים נוספים_דיווחים נוספים 2_פירוט אגח תשואה מעל 10% " xfId="7192"/>
    <cellStyle name="7_Anafim 2_דיווחים נוספים_דיווחים נוספים 2_פירוט אגח תשואה מעל 10% _1" xfId="7193"/>
    <cellStyle name="7_Anafim 2_דיווחים נוספים_דיווחים נוספים 2_פירוט אגח תשואה מעל 10% _1_15" xfId="7194"/>
    <cellStyle name="7_Anafim 2_דיווחים נוספים_דיווחים נוספים 2_פירוט אגח תשואה מעל 10% _15" xfId="7195"/>
    <cellStyle name="7_Anafim 2_דיווחים נוספים_דיווחים נוספים 2_פירוט אגח תשואה מעל 10% _פירוט אגח תשואה מעל 10% " xfId="7196"/>
    <cellStyle name="7_Anafim 2_דיווחים נוספים_דיווחים נוספים 2_פירוט אגח תשואה מעל 10% _פירוט אגח תשואה מעל 10% _15" xfId="7197"/>
    <cellStyle name="7_Anafim 2_דיווחים נוספים_דיווחים נוספים_1" xfId="7198"/>
    <cellStyle name="7_Anafim 2_דיווחים נוספים_דיווחים נוספים_1_15" xfId="7199"/>
    <cellStyle name="7_Anafim 2_דיווחים נוספים_דיווחים נוספים_1_פירוט אגח תשואה מעל 10% " xfId="7200"/>
    <cellStyle name="7_Anafim 2_דיווחים נוספים_דיווחים נוספים_1_פירוט אגח תשואה מעל 10% _15" xfId="7201"/>
    <cellStyle name="7_Anafim 2_דיווחים נוספים_דיווחים נוספים_15" xfId="7202"/>
    <cellStyle name="7_Anafim 2_דיווחים נוספים_דיווחים נוספים_4.4." xfId="7203"/>
    <cellStyle name="7_Anafim 2_דיווחים נוספים_דיווחים נוספים_4.4. 2" xfId="7204"/>
    <cellStyle name="7_Anafim 2_דיווחים נוספים_דיווחים נוספים_4.4. 2_15" xfId="7205"/>
    <cellStyle name="7_Anafim 2_דיווחים נוספים_דיווחים נוספים_4.4. 2_דיווחים נוספים" xfId="7206"/>
    <cellStyle name="7_Anafim 2_דיווחים נוספים_דיווחים נוספים_4.4. 2_דיווחים נוספים_1" xfId="7207"/>
    <cellStyle name="7_Anafim 2_דיווחים נוספים_דיווחים נוספים_4.4. 2_דיווחים נוספים_1_15" xfId="7208"/>
    <cellStyle name="7_Anafim 2_דיווחים נוספים_דיווחים נוספים_4.4. 2_דיווחים נוספים_1_פירוט אגח תשואה מעל 10% " xfId="7209"/>
    <cellStyle name="7_Anafim 2_דיווחים נוספים_דיווחים נוספים_4.4. 2_דיווחים נוספים_1_פירוט אגח תשואה מעל 10% _15" xfId="7210"/>
    <cellStyle name="7_Anafim 2_דיווחים נוספים_דיווחים נוספים_4.4. 2_דיווחים נוספים_15" xfId="7211"/>
    <cellStyle name="7_Anafim 2_דיווחים נוספים_דיווחים נוספים_4.4. 2_דיווחים נוספים_פירוט אגח תשואה מעל 10% " xfId="7212"/>
    <cellStyle name="7_Anafim 2_דיווחים נוספים_דיווחים נוספים_4.4. 2_דיווחים נוספים_פירוט אגח תשואה מעל 10% _15" xfId="7213"/>
    <cellStyle name="7_Anafim 2_דיווחים נוספים_דיווחים נוספים_4.4. 2_פירוט אגח תשואה מעל 10% " xfId="7214"/>
    <cellStyle name="7_Anafim 2_דיווחים נוספים_דיווחים נוספים_4.4. 2_פירוט אגח תשואה מעל 10% _1" xfId="7215"/>
    <cellStyle name="7_Anafim 2_דיווחים נוספים_דיווחים נוספים_4.4. 2_פירוט אגח תשואה מעל 10% _1_15" xfId="7216"/>
    <cellStyle name="7_Anafim 2_דיווחים נוספים_דיווחים נוספים_4.4. 2_פירוט אגח תשואה מעל 10% _15" xfId="7217"/>
    <cellStyle name="7_Anafim 2_דיווחים נוספים_דיווחים נוספים_4.4. 2_פירוט אגח תשואה מעל 10% _פירוט אגח תשואה מעל 10% " xfId="7218"/>
    <cellStyle name="7_Anafim 2_דיווחים נוספים_דיווחים נוספים_4.4. 2_פירוט אגח תשואה מעל 10% _פירוט אגח תשואה מעל 10% _15" xfId="7219"/>
    <cellStyle name="7_Anafim 2_דיווחים נוספים_דיווחים נוספים_4.4._15" xfId="7220"/>
    <cellStyle name="7_Anafim 2_דיווחים נוספים_דיווחים נוספים_4.4._דיווחים נוספים" xfId="7221"/>
    <cellStyle name="7_Anafim 2_דיווחים נוספים_דיווחים נוספים_4.4._דיווחים נוספים_15" xfId="7222"/>
    <cellStyle name="7_Anafim 2_דיווחים נוספים_דיווחים נוספים_4.4._דיווחים נוספים_פירוט אגח תשואה מעל 10% " xfId="7223"/>
    <cellStyle name="7_Anafim 2_דיווחים נוספים_דיווחים נוספים_4.4._דיווחים נוספים_פירוט אגח תשואה מעל 10% _15" xfId="7224"/>
    <cellStyle name="7_Anafim 2_דיווחים נוספים_דיווחים נוספים_4.4._פירוט אגח תשואה מעל 10% " xfId="7225"/>
    <cellStyle name="7_Anafim 2_דיווחים נוספים_דיווחים נוספים_4.4._פירוט אגח תשואה מעל 10% _1" xfId="7226"/>
    <cellStyle name="7_Anafim 2_דיווחים נוספים_דיווחים נוספים_4.4._פירוט אגח תשואה מעל 10% _1_15" xfId="7227"/>
    <cellStyle name="7_Anafim 2_דיווחים נוספים_דיווחים נוספים_4.4._פירוט אגח תשואה מעל 10% _15" xfId="7228"/>
    <cellStyle name="7_Anafim 2_דיווחים נוספים_דיווחים נוספים_4.4._פירוט אגח תשואה מעל 10% _פירוט אגח תשואה מעל 10% " xfId="7229"/>
    <cellStyle name="7_Anafim 2_דיווחים נוספים_דיווחים נוספים_4.4._פירוט אגח תשואה מעל 10% _פירוט אגח תשואה מעל 10% _15" xfId="7230"/>
    <cellStyle name="7_Anafim 2_דיווחים נוספים_דיווחים נוספים_דיווחים נוספים" xfId="7231"/>
    <cellStyle name="7_Anafim 2_דיווחים נוספים_דיווחים נוספים_דיווחים נוספים_15" xfId="7232"/>
    <cellStyle name="7_Anafim 2_דיווחים נוספים_דיווחים נוספים_דיווחים נוספים_פירוט אגח תשואה מעל 10% " xfId="7233"/>
    <cellStyle name="7_Anafim 2_דיווחים נוספים_דיווחים נוספים_דיווחים נוספים_פירוט אגח תשואה מעל 10% _15" xfId="7234"/>
    <cellStyle name="7_Anafim 2_דיווחים נוספים_דיווחים נוספים_פירוט אגח תשואה מעל 10% " xfId="7235"/>
    <cellStyle name="7_Anafim 2_דיווחים נוספים_דיווחים נוספים_פירוט אגח תשואה מעל 10% _1" xfId="7236"/>
    <cellStyle name="7_Anafim 2_דיווחים נוספים_דיווחים נוספים_פירוט אגח תשואה מעל 10% _1_15" xfId="7237"/>
    <cellStyle name="7_Anafim 2_דיווחים נוספים_דיווחים נוספים_פירוט אגח תשואה מעל 10% _15" xfId="7238"/>
    <cellStyle name="7_Anafim 2_דיווחים נוספים_דיווחים נוספים_פירוט אגח תשואה מעל 10% _פירוט אגח תשואה מעל 10% " xfId="7239"/>
    <cellStyle name="7_Anafim 2_דיווחים נוספים_דיווחים נוספים_פירוט אגח תשואה מעל 10% _פירוט אגח תשואה מעל 10% _15" xfId="7240"/>
    <cellStyle name="7_Anafim 2_דיווחים נוספים_פירוט אגח תשואה מעל 10% " xfId="7241"/>
    <cellStyle name="7_Anafim 2_דיווחים נוספים_פירוט אגח תשואה מעל 10% _1" xfId="7242"/>
    <cellStyle name="7_Anafim 2_דיווחים נוספים_פירוט אגח תשואה מעל 10% _1_15" xfId="7243"/>
    <cellStyle name="7_Anafim 2_דיווחים נוספים_פירוט אגח תשואה מעל 10% _15" xfId="7244"/>
    <cellStyle name="7_Anafim 2_דיווחים נוספים_פירוט אגח תשואה מעל 10% _פירוט אגח תשואה מעל 10% " xfId="7245"/>
    <cellStyle name="7_Anafim 2_דיווחים נוספים_פירוט אגח תשואה מעל 10% _פירוט אגח תשואה מעל 10% _15" xfId="7246"/>
    <cellStyle name="7_Anafim 2_עסקאות שאושרו וטרם בוצעו  " xfId="7247"/>
    <cellStyle name="7_Anafim 2_עסקאות שאושרו וטרם בוצעו   2" xfId="7248"/>
    <cellStyle name="7_Anafim 2_עסקאות שאושרו וטרם בוצעו   2_15" xfId="7249"/>
    <cellStyle name="7_Anafim 2_עסקאות שאושרו וטרם בוצעו   2_דיווחים נוספים" xfId="7250"/>
    <cellStyle name="7_Anafim 2_עסקאות שאושרו וטרם בוצעו   2_דיווחים נוספים_1" xfId="7251"/>
    <cellStyle name="7_Anafim 2_עסקאות שאושרו וטרם בוצעו   2_דיווחים נוספים_1_15" xfId="7252"/>
    <cellStyle name="7_Anafim 2_עסקאות שאושרו וטרם בוצעו   2_דיווחים נוספים_1_פירוט אגח תשואה מעל 10% " xfId="7253"/>
    <cellStyle name="7_Anafim 2_עסקאות שאושרו וטרם בוצעו   2_דיווחים נוספים_1_פירוט אגח תשואה מעל 10% _15" xfId="7254"/>
    <cellStyle name="7_Anafim 2_עסקאות שאושרו וטרם בוצעו   2_דיווחים נוספים_15" xfId="7255"/>
    <cellStyle name="7_Anafim 2_עסקאות שאושרו וטרם בוצעו   2_דיווחים נוספים_פירוט אגח תשואה מעל 10% " xfId="7256"/>
    <cellStyle name="7_Anafim 2_עסקאות שאושרו וטרם בוצעו   2_דיווחים נוספים_פירוט אגח תשואה מעל 10% _15" xfId="7257"/>
    <cellStyle name="7_Anafim 2_עסקאות שאושרו וטרם בוצעו   2_פירוט אגח תשואה מעל 10% " xfId="7258"/>
    <cellStyle name="7_Anafim 2_עסקאות שאושרו וטרם בוצעו   2_פירוט אגח תשואה מעל 10% _1" xfId="7259"/>
    <cellStyle name="7_Anafim 2_עסקאות שאושרו וטרם בוצעו   2_פירוט אגח תשואה מעל 10% _1_15" xfId="7260"/>
    <cellStyle name="7_Anafim 2_עסקאות שאושרו וטרם בוצעו   2_פירוט אגח תשואה מעל 10% _15" xfId="7261"/>
    <cellStyle name="7_Anafim 2_עסקאות שאושרו וטרם בוצעו   2_פירוט אגח תשואה מעל 10% _פירוט אגח תשואה מעל 10% " xfId="7262"/>
    <cellStyle name="7_Anafim 2_עסקאות שאושרו וטרם בוצעו   2_פירוט אגח תשואה מעל 10% _פירוט אגח תשואה מעל 10% _15" xfId="7263"/>
    <cellStyle name="7_Anafim 2_עסקאות שאושרו וטרם בוצעו  _15" xfId="7264"/>
    <cellStyle name="7_Anafim 2_עסקאות שאושרו וטרם בוצעו  _דיווחים נוספים" xfId="7265"/>
    <cellStyle name="7_Anafim 2_עסקאות שאושרו וטרם בוצעו  _דיווחים נוספים_15" xfId="7266"/>
    <cellStyle name="7_Anafim 2_עסקאות שאושרו וטרם בוצעו  _דיווחים נוספים_פירוט אגח תשואה מעל 10% " xfId="7267"/>
    <cellStyle name="7_Anafim 2_עסקאות שאושרו וטרם בוצעו  _דיווחים נוספים_פירוט אגח תשואה מעל 10% _15" xfId="7268"/>
    <cellStyle name="7_Anafim 2_עסקאות שאושרו וטרם בוצעו  _פירוט אגח תשואה מעל 10% " xfId="7269"/>
    <cellStyle name="7_Anafim 2_עסקאות שאושרו וטרם בוצעו  _פירוט אגח תשואה מעל 10% _1" xfId="7270"/>
    <cellStyle name="7_Anafim 2_עסקאות שאושרו וטרם בוצעו  _פירוט אגח תשואה מעל 10% _1_15" xfId="7271"/>
    <cellStyle name="7_Anafim 2_עסקאות שאושרו וטרם בוצעו  _פירוט אגח תשואה מעל 10% _15" xfId="7272"/>
    <cellStyle name="7_Anafim 2_עסקאות שאושרו וטרם בוצעו  _פירוט אגח תשואה מעל 10% _פירוט אגח תשואה מעל 10% " xfId="7273"/>
    <cellStyle name="7_Anafim 2_עסקאות שאושרו וטרם בוצעו  _פירוט אגח תשואה מעל 10% _פירוט אגח תשואה מעל 10% _15" xfId="7274"/>
    <cellStyle name="7_Anafim 2_פירוט אגח תשואה מעל 10% " xfId="7275"/>
    <cellStyle name="7_Anafim 2_פירוט אגח תשואה מעל 10%  2" xfId="7276"/>
    <cellStyle name="7_Anafim 2_פירוט אגח תשואה מעל 10%  2_15" xfId="7277"/>
    <cellStyle name="7_Anafim 2_פירוט אגח תשואה מעל 10%  2_דיווחים נוספים" xfId="7278"/>
    <cellStyle name="7_Anafim 2_פירוט אגח תשואה מעל 10%  2_דיווחים נוספים_1" xfId="7279"/>
    <cellStyle name="7_Anafim 2_פירוט אגח תשואה מעל 10%  2_דיווחים נוספים_1_15" xfId="7280"/>
    <cellStyle name="7_Anafim 2_פירוט אגח תשואה מעל 10%  2_דיווחים נוספים_1_פירוט אגח תשואה מעל 10% " xfId="7281"/>
    <cellStyle name="7_Anafim 2_פירוט אגח תשואה מעל 10%  2_דיווחים נוספים_1_פירוט אגח תשואה מעל 10% _15" xfId="7282"/>
    <cellStyle name="7_Anafim 2_פירוט אגח תשואה מעל 10%  2_דיווחים נוספים_15" xfId="7283"/>
    <cellStyle name="7_Anafim 2_פירוט אגח תשואה מעל 10%  2_דיווחים נוספים_פירוט אגח תשואה מעל 10% " xfId="7284"/>
    <cellStyle name="7_Anafim 2_פירוט אגח תשואה מעל 10%  2_דיווחים נוספים_פירוט אגח תשואה מעל 10% _15" xfId="7285"/>
    <cellStyle name="7_Anafim 2_פירוט אגח תשואה מעל 10%  2_פירוט אגח תשואה מעל 10% " xfId="7286"/>
    <cellStyle name="7_Anafim 2_פירוט אגח תשואה מעל 10%  2_פירוט אגח תשואה מעל 10% _1" xfId="7287"/>
    <cellStyle name="7_Anafim 2_פירוט אגח תשואה מעל 10%  2_פירוט אגח תשואה מעל 10% _1_15" xfId="7288"/>
    <cellStyle name="7_Anafim 2_פירוט אגח תשואה מעל 10%  2_פירוט אגח תשואה מעל 10% _15" xfId="7289"/>
    <cellStyle name="7_Anafim 2_פירוט אגח תשואה מעל 10%  2_פירוט אגח תשואה מעל 10% _פירוט אגח תשואה מעל 10% " xfId="7290"/>
    <cellStyle name="7_Anafim 2_פירוט אגח תשואה מעל 10%  2_פירוט אגח תשואה מעל 10% _פירוט אגח תשואה מעל 10% _15" xfId="7291"/>
    <cellStyle name="7_Anafim 2_פירוט אגח תשואה מעל 10% _1" xfId="7292"/>
    <cellStyle name="7_Anafim 2_פירוט אגח תשואה מעל 10% _1_15" xfId="7293"/>
    <cellStyle name="7_Anafim 2_פירוט אגח תשואה מעל 10% _1_פירוט אגח תשואה מעל 10% " xfId="7294"/>
    <cellStyle name="7_Anafim 2_פירוט אגח תשואה מעל 10% _1_פירוט אגח תשואה מעל 10% _15" xfId="7295"/>
    <cellStyle name="7_Anafim 2_פירוט אגח תשואה מעל 10% _15" xfId="7296"/>
    <cellStyle name="7_Anafim 2_פירוט אגח תשואה מעל 10% _2" xfId="7297"/>
    <cellStyle name="7_Anafim 2_פירוט אגח תשואה מעל 10% _2_15" xfId="7298"/>
    <cellStyle name="7_Anafim 2_פירוט אגח תשואה מעל 10% _4.4." xfId="7299"/>
    <cellStyle name="7_Anafim 2_פירוט אגח תשואה מעל 10% _4.4. 2" xfId="7300"/>
    <cellStyle name="7_Anafim 2_פירוט אגח תשואה מעל 10% _4.4. 2_15" xfId="7301"/>
    <cellStyle name="7_Anafim 2_פירוט אגח תשואה מעל 10% _4.4. 2_דיווחים נוספים" xfId="7302"/>
    <cellStyle name="7_Anafim 2_פירוט אגח תשואה מעל 10% _4.4. 2_דיווחים נוספים_1" xfId="7303"/>
    <cellStyle name="7_Anafim 2_פירוט אגח תשואה מעל 10% _4.4. 2_דיווחים נוספים_1_15" xfId="7304"/>
    <cellStyle name="7_Anafim 2_פירוט אגח תשואה מעל 10% _4.4. 2_דיווחים נוספים_1_פירוט אגח תשואה מעל 10% " xfId="7305"/>
    <cellStyle name="7_Anafim 2_פירוט אגח תשואה מעל 10% _4.4. 2_דיווחים נוספים_1_פירוט אגח תשואה מעל 10% _15" xfId="7306"/>
    <cellStyle name="7_Anafim 2_פירוט אגח תשואה מעל 10% _4.4. 2_דיווחים נוספים_15" xfId="7307"/>
    <cellStyle name="7_Anafim 2_פירוט אגח תשואה מעל 10% _4.4. 2_דיווחים נוספים_פירוט אגח תשואה מעל 10% " xfId="7308"/>
    <cellStyle name="7_Anafim 2_פירוט אגח תשואה מעל 10% _4.4. 2_דיווחים נוספים_פירוט אגח תשואה מעל 10% _15" xfId="7309"/>
    <cellStyle name="7_Anafim 2_פירוט אגח תשואה מעל 10% _4.4. 2_פירוט אגח תשואה מעל 10% " xfId="7310"/>
    <cellStyle name="7_Anafim 2_פירוט אגח תשואה מעל 10% _4.4. 2_פירוט אגח תשואה מעל 10% _1" xfId="7311"/>
    <cellStyle name="7_Anafim 2_פירוט אגח תשואה מעל 10% _4.4. 2_פירוט אגח תשואה מעל 10% _1_15" xfId="7312"/>
    <cellStyle name="7_Anafim 2_פירוט אגח תשואה מעל 10% _4.4. 2_פירוט אגח תשואה מעל 10% _15" xfId="7313"/>
    <cellStyle name="7_Anafim 2_פירוט אגח תשואה מעל 10% _4.4. 2_פירוט אגח תשואה מעל 10% _פירוט אגח תשואה מעל 10% " xfId="7314"/>
    <cellStyle name="7_Anafim 2_פירוט אגח תשואה מעל 10% _4.4. 2_פירוט אגח תשואה מעל 10% _פירוט אגח תשואה מעל 10% _15" xfId="7315"/>
    <cellStyle name="7_Anafim 2_פירוט אגח תשואה מעל 10% _4.4._15" xfId="7316"/>
    <cellStyle name="7_Anafim 2_פירוט אגח תשואה מעל 10% _4.4._דיווחים נוספים" xfId="7317"/>
    <cellStyle name="7_Anafim 2_פירוט אגח תשואה מעל 10% _4.4._דיווחים נוספים_15" xfId="7318"/>
    <cellStyle name="7_Anafim 2_פירוט אגח תשואה מעל 10% _4.4._דיווחים נוספים_פירוט אגח תשואה מעל 10% " xfId="7319"/>
    <cellStyle name="7_Anafim 2_פירוט אגח תשואה מעל 10% _4.4._דיווחים נוספים_פירוט אגח תשואה מעל 10% _15" xfId="7320"/>
    <cellStyle name="7_Anafim 2_פירוט אגח תשואה מעל 10% _4.4._פירוט אגח תשואה מעל 10% " xfId="7321"/>
    <cellStyle name="7_Anafim 2_פירוט אגח תשואה מעל 10% _4.4._פירוט אגח תשואה מעל 10% _1" xfId="7322"/>
    <cellStyle name="7_Anafim 2_פירוט אגח תשואה מעל 10% _4.4._פירוט אגח תשואה מעל 10% _1_15" xfId="7323"/>
    <cellStyle name="7_Anafim 2_פירוט אגח תשואה מעל 10% _4.4._פירוט אגח תשואה מעל 10% _15" xfId="7324"/>
    <cellStyle name="7_Anafim 2_פירוט אגח תשואה מעל 10% _4.4._פירוט אגח תשואה מעל 10% _פירוט אגח תשואה מעל 10% " xfId="7325"/>
    <cellStyle name="7_Anafim 2_פירוט אגח תשואה מעל 10% _4.4._פירוט אגח תשואה מעל 10% _פירוט אגח תשואה מעל 10% _15" xfId="7326"/>
    <cellStyle name="7_Anafim 2_פירוט אגח תשואה מעל 10% _דיווחים נוספים" xfId="7327"/>
    <cellStyle name="7_Anafim 2_פירוט אגח תשואה מעל 10% _דיווחים נוספים_1" xfId="7328"/>
    <cellStyle name="7_Anafim 2_פירוט אגח תשואה מעל 10% _דיווחים נוספים_1_15" xfId="7329"/>
    <cellStyle name="7_Anafim 2_פירוט אגח תשואה מעל 10% _דיווחים נוספים_1_פירוט אגח תשואה מעל 10% " xfId="7330"/>
    <cellStyle name="7_Anafim 2_פירוט אגח תשואה מעל 10% _דיווחים נוספים_1_פירוט אגח תשואה מעל 10% _15" xfId="7331"/>
    <cellStyle name="7_Anafim 2_פירוט אגח תשואה מעל 10% _דיווחים נוספים_15" xfId="7332"/>
    <cellStyle name="7_Anafim 2_פירוט אגח תשואה מעל 10% _דיווחים נוספים_פירוט אגח תשואה מעל 10% " xfId="7333"/>
    <cellStyle name="7_Anafim 2_פירוט אגח תשואה מעל 10% _דיווחים נוספים_פירוט אגח תשואה מעל 10% _15" xfId="7334"/>
    <cellStyle name="7_Anafim 2_פירוט אגח תשואה מעל 10% _פירוט אגח תשואה מעל 10% " xfId="7335"/>
    <cellStyle name="7_Anafim 2_פירוט אגח תשואה מעל 10% _פירוט אגח תשואה מעל 10% _1" xfId="7336"/>
    <cellStyle name="7_Anafim 2_פירוט אגח תשואה מעל 10% _פירוט אגח תשואה מעל 10% _1_15" xfId="7337"/>
    <cellStyle name="7_Anafim 2_פירוט אגח תשואה מעל 10% _פירוט אגח תשואה מעל 10% _15" xfId="7338"/>
    <cellStyle name="7_Anafim 2_פירוט אגח תשואה מעל 10% _פירוט אגח תשואה מעל 10% _פירוט אגח תשואה מעל 10% " xfId="7339"/>
    <cellStyle name="7_Anafim 2_פירוט אגח תשואה מעל 10% _פירוט אגח תשואה מעל 10% _פירוט אגח תשואה מעל 10% _15" xfId="7340"/>
    <cellStyle name="7_Anafim 3" xfId="7341"/>
    <cellStyle name="7_Anafim 3_15" xfId="7342"/>
    <cellStyle name="7_Anafim 3_דיווחים נוספים" xfId="7343"/>
    <cellStyle name="7_Anafim 3_דיווחים נוספים_1" xfId="7344"/>
    <cellStyle name="7_Anafim 3_דיווחים נוספים_1_15" xfId="7345"/>
    <cellStyle name="7_Anafim 3_דיווחים נוספים_1_פירוט אגח תשואה מעל 10% " xfId="7346"/>
    <cellStyle name="7_Anafim 3_דיווחים נוספים_1_פירוט אגח תשואה מעל 10% _15" xfId="7347"/>
    <cellStyle name="7_Anafim 3_דיווחים נוספים_15" xfId="7348"/>
    <cellStyle name="7_Anafim 3_דיווחים נוספים_פירוט אגח תשואה מעל 10% " xfId="7349"/>
    <cellStyle name="7_Anafim 3_דיווחים נוספים_פירוט אגח תשואה מעל 10% _15" xfId="7350"/>
    <cellStyle name="7_Anafim 3_פירוט אגח תשואה מעל 10% " xfId="7351"/>
    <cellStyle name="7_Anafim 3_פירוט אגח תשואה מעל 10% _1" xfId="7352"/>
    <cellStyle name="7_Anafim 3_פירוט אגח תשואה מעל 10% _1_15" xfId="7353"/>
    <cellStyle name="7_Anafim 3_פירוט אגח תשואה מעל 10% _15" xfId="7354"/>
    <cellStyle name="7_Anafim 3_פירוט אגח תשואה מעל 10% _פירוט אגח תשואה מעל 10% " xfId="7355"/>
    <cellStyle name="7_Anafim 3_פירוט אגח תשואה מעל 10% _פירוט אגח תשואה מעל 10% _15" xfId="7356"/>
    <cellStyle name="7_Anafim_15" xfId="7357"/>
    <cellStyle name="7_Anafim_4.4." xfId="7358"/>
    <cellStyle name="7_Anafim_4.4. 2" xfId="7359"/>
    <cellStyle name="7_Anafim_4.4. 2_15" xfId="7360"/>
    <cellStyle name="7_Anafim_4.4. 2_דיווחים נוספים" xfId="7361"/>
    <cellStyle name="7_Anafim_4.4. 2_דיווחים נוספים_1" xfId="7362"/>
    <cellStyle name="7_Anafim_4.4. 2_דיווחים נוספים_1_15" xfId="7363"/>
    <cellStyle name="7_Anafim_4.4. 2_דיווחים נוספים_1_פירוט אגח תשואה מעל 10% " xfId="7364"/>
    <cellStyle name="7_Anafim_4.4. 2_דיווחים נוספים_1_פירוט אגח תשואה מעל 10% _15" xfId="7365"/>
    <cellStyle name="7_Anafim_4.4. 2_דיווחים נוספים_15" xfId="7366"/>
    <cellStyle name="7_Anafim_4.4. 2_דיווחים נוספים_פירוט אגח תשואה מעל 10% " xfId="7367"/>
    <cellStyle name="7_Anafim_4.4. 2_דיווחים נוספים_פירוט אגח תשואה מעל 10% _15" xfId="7368"/>
    <cellStyle name="7_Anafim_4.4. 2_פירוט אגח תשואה מעל 10% " xfId="7369"/>
    <cellStyle name="7_Anafim_4.4. 2_פירוט אגח תשואה מעל 10% _1" xfId="7370"/>
    <cellStyle name="7_Anafim_4.4. 2_פירוט אגח תשואה מעל 10% _1_15" xfId="7371"/>
    <cellStyle name="7_Anafim_4.4. 2_פירוט אגח תשואה מעל 10% _15" xfId="7372"/>
    <cellStyle name="7_Anafim_4.4. 2_פירוט אגח תשואה מעל 10% _פירוט אגח תשואה מעל 10% " xfId="7373"/>
    <cellStyle name="7_Anafim_4.4. 2_פירוט אגח תשואה מעל 10% _פירוט אגח תשואה מעל 10% _15" xfId="7374"/>
    <cellStyle name="7_Anafim_4.4._15" xfId="7375"/>
    <cellStyle name="7_Anafim_4.4._דיווחים נוספים" xfId="7376"/>
    <cellStyle name="7_Anafim_4.4._דיווחים נוספים_15" xfId="7377"/>
    <cellStyle name="7_Anafim_4.4._דיווחים נוספים_פירוט אגח תשואה מעל 10% " xfId="7378"/>
    <cellStyle name="7_Anafim_4.4._דיווחים נוספים_פירוט אגח תשואה מעל 10% _15" xfId="7379"/>
    <cellStyle name="7_Anafim_4.4._פירוט אגח תשואה מעל 10% " xfId="7380"/>
    <cellStyle name="7_Anafim_4.4._פירוט אגח תשואה מעל 10% _1" xfId="7381"/>
    <cellStyle name="7_Anafim_4.4._פירוט אגח תשואה מעל 10% _1_15" xfId="7382"/>
    <cellStyle name="7_Anafim_4.4._פירוט אגח תשואה מעל 10% _15" xfId="7383"/>
    <cellStyle name="7_Anafim_4.4._פירוט אגח תשואה מעל 10% _פירוט אגח תשואה מעל 10% " xfId="7384"/>
    <cellStyle name="7_Anafim_4.4._פירוט אגח תשואה מעל 10% _פירוט אגח תשואה מעל 10% _15" xfId="7385"/>
    <cellStyle name="7_Anafim_דיווחים נוספים" xfId="7386"/>
    <cellStyle name="7_Anafim_דיווחים נוספים 2" xfId="7387"/>
    <cellStyle name="7_Anafim_דיווחים נוספים 2_15" xfId="7388"/>
    <cellStyle name="7_Anafim_דיווחים נוספים 2_דיווחים נוספים" xfId="7389"/>
    <cellStyle name="7_Anafim_דיווחים נוספים 2_דיווחים נוספים_1" xfId="7390"/>
    <cellStyle name="7_Anafim_דיווחים נוספים 2_דיווחים נוספים_1_15" xfId="7391"/>
    <cellStyle name="7_Anafim_דיווחים נוספים 2_דיווחים נוספים_1_פירוט אגח תשואה מעל 10% " xfId="7392"/>
    <cellStyle name="7_Anafim_דיווחים נוספים 2_דיווחים נוספים_1_פירוט אגח תשואה מעל 10% _15" xfId="7393"/>
    <cellStyle name="7_Anafim_דיווחים נוספים 2_דיווחים נוספים_15" xfId="7394"/>
    <cellStyle name="7_Anafim_דיווחים נוספים 2_דיווחים נוספים_פירוט אגח תשואה מעל 10% " xfId="7395"/>
    <cellStyle name="7_Anafim_דיווחים נוספים 2_דיווחים נוספים_פירוט אגח תשואה מעל 10% _15" xfId="7396"/>
    <cellStyle name="7_Anafim_דיווחים נוספים 2_פירוט אגח תשואה מעל 10% " xfId="7397"/>
    <cellStyle name="7_Anafim_דיווחים נוספים 2_פירוט אגח תשואה מעל 10% _1" xfId="7398"/>
    <cellStyle name="7_Anafim_דיווחים נוספים 2_פירוט אגח תשואה מעל 10% _1_15" xfId="7399"/>
    <cellStyle name="7_Anafim_דיווחים נוספים 2_פירוט אגח תשואה מעל 10% _15" xfId="7400"/>
    <cellStyle name="7_Anafim_דיווחים נוספים 2_פירוט אגח תשואה מעל 10% _פירוט אגח תשואה מעל 10% " xfId="7401"/>
    <cellStyle name="7_Anafim_דיווחים נוספים 2_פירוט אגח תשואה מעל 10% _פירוט אגח תשואה מעל 10% _15" xfId="7402"/>
    <cellStyle name="7_Anafim_דיווחים נוספים_1" xfId="7403"/>
    <cellStyle name="7_Anafim_דיווחים נוספים_1 2" xfId="7404"/>
    <cellStyle name="7_Anafim_דיווחים נוספים_1 2_15" xfId="7405"/>
    <cellStyle name="7_Anafim_דיווחים נוספים_1 2_דיווחים נוספים" xfId="7406"/>
    <cellStyle name="7_Anafim_דיווחים נוספים_1 2_דיווחים נוספים_1" xfId="7407"/>
    <cellStyle name="7_Anafim_דיווחים נוספים_1 2_דיווחים נוספים_1_15" xfId="7408"/>
    <cellStyle name="7_Anafim_דיווחים נוספים_1 2_דיווחים נוספים_1_פירוט אגח תשואה מעל 10% " xfId="7409"/>
    <cellStyle name="7_Anafim_דיווחים נוספים_1 2_דיווחים נוספים_1_פירוט אגח תשואה מעל 10% _15" xfId="7410"/>
    <cellStyle name="7_Anafim_דיווחים נוספים_1 2_דיווחים נוספים_15" xfId="7411"/>
    <cellStyle name="7_Anafim_דיווחים נוספים_1 2_דיווחים נוספים_פירוט אגח תשואה מעל 10% " xfId="7412"/>
    <cellStyle name="7_Anafim_דיווחים נוספים_1 2_דיווחים נוספים_פירוט אגח תשואה מעל 10% _15" xfId="7413"/>
    <cellStyle name="7_Anafim_דיווחים נוספים_1 2_פירוט אגח תשואה מעל 10% " xfId="7414"/>
    <cellStyle name="7_Anafim_דיווחים נוספים_1 2_פירוט אגח תשואה מעל 10% _1" xfId="7415"/>
    <cellStyle name="7_Anafim_דיווחים נוספים_1 2_פירוט אגח תשואה מעל 10% _1_15" xfId="7416"/>
    <cellStyle name="7_Anafim_דיווחים נוספים_1 2_פירוט אגח תשואה מעל 10% _15" xfId="7417"/>
    <cellStyle name="7_Anafim_דיווחים נוספים_1 2_פירוט אגח תשואה מעל 10% _פירוט אגח תשואה מעל 10% " xfId="7418"/>
    <cellStyle name="7_Anafim_דיווחים נוספים_1 2_פירוט אגח תשואה מעל 10% _פירוט אגח תשואה מעל 10% _15" xfId="7419"/>
    <cellStyle name="7_Anafim_דיווחים נוספים_1_15" xfId="7420"/>
    <cellStyle name="7_Anafim_דיווחים נוספים_1_4.4." xfId="7421"/>
    <cellStyle name="7_Anafim_דיווחים נוספים_1_4.4. 2" xfId="7422"/>
    <cellStyle name="7_Anafim_דיווחים נוספים_1_4.4. 2_15" xfId="7423"/>
    <cellStyle name="7_Anafim_דיווחים נוספים_1_4.4. 2_דיווחים נוספים" xfId="7424"/>
    <cellStyle name="7_Anafim_דיווחים נוספים_1_4.4. 2_דיווחים נוספים_1" xfId="7425"/>
    <cellStyle name="7_Anafim_דיווחים נוספים_1_4.4. 2_דיווחים נוספים_1_15" xfId="7426"/>
    <cellStyle name="7_Anafim_דיווחים נוספים_1_4.4. 2_דיווחים נוספים_1_פירוט אגח תשואה מעל 10% " xfId="7427"/>
    <cellStyle name="7_Anafim_דיווחים נוספים_1_4.4. 2_דיווחים נוספים_1_פירוט אגח תשואה מעל 10% _15" xfId="7428"/>
    <cellStyle name="7_Anafim_דיווחים נוספים_1_4.4. 2_דיווחים נוספים_15" xfId="7429"/>
    <cellStyle name="7_Anafim_דיווחים נוספים_1_4.4. 2_דיווחים נוספים_פירוט אגח תשואה מעל 10% " xfId="7430"/>
    <cellStyle name="7_Anafim_דיווחים נוספים_1_4.4. 2_דיווחים נוספים_פירוט אגח תשואה מעל 10% _15" xfId="7431"/>
    <cellStyle name="7_Anafim_דיווחים נוספים_1_4.4. 2_פירוט אגח תשואה מעל 10% " xfId="7432"/>
    <cellStyle name="7_Anafim_דיווחים נוספים_1_4.4. 2_פירוט אגח תשואה מעל 10% _1" xfId="7433"/>
    <cellStyle name="7_Anafim_דיווחים נוספים_1_4.4. 2_פירוט אגח תשואה מעל 10% _1_15" xfId="7434"/>
    <cellStyle name="7_Anafim_דיווחים נוספים_1_4.4. 2_פירוט אגח תשואה מעל 10% _15" xfId="7435"/>
    <cellStyle name="7_Anafim_דיווחים נוספים_1_4.4. 2_פירוט אגח תשואה מעל 10% _פירוט אגח תשואה מעל 10% " xfId="7436"/>
    <cellStyle name="7_Anafim_דיווחים נוספים_1_4.4. 2_פירוט אגח תשואה מעל 10% _פירוט אגח תשואה מעל 10% _15" xfId="7437"/>
    <cellStyle name="7_Anafim_דיווחים נוספים_1_4.4._15" xfId="7438"/>
    <cellStyle name="7_Anafim_דיווחים נוספים_1_4.4._דיווחים נוספים" xfId="7439"/>
    <cellStyle name="7_Anafim_דיווחים נוספים_1_4.4._דיווחים נוספים_15" xfId="7440"/>
    <cellStyle name="7_Anafim_דיווחים נוספים_1_4.4._דיווחים נוספים_פירוט אגח תשואה מעל 10% " xfId="7441"/>
    <cellStyle name="7_Anafim_דיווחים נוספים_1_4.4._דיווחים נוספים_פירוט אגח תשואה מעל 10% _15" xfId="7442"/>
    <cellStyle name="7_Anafim_דיווחים נוספים_1_4.4._פירוט אגח תשואה מעל 10% " xfId="7443"/>
    <cellStyle name="7_Anafim_דיווחים נוספים_1_4.4._פירוט אגח תשואה מעל 10% _1" xfId="7444"/>
    <cellStyle name="7_Anafim_דיווחים נוספים_1_4.4._פירוט אגח תשואה מעל 10% _1_15" xfId="7445"/>
    <cellStyle name="7_Anafim_דיווחים נוספים_1_4.4._פירוט אגח תשואה מעל 10% _15" xfId="7446"/>
    <cellStyle name="7_Anafim_דיווחים נוספים_1_4.4._פירוט אגח תשואה מעל 10% _פירוט אגח תשואה מעל 10% " xfId="7447"/>
    <cellStyle name="7_Anafim_דיווחים נוספים_1_4.4._פירוט אגח תשואה מעל 10% _פירוט אגח תשואה מעל 10% _15" xfId="7448"/>
    <cellStyle name="7_Anafim_דיווחים נוספים_1_דיווחים נוספים" xfId="7449"/>
    <cellStyle name="7_Anafim_דיווחים נוספים_1_דיווחים נוספים 2" xfId="7450"/>
    <cellStyle name="7_Anafim_דיווחים נוספים_1_דיווחים נוספים 2_15" xfId="7451"/>
    <cellStyle name="7_Anafim_דיווחים נוספים_1_דיווחים נוספים 2_דיווחים נוספים" xfId="7452"/>
    <cellStyle name="7_Anafim_דיווחים נוספים_1_דיווחים נוספים 2_דיווחים נוספים_1" xfId="7453"/>
    <cellStyle name="7_Anafim_דיווחים נוספים_1_דיווחים נוספים 2_דיווחים נוספים_1_15" xfId="7454"/>
    <cellStyle name="7_Anafim_דיווחים נוספים_1_דיווחים נוספים 2_דיווחים נוספים_1_פירוט אגח תשואה מעל 10% " xfId="7455"/>
    <cellStyle name="7_Anafim_דיווחים נוספים_1_דיווחים נוספים 2_דיווחים נוספים_1_פירוט אגח תשואה מעל 10% _15" xfId="7456"/>
    <cellStyle name="7_Anafim_דיווחים נוספים_1_דיווחים נוספים 2_דיווחים נוספים_15" xfId="7457"/>
    <cellStyle name="7_Anafim_דיווחים נוספים_1_דיווחים נוספים 2_דיווחים נוספים_פירוט אגח תשואה מעל 10% " xfId="7458"/>
    <cellStyle name="7_Anafim_דיווחים נוספים_1_דיווחים נוספים 2_דיווחים נוספים_פירוט אגח תשואה מעל 10% _15" xfId="7459"/>
    <cellStyle name="7_Anafim_דיווחים נוספים_1_דיווחים נוספים 2_פירוט אגח תשואה מעל 10% " xfId="7460"/>
    <cellStyle name="7_Anafim_דיווחים נוספים_1_דיווחים נוספים 2_פירוט אגח תשואה מעל 10% _1" xfId="7461"/>
    <cellStyle name="7_Anafim_דיווחים נוספים_1_דיווחים נוספים 2_פירוט אגח תשואה מעל 10% _1_15" xfId="7462"/>
    <cellStyle name="7_Anafim_דיווחים נוספים_1_דיווחים נוספים 2_פירוט אגח תשואה מעל 10% _15" xfId="7463"/>
    <cellStyle name="7_Anafim_דיווחים נוספים_1_דיווחים נוספים 2_פירוט אגח תשואה מעל 10% _פירוט אגח תשואה מעל 10% " xfId="7464"/>
    <cellStyle name="7_Anafim_דיווחים נוספים_1_דיווחים נוספים 2_פירוט אגח תשואה מעל 10% _פירוט אגח תשואה מעל 10% _15" xfId="7465"/>
    <cellStyle name="7_Anafim_דיווחים נוספים_1_דיווחים נוספים_1" xfId="7466"/>
    <cellStyle name="7_Anafim_דיווחים נוספים_1_דיווחים נוספים_1_15" xfId="7467"/>
    <cellStyle name="7_Anafim_דיווחים נוספים_1_דיווחים נוספים_1_פירוט אגח תשואה מעל 10% " xfId="7468"/>
    <cellStyle name="7_Anafim_דיווחים נוספים_1_דיווחים נוספים_1_פירוט אגח תשואה מעל 10% _15" xfId="7469"/>
    <cellStyle name="7_Anafim_דיווחים נוספים_1_דיווחים נוספים_15" xfId="7470"/>
    <cellStyle name="7_Anafim_דיווחים נוספים_1_דיווחים נוספים_4.4." xfId="7471"/>
    <cellStyle name="7_Anafim_דיווחים נוספים_1_דיווחים נוספים_4.4. 2" xfId="7472"/>
    <cellStyle name="7_Anafim_דיווחים נוספים_1_דיווחים נוספים_4.4. 2_15" xfId="7473"/>
    <cellStyle name="7_Anafim_דיווחים נוספים_1_דיווחים נוספים_4.4. 2_דיווחים נוספים" xfId="7474"/>
    <cellStyle name="7_Anafim_דיווחים נוספים_1_דיווחים נוספים_4.4. 2_דיווחים נוספים_1" xfId="7475"/>
    <cellStyle name="7_Anafim_דיווחים נוספים_1_דיווחים נוספים_4.4. 2_דיווחים נוספים_1_15" xfId="7476"/>
    <cellStyle name="7_Anafim_דיווחים נוספים_1_דיווחים נוספים_4.4. 2_דיווחים נוספים_1_פירוט אגח תשואה מעל 10% " xfId="7477"/>
    <cellStyle name="7_Anafim_דיווחים נוספים_1_דיווחים נוספים_4.4. 2_דיווחים נוספים_1_פירוט אגח תשואה מעל 10% _15" xfId="7478"/>
    <cellStyle name="7_Anafim_דיווחים נוספים_1_דיווחים נוספים_4.4. 2_דיווחים נוספים_15" xfId="7479"/>
    <cellStyle name="7_Anafim_דיווחים נוספים_1_דיווחים נוספים_4.4. 2_דיווחים נוספים_פירוט אגח תשואה מעל 10% " xfId="7480"/>
    <cellStyle name="7_Anafim_דיווחים נוספים_1_דיווחים נוספים_4.4. 2_דיווחים נוספים_פירוט אגח תשואה מעל 10% _15" xfId="7481"/>
    <cellStyle name="7_Anafim_דיווחים נוספים_1_דיווחים נוספים_4.4. 2_פירוט אגח תשואה מעל 10% " xfId="7482"/>
    <cellStyle name="7_Anafim_דיווחים נוספים_1_דיווחים נוספים_4.4. 2_פירוט אגח תשואה מעל 10% _1" xfId="7483"/>
    <cellStyle name="7_Anafim_דיווחים נוספים_1_דיווחים נוספים_4.4. 2_פירוט אגח תשואה מעל 10% _1_15" xfId="7484"/>
    <cellStyle name="7_Anafim_דיווחים נוספים_1_דיווחים נוספים_4.4. 2_פירוט אגח תשואה מעל 10% _15" xfId="7485"/>
    <cellStyle name="7_Anafim_דיווחים נוספים_1_דיווחים נוספים_4.4. 2_פירוט אגח תשואה מעל 10% _פירוט אגח תשואה מעל 10% " xfId="7486"/>
    <cellStyle name="7_Anafim_דיווחים נוספים_1_דיווחים נוספים_4.4. 2_פירוט אגח תשואה מעל 10% _פירוט אגח תשואה מעל 10% _15" xfId="7487"/>
    <cellStyle name="7_Anafim_דיווחים נוספים_1_דיווחים נוספים_4.4._15" xfId="7488"/>
    <cellStyle name="7_Anafim_דיווחים נוספים_1_דיווחים נוספים_4.4._דיווחים נוספים" xfId="7489"/>
    <cellStyle name="7_Anafim_דיווחים נוספים_1_דיווחים נוספים_4.4._דיווחים נוספים_15" xfId="7490"/>
    <cellStyle name="7_Anafim_דיווחים נוספים_1_דיווחים נוספים_4.4._דיווחים נוספים_פירוט אגח תשואה מעל 10% " xfId="7491"/>
    <cellStyle name="7_Anafim_דיווחים נוספים_1_דיווחים נוספים_4.4._דיווחים נוספים_פירוט אגח תשואה מעל 10% _15" xfId="7492"/>
    <cellStyle name="7_Anafim_דיווחים נוספים_1_דיווחים נוספים_4.4._פירוט אגח תשואה מעל 10% " xfId="7493"/>
    <cellStyle name="7_Anafim_דיווחים נוספים_1_דיווחים נוספים_4.4._פירוט אגח תשואה מעל 10% _1" xfId="7494"/>
    <cellStyle name="7_Anafim_דיווחים נוספים_1_דיווחים נוספים_4.4._פירוט אגח תשואה מעל 10% _1_15" xfId="7495"/>
    <cellStyle name="7_Anafim_דיווחים נוספים_1_דיווחים נוספים_4.4._פירוט אגח תשואה מעל 10% _15" xfId="7496"/>
    <cellStyle name="7_Anafim_דיווחים נוספים_1_דיווחים נוספים_4.4._פירוט אגח תשואה מעל 10% _פירוט אגח תשואה מעל 10% " xfId="7497"/>
    <cellStyle name="7_Anafim_דיווחים נוספים_1_דיווחים נוספים_4.4._פירוט אגח תשואה מעל 10% _פירוט אגח תשואה מעל 10% _15" xfId="7498"/>
    <cellStyle name="7_Anafim_דיווחים נוספים_1_דיווחים נוספים_דיווחים נוספים" xfId="7499"/>
    <cellStyle name="7_Anafim_דיווחים נוספים_1_דיווחים נוספים_דיווחים נוספים_15" xfId="7500"/>
    <cellStyle name="7_Anafim_דיווחים נוספים_1_דיווחים נוספים_דיווחים נוספים_פירוט אגח תשואה מעל 10% " xfId="7501"/>
    <cellStyle name="7_Anafim_דיווחים נוספים_1_דיווחים נוספים_דיווחים נוספים_פירוט אגח תשואה מעל 10% _15" xfId="7502"/>
    <cellStyle name="7_Anafim_דיווחים נוספים_1_דיווחים נוספים_פירוט אגח תשואה מעל 10% " xfId="7503"/>
    <cellStyle name="7_Anafim_דיווחים נוספים_1_דיווחים נוספים_פירוט אגח תשואה מעל 10% _1" xfId="7504"/>
    <cellStyle name="7_Anafim_דיווחים נוספים_1_דיווחים נוספים_פירוט אגח תשואה מעל 10% _1_15" xfId="7505"/>
    <cellStyle name="7_Anafim_דיווחים נוספים_1_דיווחים נוספים_פירוט אגח תשואה מעל 10% _15" xfId="7506"/>
    <cellStyle name="7_Anafim_דיווחים נוספים_1_דיווחים נוספים_פירוט אגח תשואה מעל 10% _פירוט אגח תשואה מעל 10% " xfId="7507"/>
    <cellStyle name="7_Anafim_דיווחים נוספים_1_דיווחים נוספים_פירוט אגח תשואה מעל 10% _פירוט אגח תשואה מעל 10% _15" xfId="7508"/>
    <cellStyle name="7_Anafim_דיווחים נוספים_1_פירוט אגח תשואה מעל 10% " xfId="7509"/>
    <cellStyle name="7_Anafim_דיווחים נוספים_1_פירוט אגח תשואה מעל 10% _1" xfId="7510"/>
    <cellStyle name="7_Anafim_דיווחים נוספים_1_פירוט אגח תשואה מעל 10% _1_15" xfId="7511"/>
    <cellStyle name="7_Anafim_דיווחים נוספים_1_פירוט אגח תשואה מעל 10% _15" xfId="7512"/>
    <cellStyle name="7_Anafim_דיווחים נוספים_1_פירוט אגח תשואה מעל 10% _פירוט אגח תשואה מעל 10% " xfId="7513"/>
    <cellStyle name="7_Anafim_דיווחים נוספים_1_פירוט אגח תשואה מעל 10% _פירוט אגח תשואה מעל 10% _15" xfId="7514"/>
    <cellStyle name="7_Anafim_דיווחים נוספים_15" xfId="7515"/>
    <cellStyle name="7_Anafim_דיווחים נוספים_2" xfId="7516"/>
    <cellStyle name="7_Anafim_דיווחים נוספים_2 2" xfId="7517"/>
    <cellStyle name="7_Anafim_דיווחים נוספים_2 2_15" xfId="7518"/>
    <cellStyle name="7_Anafim_דיווחים נוספים_2 2_דיווחים נוספים" xfId="7519"/>
    <cellStyle name="7_Anafim_דיווחים נוספים_2 2_דיווחים נוספים_1" xfId="7520"/>
    <cellStyle name="7_Anafim_דיווחים נוספים_2 2_דיווחים נוספים_1_15" xfId="7521"/>
    <cellStyle name="7_Anafim_דיווחים נוספים_2 2_דיווחים נוספים_1_פירוט אגח תשואה מעל 10% " xfId="7522"/>
    <cellStyle name="7_Anafim_דיווחים נוספים_2 2_דיווחים נוספים_1_פירוט אגח תשואה מעל 10% _15" xfId="7523"/>
    <cellStyle name="7_Anafim_דיווחים נוספים_2 2_דיווחים נוספים_15" xfId="7524"/>
    <cellStyle name="7_Anafim_דיווחים נוספים_2 2_דיווחים נוספים_פירוט אגח תשואה מעל 10% " xfId="7525"/>
    <cellStyle name="7_Anafim_דיווחים נוספים_2 2_דיווחים נוספים_פירוט אגח תשואה מעל 10% _15" xfId="7526"/>
    <cellStyle name="7_Anafim_דיווחים נוספים_2 2_פירוט אגח תשואה מעל 10% " xfId="7527"/>
    <cellStyle name="7_Anafim_דיווחים נוספים_2 2_פירוט אגח תשואה מעל 10% _1" xfId="7528"/>
    <cellStyle name="7_Anafim_דיווחים נוספים_2 2_פירוט אגח תשואה מעל 10% _1_15" xfId="7529"/>
    <cellStyle name="7_Anafim_דיווחים נוספים_2 2_פירוט אגח תשואה מעל 10% _15" xfId="7530"/>
    <cellStyle name="7_Anafim_דיווחים נוספים_2 2_פירוט אגח תשואה מעל 10% _פירוט אגח תשואה מעל 10% " xfId="7531"/>
    <cellStyle name="7_Anafim_דיווחים נוספים_2 2_פירוט אגח תשואה מעל 10% _פירוט אגח תשואה מעל 10% _15" xfId="7532"/>
    <cellStyle name="7_Anafim_דיווחים נוספים_2_15" xfId="7533"/>
    <cellStyle name="7_Anafim_דיווחים נוספים_2_4.4." xfId="7534"/>
    <cellStyle name="7_Anafim_דיווחים נוספים_2_4.4. 2" xfId="7535"/>
    <cellStyle name="7_Anafim_דיווחים נוספים_2_4.4. 2_15" xfId="7536"/>
    <cellStyle name="7_Anafim_דיווחים נוספים_2_4.4. 2_דיווחים נוספים" xfId="7537"/>
    <cellStyle name="7_Anafim_דיווחים נוספים_2_4.4. 2_דיווחים נוספים_1" xfId="7538"/>
    <cellStyle name="7_Anafim_דיווחים נוספים_2_4.4. 2_דיווחים נוספים_1_15" xfId="7539"/>
    <cellStyle name="7_Anafim_דיווחים נוספים_2_4.4. 2_דיווחים נוספים_1_פירוט אגח תשואה מעל 10% " xfId="7540"/>
    <cellStyle name="7_Anafim_דיווחים נוספים_2_4.4. 2_דיווחים נוספים_1_פירוט אגח תשואה מעל 10% _15" xfId="7541"/>
    <cellStyle name="7_Anafim_דיווחים נוספים_2_4.4. 2_דיווחים נוספים_15" xfId="7542"/>
    <cellStyle name="7_Anafim_דיווחים נוספים_2_4.4. 2_דיווחים נוספים_פירוט אגח תשואה מעל 10% " xfId="7543"/>
    <cellStyle name="7_Anafim_דיווחים נוספים_2_4.4. 2_דיווחים נוספים_פירוט אגח תשואה מעל 10% _15" xfId="7544"/>
    <cellStyle name="7_Anafim_דיווחים נוספים_2_4.4. 2_פירוט אגח תשואה מעל 10% " xfId="7545"/>
    <cellStyle name="7_Anafim_דיווחים נוספים_2_4.4. 2_פירוט אגח תשואה מעל 10% _1" xfId="7546"/>
    <cellStyle name="7_Anafim_דיווחים נוספים_2_4.4. 2_פירוט אגח תשואה מעל 10% _1_15" xfId="7547"/>
    <cellStyle name="7_Anafim_דיווחים נוספים_2_4.4. 2_פירוט אגח תשואה מעל 10% _15" xfId="7548"/>
    <cellStyle name="7_Anafim_דיווחים נוספים_2_4.4. 2_פירוט אגח תשואה מעל 10% _פירוט אגח תשואה מעל 10% " xfId="7549"/>
    <cellStyle name="7_Anafim_דיווחים נוספים_2_4.4. 2_פירוט אגח תשואה מעל 10% _פירוט אגח תשואה מעל 10% _15" xfId="7550"/>
    <cellStyle name="7_Anafim_דיווחים נוספים_2_4.4._15" xfId="7551"/>
    <cellStyle name="7_Anafim_דיווחים נוספים_2_4.4._דיווחים נוספים" xfId="7552"/>
    <cellStyle name="7_Anafim_דיווחים נוספים_2_4.4._דיווחים נוספים_15" xfId="7553"/>
    <cellStyle name="7_Anafim_דיווחים נוספים_2_4.4._דיווחים נוספים_פירוט אגח תשואה מעל 10% " xfId="7554"/>
    <cellStyle name="7_Anafim_דיווחים נוספים_2_4.4._דיווחים נוספים_פירוט אגח תשואה מעל 10% _15" xfId="7555"/>
    <cellStyle name="7_Anafim_דיווחים נוספים_2_4.4._פירוט אגח תשואה מעל 10% " xfId="7556"/>
    <cellStyle name="7_Anafim_דיווחים נוספים_2_4.4._פירוט אגח תשואה מעל 10% _1" xfId="7557"/>
    <cellStyle name="7_Anafim_דיווחים נוספים_2_4.4._פירוט אגח תשואה מעל 10% _1_15" xfId="7558"/>
    <cellStyle name="7_Anafim_דיווחים נוספים_2_4.4._פירוט אגח תשואה מעל 10% _15" xfId="7559"/>
    <cellStyle name="7_Anafim_דיווחים נוספים_2_4.4._פירוט אגח תשואה מעל 10% _פירוט אגח תשואה מעל 10% " xfId="7560"/>
    <cellStyle name="7_Anafim_דיווחים נוספים_2_4.4._פירוט אגח תשואה מעל 10% _פירוט אגח תשואה מעל 10% _15" xfId="7561"/>
    <cellStyle name="7_Anafim_דיווחים נוספים_2_דיווחים נוספים" xfId="7562"/>
    <cellStyle name="7_Anafim_דיווחים נוספים_2_דיווחים נוספים_15" xfId="7563"/>
    <cellStyle name="7_Anafim_דיווחים נוספים_2_דיווחים נוספים_פירוט אגח תשואה מעל 10% " xfId="7564"/>
    <cellStyle name="7_Anafim_דיווחים נוספים_2_דיווחים נוספים_פירוט אגח תשואה מעל 10% _15" xfId="7565"/>
    <cellStyle name="7_Anafim_דיווחים נוספים_2_פירוט אגח תשואה מעל 10% " xfId="7566"/>
    <cellStyle name="7_Anafim_דיווחים נוספים_2_פירוט אגח תשואה מעל 10% _1" xfId="7567"/>
    <cellStyle name="7_Anafim_דיווחים נוספים_2_פירוט אגח תשואה מעל 10% _1_15" xfId="7568"/>
    <cellStyle name="7_Anafim_דיווחים נוספים_2_פירוט אגח תשואה מעל 10% _15" xfId="7569"/>
    <cellStyle name="7_Anafim_דיווחים נוספים_2_פירוט אגח תשואה מעל 10% _פירוט אגח תשואה מעל 10% " xfId="7570"/>
    <cellStyle name="7_Anafim_דיווחים נוספים_2_פירוט אגח תשואה מעל 10% _פירוט אגח תשואה מעל 10% _15" xfId="7571"/>
    <cellStyle name="7_Anafim_דיווחים נוספים_3" xfId="7572"/>
    <cellStyle name="7_Anafim_דיווחים נוספים_3_15" xfId="7573"/>
    <cellStyle name="7_Anafim_דיווחים נוספים_3_פירוט אגח תשואה מעל 10% " xfId="7574"/>
    <cellStyle name="7_Anafim_דיווחים נוספים_3_פירוט אגח תשואה מעל 10% _15" xfId="7575"/>
    <cellStyle name="7_Anafim_דיווחים נוספים_4.4." xfId="7576"/>
    <cellStyle name="7_Anafim_דיווחים נוספים_4.4. 2" xfId="7577"/>
    <cellStyle name="7_Anafim_דיווחים נוספים_4.4. 2_15" xfId="7578"/>
    <cellStyle name="7_Anafim_דיווחים נוספים_4.4. 2_דיווחים נוספים" xfId="7579"/>
    <cellStyle name="7_Anafim_דיווחים נוספים_4.4. 2_דיווחים נוספים_1" xfId="7580"/>
    <cellStyle name="7_Anafim_דיווחים נוספים_4.4. 2_דיווחים נוספים_1_15" xfId="7581"/>
    <cellStyle name="7_Anafim_דיווחים נוספים_4.4. 2_דיווחים נוספים_1_פירוט אגח תשואה מעל 10% " xfId="7582"/>
    <cellStyle name="7_Anafim_דיווחים נוספים_4.4. 2_דיווחים נוספים_1_פירוט אגח תשואה מעל 10% _15" xfId="7583"/>
    <cellStyle name="7_Anafim_דיווחים נוספים_4.4. 2_דיווחים נוספים_15" xfId="7584"/>
    <cellStyle name="7_Anafim_דיווחים נוספים_4.4. 2_דיווחים נוספים_פירוט אגח תשואה מעל 10% " xfId="7585"/>
    <cellStyle name="7_Anafim_דיווחים נוספים_4.4. 2_דיווחים נוספים_פירוט אגח תשואה מעל 10% _15" xfId="7586"/>
    <cellStyle name="7_Anafim_דיווחים נוספים_4.4. 2_פירוט אגח תשואה מעל 10% " xfId="7587"/>
    <cellStyle name="7_Anafim_דיווחים נוספים_4.4. 2_פירוט אגח תשואה מעל 10% _1" xfId="7588"/>
    <cellStyle name="7_Anafim_דיווחים נוספים_4.4. 2_פירוט אגח תשואה מעל 10% _1_15" xfId="7589"/>
    <cellStyle name="7_Anafim_דיווחים נוספים_4.4. 2_פירוט אגח תשואה מעל 10% _15" xfId="7590"/>
    <cellStyle name="7_Anafim_דיווחים נוספים_4.4. 2_פירוט אגח תשואה מעל 10% _פירוט אגח תשואה מעל 10% " xfId="7591"/>
    <cellStyle name="7_Anafim_דיווחים נוספים_4.4. 2_פירוט אגח תשואה מעל 10% _פירוט אגח תשואה מעל 10% _15" xfId="7592"/>
    <cellStyle name="7_Anafim_דיווחים נוספים_4.4._15" xfId="7593"/>
    <cellStyle name="7_Anafim_דיווחים נוספים_4.4._דיווחים נוספים" xfId="7594"/>
    <cellStyle name="7_Anafim_דיווחים נוספים_4.4._דיווחים נוספים_15" xfId="7595"/>
    <cellStyle name="7_Anafim_דיווחים נוספים_4.4._דיווחים נוספים_פירוט אגח תשואה מעל 10% " xfId="7596"/>
    <cellStyle name="7_Anafim_דיווחים נוספים_4.4._דיווחים נוספים_פירוט אגח תשואה מעל 10% _15" xfId="7597"/>
    <cellStyle name="7_Anafim_דיווחים נוספים_4.4._פירוט אגח תשואה מעל 10% " xfId="7598"/>
    <cellStyle name="7_Anafim_דיווחים נוספים_4.4._פירוט אגח תשואה מעל 10% _1" xfId="7599"/>
    <cellStyle name="7_Anafim_דיווחים נוספים_4.4._פירוט אגח תשואה מעל 10% _1_15" xfId="7600"/>
    <cellStyle name="7_Anafim_דיווחים נוספים_4.4._פירוט אגח תשואה מעל 10% _15" xfId="7601"/>
    <cellStyle name="7_Anafim_דיווחים נוספים_4.4._פירוט אגח תשואה מעל 10% _פירוט אגח תשואה מעל 10% " xfId="7602"/>
    <cellStyle name="7_Anafim_דיווחים נוספים_4.4._פירוט אגח תשואה מעל 10% _פירוט אגח תשואה מעל 10% _15" xfId="7603"/>
    <cellStyle name="7_Anafim_דיווחים נוספים_דיווחים נוספים" xfId="7604"/>
    <cellStyle name="7_Anafim_דיווחים נוספים_דיווחים נוספים 2" xfId="7605"/>
    <cellStyle name="7_Anafim_דיווחים נוספים_דיווחים נוספים 2_15" xfId="7606"/>
    <cellStyle name="7_Anafim_דיווחים נוספים_דיווחים נוספים 2_דיווחים נוספים" xfId="7607"/>
    <cellStyle name="7_Anafim_דיווחים נוספים_דיווחים נוספים 2_דיווחים נוספים_1" xfId="7608"/>
    <cellStyle name="7_Anafim_דיווחים נוספים_דיווחים נוספים 2_דיווחים נוספים_1_15" xfId="7609"/>
    <cellStyle name="7_Anafim_דיווחים נוספים_דיווחים נוספים 2_דיווחים נוספים_1_פירוט אגח תשואה מעל 10% " xfId="7610"/>
    <cellStyle name="7_Anafim_דיווחים נוספים_דיווחים נוספים 2_דיווחים נוספים_1_פירוט אגח תשואה מעל 10% _15" xfId="7611"/>
    <cellStyle name="7_Anafim_דיווחים נוספים_דיווחים נוספים 2_דיווחים נוספים_15" xfId="7612"/>
    <cellStyle name="7_Anafim_דיווחים נוספים_דיווחים נוספים 2_דיווחים נוספים_פירוט אגח תשואה מעל 10% " xfId="7613"/>
    <cellStyle name="7_Anafim_דיווחים נוספים_דיווחים נוספים 2_דיווחים נוספים_פירוט אגח תשואה מעל 10% _15" xfId="7614"/>
    <cellStyle name="7_Anafim_דיווחים נוספים_דיווחים נוספים 2_פירוט אגח תשואה מעל 10% " xfId="7615"/>
    <cellStyle name="7_Anafim_דיווחים נוספים_דיווחים נוספים 2_פירוט אגח תשואה מעל 10% _1" xfId="7616"/>
    <cellStyle name="7_Anafim_דיווחים נוספים_דיווחים נוספים 2_פירוט אגח תשואה מעל 10% _1_15" xfId="7617"/>
    <cellStyle name="7_Anafim_דיווחים נוספים_דיווחים נוספים 2_פירוט אגח תשואה מעל 10% _15" xfId="7618"/>
    <cellStyle name="7_Anafim_דיווחים נוספים_דיווחים נוספים 2_פירוט אגח תשואה מעל 10% _פירוט אגח תשואה מעל 10% " xfId="7619"/>
    <cellStyle name="7_Anafim_דיווחים נוספים_דיווחים נוספים 2_פירוט אגח תשואה מעל 10% _פירוט אגח תשואה מעל 10% _15" xfId="7620"/>
    <cellStyle name="7_Anafim_דיווחים נוספים_דיווחים נוספים_1" xfId="7621"/>
    <cellStyle name="7_Anafim_דיווחים נוספים_דיווחים נוספים_1_15" xfId="7622"/>
    <cellStyle name="7_Anafim_דיווחים נוספים_דיווחים נוספים_1_פירוט אגח תשואה מעל 10% " xfId="7623"/>
    <cellStyle name="7_Anafim_דיווחים נוספים_דיווחים נוספים_1_פירוט אגח תשואה מעל 10% _15" xfId="7624"/>
    <cellStyle name="7_Anafim_דיווחים נוספים_דיווחים נוספים_15" xfId="7625"/>
    <cellStyle name="7_Anafim_דיווחים נוספים_דיווחים נוספים_4.4." xfId="7626"/>
    <cellStyle name="7_Anafim_דיווחים נוספים_דיווחים נוספים_4.4. 2" xfId="7627"/>
    <cellStyle name="7_Anafim_דיווחים נוספים_דיווחים נוספים_4.4. 2_15" xfId="7628"/>
    <cellStyle name="7_Anafim_דיווחים נוספים_דיווחים נוספים_4.4. 2_דיווחים נוספים" xfId="7629"/>
    <cellStyle name="7_Anafim_דיווחים נוספים_דיווחים נוספים_4.4. 2_דיווחים נוספים_1" xfId="7630"/>
    <cellStyle name="7_Anafim_דיווחים נוספים_דיווחים נוספים_4.4. 2_דיווחים נוספים_1_15" xfId="7631"/>
    <cellStyle name="7_Anafim_דיווחים נוספים_דיווחים נוספים_4.4. 2_דיווחים נוספים_1_פירוט אגח תשואה מעל 10% " xfId="7632"/>
    <cellStyle name="7_Anafim_דיווחים נוספים_דיווחים נוספים_4.4. 2_דיווחים נוספים_1_פירוט אגח תשואה מעל 10% _15" xfId="7633"/>
    <cellStyle name="7_Anafim_דיווחים נוספים_דיווחים נוספים_4.4. 2_דיווחים נוספים_15" xfId="7634"/>
    <cellStyle name="7_Anafim_דיווחים נוספים_דיווחים נוספים_4.4. 2_דיווחים נוספים_פירוט אגח תשואה מעל 10% " xfId="7635"/>
    <cellStyle name="7_Anafim_דיווחים נוספים_דיווחים נוספים_4.4. 2_דיווחים נוספים_פירוט אגח תשואה מעל 10% _15" xfId="7636"/>
    <cellStyle name="7_Anafim_דיווחים נוספים_דיווחים נוספים_4.4. 2_פירוט אגח תשואה מעל 10% " xfId="7637"/>
    <cellStyle name="7_Anafim_דיווחים נוספים_דיווחים נוספים_4.4. 2_פירוט אגח תשואה מעל 10% _1" xfId="7638"/>
    <cellStyle name="7_Anafim_דיווחים נוספים_דיווחים נוספים_4.4. 2_פירוט אגח תשואה מעל 10% _1_15" xfId="7639"/>
    <cellStyle name="7_Anafim_דיווחים נוספים_דיווחים נוספים_4.4. 2_פירוט אגח תשואה מעל 10% _15" xfId="7640"/>
    <cellStyle name="7_Anafim_דיווחים נוספים_דיווחים נוספים_4.4. 2_פירוט אגח תשואה מעל 10% _פירוט אגח תשואה מעל 10% " xfId="7641"/>
    <cellStyle name="7_Anafim_דיווחים נוספים_דיווחים נוספים_4.4. 2_פירוט אגח תשואה מעל 10% _פירוט אגח תשואה מעל 10% _15" xfId="7642"/>
    <cellStyle name="7_Anafim_דיווחים נוספים_דיווחים נוספים_4.4._15" xfId="7643"/>
    <cellStyle name="7_Anafim_דיווחים נוספים_דיווחים נוספים_4.4._דיווחים נוספים" xfId="7644"/>
    <cellStyle name="7_Anafim_דיווחים נוספים_דיווחים נוספים_4.4._דיווחים נוספים_15" xfId="7645"/>
    <cellStyle name="7_Anafim_דיווחים נוספים_דיווחים נוספים_4.4._דיווחים נוספים_פירוט אגח תשואה מעל 10% " xfId="7646"/>
    <cellStyle name="7_Anafim_דיווחים נוספים_דיווחים נוספים_4.4._דיווחים נוספים_פירוט אגח תשואה מעל 10% _15" xfId="7647"/>
    <cellStyle name="7_Anafim_דיווחים נוספים_דיווחים נוספים_4.4._פירוט אגח תשואה מעל 10% " xfId="7648"/>
    <cellStyle name="7_Anafim_דיווחים נוספים_דיווחים נוספים_4.4._פירוט אגח תשואה מעל 10% _1" xfId="7649"/>
    <cellStyle name="7_Anafim_דיווחים נוספים_דיווחים נוספים_4.4._פירוט אגח תשואה מעל 10% _1_15" xfId="7650"/>
    <cellStyle name="7_Anafim_דיווחים נוספים_דיווחים נוספים_4.4._פירוט אגח תשואה מעל 10% _15" xfId="7651"/>
    <cellStyle name="7_Anafim_דיווחים נוספים_דיווחים נוספים_4.4._פירוט אגח תשואה מעל 10% _פירוט אגח תשואה מעל 10% " xfId="7652"/>
    <cellStyle name="7_Anafim_דיווחים נוספים_דיווחים נוספים_4.4._פירוט אגח תשואה מעל 10% _פירוט אגח תשואה מעל 10% _15" xfId="7653"/>
    <cellStyle name="7_Anafim_דיווחים נוספים_דיווחים נוספים_דיווחים נוספים" xfId="7654"/>
    <cellStyle name="7_Anafim_דיווחים נוספים_דיווחים נוספים_דיווחים נוספים_15" xfId="7655"/>
    <cellStyle name="7_Anafim_דיווחים נוספים_דיווחים נוספים_דיווחים נוספים_פירוט אגח תשואה מעל 10% " xfId="7656"/>
    <cellStyle name="7_Anafim_דיווחים נוספים_דיווחים נוספים_דיווחים נוספים_פירוט אגח תשואה מעל 10% _15" xfId="7657"/>
    <cellStyle name="7_Anafim_דיווחים נוספים_דיווחים נוספים_פירוט אגח תשואה מעל 10% " xfId="7658"/>
    <cellStyle name="7_Anafim_דיווחים נוספים_דיווחים נוספים_פירוט אגח תשואה מעל 10% _1" xfId="7659"/>
    <cellStyle name="7_Anafim_דיווחים נוספים_דיווחים נוספים_פירוט אגח תשואה מעל 10% _1_15" xfId="7660"/>
    <cellStyle name="7_Anafim_דיווחים נוספים_דיווחים נוספים_פירוט אגח תשואה מעל 10% _15" xfId="7661"/>
    <cellStyle name="7_Anafim_דיווחים נוספים_דיווחים נוספים_פירוט אגח תשואה מעל 10% _פירוט אגח תשואה מעל 10% " xfId="7662"/>
    <cellStyle name="7_Anafim_דיווחים נוספים_דיווחים נוספים_פירוט אגח תשואה מעל 10% _פירוט אגח תשואה מעל 10% _15" xfId="7663"/>
    <cellStyle name="7_Anafim_דיווחים נוספים_פירוט אגח תשואה מעל 10% " xfId="7664"/>
    <cellStyle name="7_Anafim_דיווחים נוספים_פירוט אגח תשואה מעל 10% _1" xfId="7665"/>
    <cellStyle name="7_Anafim_דיווחים נוספים_פירוט אגח תשואה מעל 10% _1_15" xfId="7666"/>
    <cellStyle name="7_Anafim_דיווחים נוספים_פירוט אגח תשואה מעל 10% _15" xfId="7667"/>
    <cellStyle name="7_Anafim_דיווחים נוספים_פירוט אגח תשואה מעל 10% _פירוט אגח תשואה מעל 10% " xfId="7668"/>
    <cellStyle name="7_Anafim_דיווחים נוספים_פירוט אגח תשואה מעל 10% _פירוט אגח תשואה מעל 10% _15" xfId="7669"/>
    <cellStyle name="7_Anafim_הערות" xfId="7670"/>
    <cellStyle name="7_Anafim_הערות 2" xfId="7671"/>
    <cellStyle name="7_Anafim_הערות 2_15" xfId="7672"/>
    <cellStyle name="7_Anafim_הערות 2_דיווחים נוספים" xfId="7673"/>
    <cellStyle name="7_Anafim_הערות 2_דיווחים נוספים_1" xfId="7674"/>
    <cellStyle name="7_Anafim_הערות 2_דיווחים נוספים_1_15" xfId="7675"/>
    <cellStyle name="7_Anafim_הערות 2_דיווחים נוספים_1_פירוט אגח תשואה מעל 10% " xfId="7676"/>
    <cellStyle name="7_Anafim_הערות 2_דיווחים נוספים_1_פירוט אגח תשואה מעל 10% _15" xfId="7677"/>
    <cellStyle name="7_Anafim_הערות 2_דיווחים נוספים_15" xfId="7678"/>
    <cellStyle name="7_Anafim_הערות 2_דיווחים נוספים_פירוט אגח תשואה מעל 10% " xfId="7679"/>
    <cellStyle name="7_Anafim_הערות 2_דיווחים נוספים_פירוט אגח תשואה מעל 10% _15" xfId="7680"/>
    <cellStyle name="7_Anafim_הערות 2_פירוט אגח תשואה מעל 10% " xfId="7681"/>
    <cellStyle name="7_Anafim_הערות 2_פירוט אגח תשואה מעל 10% _1" xfId="7682"/>
    <cellStyle name="7_Anafim_הערות 2_פירוט אגח תשואה מעל 10% _1_15" xfId="7683"/>
    <cellStyle name="7_Anafim_הערות 2_פירוט אגח תשואה מעל 10% _15" xfId="7684"/>
    <cellStyle name="7_Anafim_הערות 2_פירוט אגח תשואה מעל 10% _פירוט אגח תשואה מעל 10% " xfId="7685"/>
    <cellStyle name="7_Anafim_הערות 2_פירוט אגח תשואה מעל 10% _פירוט אגח תשואה מעל 10% _15" xfId="7686"/>
    <cellStyle name="7_Anafim_הערות_15" xfId="7687"/>
    <cellStyle name="7_Anafim_הערות_4.4." xfId="7688"/>
    <cellStyle name="7_Anafim_הערות_4.4. 2" xfId="7689"/>
    <cellStyle name="7_Anafim_הערות_4.4. 2_15" xfId="7690"/>
    <cellStyle name="7_Anafim_הערות_4.4. 2_דיווחים נוספים" xfId="7691"/>
    <cellStyle name="7_Anafim_הערות_4.4. 2_דיווחים נוספים_1" xfId="7692"/>
    <cellStyle name="7_Anafim_הערות_4.4. 2_דיווחים נוספים_1_15" xfId="7693"/>
    <cellStyle name="7_Anafim_הערות_4.4. 2_דיווחים נוספים_1_פירוט אגח תשואה מעל 10% " xfId="7694"/>
    <cellStyle name="7_Anafim_הערות_4.4. 2_דיווחים נוספים_1_פירוט אגח תשואה מעל 10% _15" xfId="7695"/>
    <cellStyle name="7_Anafim_הערות_4.4. 2_דיווחים נוספים_15" xfId="7696"/>
    <cellStyle name="7_Anafim_הערות_4.4. 2_דיווחים נוספים_פירוט אגח תשואה מעל 10% " xfId="7697"/>
    <cellStyle name="7_Anafim_הערות_4.4. 2_דיווחים נוספים_פירוט אגח תשואה מעל 10% _15" xfId="7698"/>
    <cellStyle name="7_Anafim_הערות_4.4. 2_פירוט אגח תשואה מעל 10% " xfId="7699"/>
    <cellStyle name="7_Anafim_הערות_4.4. 2_פירוט אגח תשואה מעל 10% _1" xfId="7700"/>
    <cellStyle name="7_Anafim_הערות_4.4. 2_פירוט אגח תשואה מעל 10% _1_15" xfId="7701"/>
    <cellStyle name="7_Anafim_הערות_4.4. 2_פירוט אגח תשואה מעל 10% _15" xfId="7702"/>
    <cellStyle name="7_Anafim_הערות_4.4. 2_פירוט אגח תשואה מעל 10% _פירוט אגח תשואה מעל 10% " xfId="7703"/>
    <cellStyle name="7_Anafim_הערות_4.4. 2_פירוט אגח תשואה מעל 10% _פירוט אגח תשואה מעל 10% _15" xfId="7704"/>
    <cellStyle name="7_Anafim_הערות_4.4._15" xfId="7705"/>
    <cellStyle name="7_Anafim_הערות_4.4._דיווחים נוספים" xfId="7706"/>
    <cellStyle name="7_Anafim_הערות_4.4._דיווחים נוספים_15" xfId="7707"/>
    <cellStyle name="7_Anafim_הערות_4.4._דיווחים נוספים_פירוט אגח תשואה מעל 10% " xfId="7708"/>
    <cellStyle name="7_Anafim_הערות_4.4._דיווחים נוספים_פירוט אגח תשואה מעל 10% _15" xfId="7709"/>
    <cellStyle name="7_Anafim_הערות_4.4._פירוט אגח תשואה מעל 10% " xfId="7710"/>
    <cellStyle name="7_Anafim_הערות_4.4._פירוט אגח תשואה מעל 10% _1" xfId="7711"/>
    <cellStyle name="7_Anafim_הערות_4.4._פירוט אגח תשואה מעל 10% _1_15" xfId="7712"/>
    <cellStyle name="7_Anafim_הערות_4.4._פירוט אגח תשואה מעל 10% _15" xfId="7713"/>
    <cellStyle name="7_Anafim_הערות_4.4._פירוט אגח תשואה מעל 10% _פירוט אגח תשואה מעל 10% " xfId="7714"/>
    <cellStyle name="7_Anafim_הערות_4.4._פירוט אגח תשואה מעל 10% _פירוט אגח תשואה מעל 10% _15" xfId="7715"/>
    <cellStyle name="7_Anafim_הערות_דיווחים נוספים" xfId="7716"/>
    <cellStyle name="7_Anafim_הערות_דיווחים נוספים_1" xfId="7717"/>
    <cellStyle name="7_Anafim_הערות_דיווחים נוספים_1_15" xfId="7718"/>
    <cellStyle name="7_Anafim_הערות_דיווחים נוספים_1_פירוט אגח תשואה מעל 10% " xfId="7719"/>
    <cellStyle name="7_Anafim_הערות_דיווחים נוספים_1_פירוט אגח תשואה מעל 10% _15" xfId="7720"/>
    <cellStyle name="7_Anafim_הערות_דיווחים נוספים_15" xfId="7721"/>
    <cellStyle name="7_Anafim_הערות_דיווחים נוספים_פירוט אגח תשואה מעל 10% " xfId="7722"/>
    <cellStyle name="7_Anafim_הערות_דיווחים נוספים_פירוט אגח תשואה מעל 10% _15" xfId="7723"/>
    <cellStyle name="7_Anafim_הערות_פירוט אגח תשואה מעל 10% " xfId="7724"/>
    <cellStyle name="7_Anafim_הערות_פירוט אגח תשואה מעל 10% _1" xfId="7725"/>
    <cellStyle name="7_Anafim_הערות_פירוט אגח תשואה מעל 10% _1_15" xfId="7726"/>
    <cellStyle name="7_Anafim_הערות_פירוט אגח תשואה מעל 10% _15" xfId="7727"/>
    <cellStyle name="7_Anafim_הערות_פירוט אגח תשואה מעל 10% _פירוט אגח תשואה מעל 10% " xfId="7728"/>
    <cellStyle name="7_Anafim_הערות_פירוט אגח תשואה מעל 10% _פירוט אגח תשואה מעל 10% _15" xfId="7729"/>
    <cellStyle name="7_Anafim_יתרת מסגרות אשראי לניצול " xfId="7730"/>
    <cellStyle name="7_Anafim_יתרת מסגרות אשראי לניצול  2" xfId="7731"/>
    <cellStyle name="7_Anafim_יתרת מסגרות אשראי לניצול  2_15" xfId="7732"/>
    <cellStyle name="7_Anafim_יתרת מסגרות אשראי לניצול  2_דיווחים נוספים" xfId="7733"/>
    <cellStyle name="7_Anafim_יתרת מסגרות אשראי לניצול  2_דיווחים נוספים_1" xfId="7734"/>
    <cellStyle name="7_Anafim_יתרת מסגרות אשראי לניצול  2_דיווחים נוספים_1_15" xfId="7735"/>
    <cellStyle name="7_Anafim_יתרת מסגרות אשראי לניצול  2_דיווחים נוספים_1_פירוט אגח תשואה מעל 10% " xfId="7736"/>
    <cellStyle name="7_Anafim_יתרת מסגרות אשראי לניצול  2_דיווחים נוספים_1_פירוט אגח תשואה מעל 10% _15" xfId="7737"/>
    <cellStyle name="7_Anafim_יתרת מסגרות אשראי לניצול  2_דיווחים נוספים_15" xfId="7738"/>
    <cellStyle name="7_Anafim_יתרת מסגרות אשראי לניצול  2_דיווחים נוספים_פירוט אגח תשואה מעל 10% " xfId="7739"/>
    <cellStyle name="7_Anafim_יתרת מסגרות אשראי לניצול  2_דיווחים נוספים_פירוט אגח תשואה מעל 10% _15" xfId="7740"/>
    <cellStyle name="7_Anafim_יתרת מסגרות אשראי לניצול  2_פירוט אגח תשואה מעל 10% " xfId="7741"/>
    <cellStyle name="7_Anafim_יתרת מסגרות אשראי לניצול  2_פירוט אגח תשואה מעל 10% _1" xfId="7742"/>
    <cellStyle name="7_Anafim_יתרת מסגרות אשראי לניצול  2_פירוט אגח תשואה מעל 10% _1_15" xfId="7743"/>
    <cellStyle name="7_Anafim_יתרת מסגרות אשראי לניצול  2_פירוט אגח תשואה מעל 10% _15" xfId="7744"/>
    <cellStyle name="7_Anafim_יתרת מסגרות אשראי לניצול  2_פירוט אגח תשואה מעל 10% _פירוט אגח תשואה מעל 10% " xfId="7745"/>
    <cellStyle name="7_Anafim_יתרת מסגרות אשראי לניצול  2_פירוט אגח תשואה מעל 10% _פירוט אגח תשואה מעל 10% _15" xfId="7746"/>
    <cellStyle name="7_Anafim_יתרת מסגרות אשראי לניצול _15" xfId="7747"/>
    <cellStyle name="7_Anafim_יתרת מסגרות אשראי לניצול _4.4." xfId="7748"/>
    <cellStyle name="7_Anafim_יתרת מסגרות אשראי לניצול _4.4. 2" xfId="7749"/>
    <cellStyle name="7_Anafim_יתרת מסגרות אשראי לניצול _4.4. 2_15" xfId="7750"/>
    <cellStyle name="7_Anafim_יתרת מסגרות אשראי לניצול _4.4. 2_דיווחים נוספים" xfId="7751"/>
    <cellStyle name="7_Anafim_יתרת מסגרות אשראי לניצול _4.4. 2_דיווחים נוספים_1" xfId="7752"/>
    <cellStyle name="7_Anafim_יתרת מסגרות אשראי לניצול _4.4. 2_דיווחים נוספים_1_15" xfId="7753"/>
    <cellStyle name="7_Anafim_יתרת מסגרות אשראי לניצול _4.4. 2_דיווחים נוספים_1_פירוט אגח תשואה מעל 10% " xfId="7754"/>
    <cellStyle name="7_Anafim_יתרת מסגרות אשראי לניצול _4.4. 2_דיווחים נוספים_1_פירוט אגח תשואה מעל 10% _15" xfId="7755"/>
    <cellStyle name="7_Anafim_יתרת מסגרות אשראי לניצול _4.4. 2_דיווחים נוספים_15" xfId="7756"/>
    <cellStyle name="7_Anafim_יתרת מסגרות אשראי לניצול _4.4. 2_דיווחים נוספים_פירוט אגח תשואה מעל 10% " xfId="7757"/>
    <cellStyle name="7_Anafim_יתרת מסגרות אשראי לניצול _4.4. 2_דיווחים נוספים_פירוט אגח תשואה מעל 10% _15" xfId="7758"/>
    <cellStyle name="7_Anafim_יתרת מסגרות אשראי לניצול _4.4. 2_פירוט אגח תשואה מעל 10% " xfId="7759"/>
    <cellStyle name="7_Anafim_יתרת מסגרות אשראי לניצול _4.4. 2_פירוט אגח תשואה מעל 10% _1" xfId="7760"/>
    <cellStyle name="7_Anafim_יתרת מסגרות אשראי לניצול _4.4. 2_פירוט אגח תשואה מעל 10% _1_15" xfId="7761"/>
    <cellStyle name="7_Anafim_יתרת מסגרות אשראי לניצול _4.4. 2_פירוט אגח תשואה מעל 10% _15" xfId="7762"/>
    <cellStyle name="7_Anafim_יתרת מסגרות אשראי לניצול _4.4. 2_פירוט אגח תשואה מעל 10% _פירוט אגח תשואה מעל 10% " xfId="7763"/>
    <cellStyle name="7_Anafim_יתרת מסגרות אשראי לניצול _4.4. 2_פירוט אגח תשואה מעל 10% _פירוט אגח תשואה מעל 10% _15" xfId="7764"/>
    <cellStyle name="7_Anafim_יתרת מסגרות אשראי לניצול _4.4._15" xfId="7765"/>
    <cellStyle name="7_Anafim_יתרת מסגרות אשראי לניצול _4.4._דיווחים נוספים" xfId="7766"/>
    <cellStyle name="7_Anafim_יתרת מסגרות אשראי לניצול _4.4._דיווחים נוספים_15" xfId="7767"/>
    <cellStyle name="7_Anafim_יתרת מסגרות אשראי לניצול _4.4._דיווחים נוספים_פירוט אגח תשואה מעל 10% " xfId="7768"/>
    <cellStyle name="7_Anafim_יתרת מסגרות אשראי לניצול _4.4._דיווחים נוספים_פירוט אגח תשואה מעל 10% _15" xfId="7769"/>
    <cellStyle name="7_Anafim_יתרת מסגרות אשראי לניצול _4.4._פירוט אגח תשואה מעל 10% " xfId="7770"/>
    <cellStyle name="7_Anafim_יתרת מסגרות אשראי לניצול _4.4._פירוט אגח תשואה מעל 10% _1" xfId="7771"/>
    <cellStyle name="7_Anafim_יתרת מסגרות אשראי לניצול _4.4._פירוט אגח תשואה מעל 10% _1_15" xfId="7772"/>
    <cellStyle name="7_Anafim_יתרת מסגרות אשראי לניצול _4.4._פירוט אגח תשואה מעל 10% _15" xfId="7773"/>
    <cellStyle name="7_Anafim_יתרת מסגרות אשראי לניצול _4.4._פירוט אגח תשואה מעל 10% _פירוט אגח תשואה מעל 10% " xfId="7774"/>
    <cellStyle name="7_Anafim_יתרת מסגרות אשראי לניצול _4.4._פירוט אגח תשואה מעל 10% _פירוט אגח תשואה מעל 10% _15" xfId="7775"/>
    <cellStyle name="7_Anafim_יתרת מסגרות אשראי לניצול _דיווחים נוספים" xfId="7776"/>
    <cellStyle name="7_Anafim_יתרת מסגרות אשראי לניצול _דיווחים נוספים_1" xfId="7777"/>
    <cellStyle name="7_Anafim_יתרת מסגרות אשראי לניצול _דיווחים נוספים_1_15" xfId="7778"/>
    <cellStyle name="7_Anafim_יתרת מסגרות אשראי לניצול _דיווחים נוספים_1_פירוט אגח תשואה מעל 10% " xfId="7779"/>
    <cellStyle name="7_Anafim_יתרת מסגרות אשראי לניצול _דיווחים נוספים_1_פירוט אגח תשואה מעל 10% _15" xfId="7780"/>
    <cellStyle name="7_Anafim_יתרת מסגרות אשראי לניצול _דיווחים נוספים_15" xfId="7781"/>
    <cellStyle name="7_Anafim_יתרת מסגרות אשראי לניצול _דיווחים נוספים_פירוט אגח תשואה מעל 10% " xfId="7782"/>
    <cellStyle name="7_Anafim_יתרת מסגרות אשראי לניצול _דיווחים נוספים_פירוט אגח תשואה מעל 10% _15" xfId="7783"/>
    <cellStyle name="7_Anafim_יתרת מסגרות אשראי לניצול _פירוט אגח תשואה מעל 10% " xfId="7784"/>
    <cellStyle name="7_Anafim_יתרת מסגרות אשראי לניצול _פירוט אגח תשואה מעל 10% _1" xfId="7785"/>
    <cellStyle name="7_Anafim_יתרת מסגרות אשראי לניצול _פירוט אגח תשואה מעל 10% _1_15" xfId="7786"/>
    <cellStyle name="7_Anafim_יתרת מסגרות אשראי לניצול _פירוט אגח תשואה מעל 10% _15" xfId="7787"/>
    <cellStyle name="7_Anafim_יתרת מסגרות אשראי לניצול _פירוט אגח תשואה מעל 10% _פירוט אגח תשואה מעל 10% " xfId="7788"/>
    <cellStyle name="7_Anafim_יתרת מסגרות אשראי לניצול _פירוט אגח תשואה מעל 10% _פירוט אגח תשואה מעל 10% _15" xfId="7789"/>
    <cellStyle name="7_Anafim_עסקאות שאושרו וטרם בוצעו  " xfId="7790"/>
    <cellStyle name="7_Anafim_עסקאות שאושרו וטרם בוצעו   2" xfId="7791"/>
    <cellStyle name="7_Anafim_עסקאות שאושרו וטרם בוצעו   2_15" xfId="7792"/>
    <cellStyle name="7_Anafim_עסקאות שאושרו וטרם בוצעו   2_דיווחים נוספים" xfId="7793"/>
    <cellStyle name="7_Anafim_עסקאות שאושרו וטרם בוצעו   2_דיווחים נוספים_1" xfId="7794"/>
    <cellStyle name="7_Anafim_עסקאות שאושרו וטרם בוצעו   2_דיווחים נוספים_1_15" xfId="7795"/>
    <cellStyle name="7_Anafim_עסקאות שאושרו וטרם בוצעו   2_דיווחים נוספים_1_פירוט אגח תשואה מעל 10% " xfId="7796"/>
    <cellStyle name="7_Anafim_עסקאות שאושרו וטרם בוצעו   2_דיווחים נוספים_1_פירוט אגח תשואה מעל 10% _15" xfId="7797"/>
    <cellStyle name="7_Anafim_עסקאות שאושרו וטרם בוצעו   2_דיווחים נוספים_15" xfId="7798"/>
    <cellStyle name="7_Anafim_עסקאות שאושרו וטרם בוצעו   2_דיווחים נוספים_פירוט אגח תשואה מעל 10% " xfId="7799"/>
    <cellStyle name="7_Anafim_עסקאות שאושרו וטרם בוצעו   2_דיווחים נוספים_פירוט אגח תשואה מעל 10% _15" xfId="7800"/>
    <cellStyle name="7_Anafim_עסקאות שאושרו וטרם בוצעו   2_פירוט אגח תשואה מעל 10% " xfId="7801"/>
    <cellStyle name="7_Anafim_עסקאות שאושרו וטרם בוצעו   2_פירוט אגח תשואה מעל 10% _1" xfId="7802"/>
    <cellStyle name="7_Anafim_עסקאות שאושרו וטרם בוצעו   2_פירוט אגח תשואה מעל 10% _1_15" xfId="7803"/>
    <cellStyle name="7_Anafim_עסקאות שאושרו וטרם בוצעו   2_פירוט אגח תשואה מעל 10% _15" xfId="7804"/>
    <cellStyle name="7_Anafim_עסקאות שאושרו וטרם בוצעו   2_פירוט אגח תשואה מעל 10% _פירוט אגח תשואה מעל 10% " xfId="7805"/>
    <cellStyle name="7_Anafim_עסקאות שאושרו וטרם בוצעו   2_פירוט אגח תשואה מעל 10% _פירוט אגח תשואה מעל 10% _15" xfId="7806"/>
    <cellStyle name="7_Anafim_עסקאות שאושרו וטרם בוצעו  _1" xfId="7807"/>
    <cellStyle name="7_Anafim_עסקאות שאושרו וטרם בוצעו  _1 2" xfId="7808"/>
    <cellStyle name="7_Anafim_עסקאות שאושרו וטרם בוצעו  _1 2_15" xfId="7809"/>
    <cellStyle name="7_Anafim_עסקאות שאושרו וטרם בוצעו  _1 2_דיווחים נוספים" xfId="7810"/>
    <cellStyle name="7_Anafim_עסקאות שאושרו וטרם בוצעו  _1 2_דיווחים נוספים_1" xfId="7811"/>
    <cellStyle name="7_Anafim_עסקאות שאושרו וטרם בוצעו  _1 2_דיווחים נוספים_1_15" xfId="7812"/>
    <cellStyle name="7_Anafim_עסקאות שאושרו וטרם בוצעו  _1 2_דיווחים נוספים_1_פירוט אגח תשואה מעל 10% " xfId="7813"/>
    <cellStyle name="7_Anafim_עסקאות שאושרו וטרם בוצעו  _1 2_דיווחים נוספים_1_פירוט אגח תשואה מעל 10% _15" xfId="7814"/>
    <cellStyle name="7_Anafim_עסקאות שאושרו וטרם בוצעו  _1 2_דיווחים נוספים_15" xfId="7815"/>
    <cellStyle name="7_Anafim_עסקאות שאושרו וטרם בוצעו  _1 2_דיווחים נוספים_פירוט אגח תשואה מעל 10% " xfId="7816"/>
    <cellStyle name="7_Anafim_עסקאות שאושרו וטרם בוצעו  _1 2_דיווחים נוספים_פירוט אגח תשואה מעל 10% _15" xfId="7817"/>
    <cellStyle name="7_Anafim_עסקאות שאושרו וטרם בוצעו  _1 2_פירוט אגח תשואה מעל 10% " xfId="7818"/>
    <cellStyle name="7_Anafim_עסקאות שאושרו וטרם בוצעו  _1 2_פירוט אגח תשואה מעל 10% _1" xfId="7819"/>
    <cellStyle name="7_Anafim_עסקאות שאושרו וטרם בוצעו  _1 2_פירוט אגח תשואה מעל 10% _1_15" xfId="7820"/>
    <cellStyle name="7_Anafim_עסקאות שאושרו וטרם בוצעו  _1 2_פירוט אגח תשואה מעל 10% _15" xfId="7821"/>
    <cellStyle name="7_Anafim_עסקאות שאושרו וטרם בוצעו  _1 2_פירוט אגח תשואה מעל 10% _פירוט אגח תשואה מעל 10% " xfId="7822"/>
    <cellStyle name="7_Anafim_עסקאות שאושרו וטרם בוצעו  _1 2_פירוט אגח תשואה מעל 10% _פירוט אגח תשואה מעל 10% _15" xfId="7823"/>
    <cellStyle name="7_Anafim_עסקאות שאושרו וטרם בוצעו  _1_15" xfId="7824"/>
    <cellStyle name="7_Anafim_עסקאות שאושרו וטרם בוצעו  _1_דיווחים נוספים" xfId="7825"/>
    <cellStyle name="7_Anafim_עסקאות שאושרו וטרם בוצעו  _1_דיווחים נוספים_15" xfId="7826"/>
    <cellStyle name="7_Anafim_עסקאות שאושרו וטרם בוצעו  _1_דיווחים נוספים_פירוט אגח תשואה מעל 10% " xfId="7827"/>
    <cellStyle name="7_Anafim_עסקאות שאושרו וטרם בוצעו  _1_דיווחים נוספים_פירוט אגח תשואה מעל 10% _15" xfId="7828"/>
    <cellStyle name="7_Anafim_עסקאות שאושרו וטרם בוצעו  _1_פירוט אגח תשואה מעל 10% " xfId="7829"/>
    <cellStyle name="7_Anafim_עסקאות שאושרו וטרם בוצעו  _1_פירוט אגח תשואה מעל 10% _1" xfId="7830"/>
    <cellStyle name="7_Anafim_עסקאות שאושרו וטרם בוצעו  _1_פירוט אגח תשואה מעל 10% _1_15" xfId="7831"/>
    <cellStyle name="7_Anafim_עסקאות שאושרו וטרם בוצעו  _1_פירוט אגח תשואה מעל 10% _15" xfId="7832"/>
    <cellStyle name="7_Anafim_עסקאות שאושרו וטרם בוצעו  _1_פירוט אגח תשואה מעל 10% _פירוט אגח תשואה מעל 10% " xfId="7833"/>
    <cellStyle name="7_Anafim_עסקאות שאושרו וטרם בוצעו  _1_פירוט אגח תשואה מעל 10% _פירוט אגח תשואה מעל 10% _15" xfId="7834"/>
    <cellStyle name="7_Anafim_עסקאות שאושרו וטרם בוצעו  _15" xfId="7835"/>
    <cellStyle name="7_Anafim_עסקאות שאושרו וטרם בוצעו  _4.4." xfId="7836"/>
    <cellStyle name="7_Anafim_עסקאות שאושרו וטרם בוצעו  _4.4. 2" xfId="7837"/>
    <cellStyle name="7_Anafim_עסקאות שאושרו וטרם בוצעו  _4.4. 2_15" xfId="7838"/>
    <cellStyle name="7_Anafim_עסקאות שאושרו וטרם בוצעו  _4.4. 2_דיווחים נוספים" xfId="7839"/>
    <cellStyle name="7_Anafim_עסקאות שאושרו וטרם בוצעו  _4.4. 2_דיווחים נוספים_1" xfId="7840"/>
    <cellStyle name="7_Anafim_עסקאות שאושרו וטרם בוצעו  _4.4. 2_דיווחים נוספים_1_15" xfId="7841"/>
    <cellStyle name="7_Anafim_עסקאות שאושרו וטרם בוצעו  _4.4. 2_דיווחים נוספים_1_פירוט אגח תשואה מעל 10% " xfId="7842"/>
    <cellStyle name="7_Anafim_עסקאות שאושרו וטרם בוצעו  _4.4. 2_דיווחים נוספים_1_פירוט אגח תשואה מעל 10% _15" xfId="7843"/>
    <cellStyle name="7_Anafim_עסקאות שאושרו וטרם בוצעו  _4.4. 2_דיווחים נוספים_15" xfId="7844"/>
    <cellStyle name="7_Anafim_עסקאות שאושרו וטרם בוצעו  _4.4. 2_דיווחים נוספים_פירוט אגח תשואה מעל 10% " xfId="7845"/>
    <cellStyle name="7_Anafim_עסקאות שאושרו וטרם בוצעו  _4.4. 2_דיווחים נוספים_פירוט אגח תשואה מעל 10% _15" xfId="7846"/>
    <cellStyle name="7_Anafim_עסקאות שאושרו וטרם בוצעו  _4.4. 2_פירוט אגח תשואה מעל 10% " xfId="7847"/>
    <cellStyle name="7_Anafim_עסקאות שאושרו וטרם בוצעו  _4.4. 2_פירוט אגח תשואה מעל 10% _1" xfId="7848"/>
    <cellStyle name="7_Anafim_עסקאות שאושרו וטרם בוצעו  _4.4. 2_פירוט אגח תשואה מעל 10% _1_15" xfId="7849"/>
    <cellStyle name="7_Anafim_עסקאות שאושרו וטרם בוצעו  _4.4. 2_פירוט אגח תשואה מעל 10% _15" xfId="7850"/>
    <cellStyle name="7_Anafim_עסקאות שאושרו וטרם בוצעו  _4.4. 2_פירוט אגח תשואה מעל 10% _פירוט אגח תשואה מעל 10% " xfId="7851"/>
    <cellStyle name="7_Anafim_עסקאות שאושרו וטרם בוצעו  _4.4. 2_פירוט אגח תשואה מעל 10% _פירוט אגח תשואה מעל 10% _15" xfId="7852"/>
    <cellStyle name="7_Anafim_עסקאות שאושרו וטרם בוצעו  _4.4._15" xfId="7853"/>
    <cellStyle name="7_Anafim_עסקאות שאושרו וטרם בוצעו  _4.4._דיווחים נוספים" xfId="7854"/>
    <cellStyle name="7_Anafim_עסקאות שאושרו וטרם בוצעו  _4.4._דיווחים נוספים_15" xfId="7855"/>
    <cellStyle name="7_Anafim_עסקאות שאושרו וטרם בוצעו  _4.4._דיווחים נוספים_פירוט אגח תשואה מעל 10% " xfId="7856"/>
    <cellStyle name="7_Anafim_עסקאות שאושרו וטרם בוצעו  _4.4._דיווחים נוספים_פירוט אגח תשואה מעל 10% _15" xfId="7857"/>
    <cellStyle name="7_Anafim_עסקאות שאושרו וטרם בוצעו  _4.4._פירוט אגח תשואה מעל 10% " xfId="7858"/>
    <cellStyle name="7_Anafim_עסקאות שאושרו וטרם בוצעו  _4.4._פירוט אגח תשואה מעל 10% _1" xfId="7859"/>
    <cellStyle name="7_Anafim_עסקאות שאושרו וטרם בוצעו  _4.4._פירוט אגח תשואה מעל 10% _1_15" xfId="7860"/>
    <cellStyle name="7_Anafim_עסקאות שאושרו וטרם בוצעו  _4.4._פירוט אגח תשואה מעל 10% _15" xfId="7861"/>
    <cellStyle name="7_Anafim_עסקאות שאושרו וטרם בוצעו  _4.4._פירוט אגח תשואה מעל 10% _פירוט אגח תשואה מעל 10% " xfId="7862"/>
    <cellStyle name="7_Anafim_עסקאות שאושרו וטרם בוצעו  _4.4._פירוט אגח תשואה מעל 10% _פירוט אגח תשואה מעל 10% _15" xfId="7863"/>
    <cellStyle name="7_Anafim_עסקאות שאושרו וטרם בוצעו  _דיווחים נוספים" xfId="7864"/>
    <cellStyle name="7_Anafim_עסקאות שאושרו וטרם בוצעו  _דיווחים נוספים_1" xfId="7865"/>
    <cellStyle name="7_Anafim_עסקאות שאושרו וטרם בוצעו  _דיווחים נוספים_1_15" xfId="7866"/>
    <cellStyle name="7_Anafim_עסקאות שאושרו וטרם בוצעו  _דיווחים נוספים_1_פירוט אגח תשואה מעל 10% " xfId="7867"/>
    <cellStyle name="7_Anafim_עסקאות שאושרו וטרם בוצעו  _דיווחים נוספים_1_פירוט אגח תשואה מעל 10% _15" xfId="7868"/>
    <cellStyle name="7_Anafim_עסקאות שאושרו וטרם בוצעו  _דיווחים נוספים_15" xfId="7869"/>
    <cellStyle name="7_Anafim_עסקאות שאושרו וטרם בוצעו  _דיווחים נוספים_פירוט אגח תשואה מעל 10% " xfId="7870"/>
    <cellStyle name="7_Anafim_עסקאות שאושרו וטרם בוצעו  _דיווחים נוספים_פירוט אגח תשואה מעל 10% _15" xfId="7871"/>
    <cellStyle name="7_Anafim_עסקאות שאושרו וטרם בוצעו  _פירוט אגח תשואה מעל 10% " xfId="7872"/>
    <cellStyle name="7_Anafim_עסקאות שאושרו וטרם בוצעו  _פירוט אגח תשואה מעל 10% _1" xfId="7873"/>
    <cellStyle name="7_Anafim_עסקאות שאושרו וטרם בוצעו  _פירוט אגח תשואה מעל 10% _1_15" xfId="7874"/>
    <cellStyle name="7_Anafim_עסקאות שאושרו וטרם בוצעו  _פירוט אגח תשואה מעל 10% _15" xfId="7875"/>
    <cellStyle name="7_Anafim_עסקאות שאושרו וטרם בוצעו  _פירוט אגח תשואה מעל 10% _פירוט אגח תשואה מעל 10% " xfId="7876"/>
    <cellStyle name="7_Anafim_עסקאות שאושרו וטרם בוצעו  _פירוט אגח תשואה מעל 10% _פירוט אגח תשואה מעל 10% _15" xfId="7877"/>
    <cellStyle name="7_Anafim_פירוט אגח תשואה מעל 10% " xfId="7878"/>
    <cellStyle name="7_Anafim_פירוט אגח תשואה מעל 10%  2" xfId="7879"/>
    <cellStyle name="7_Anafim_פירוט אגח תשואה מעל 10%  2_15" xfId="7880"/>
    <cellStyle name="7_Anafim_פירוט אגח תשואה מעל 10%  2_דיווחים נוספים" xfId="7881"/>
    <cellStyle name="7_Anafim_פירוט אגח תשואה מעל 10%  2_דיווחים נוספים_1" xfId="7882"/>
    <cellStyle name="7_Anafim_פירוט אגח תשואה מעל 10%  2_דיווחים נוספים_1_15" xfId="7883"/>
    <cellStyle name="7_Anafim_פירוט אגח תשואה מעל 10%  2_דיווחים נוספים_1_פירוט אגח תשואה מעל 10% " xfId="7884"/>
    <cellStyle name="7_Anafim_פירוט אגח תשואה מעל 10%  2_דיווחים נוספים_1_פירוט אגח תשואה מעל 10% _15" xfId="7885"/>
    <cellStyle name="7_Anafim_פירוט אגח תשואה מעל 10%  2_דיווחים נוספים_15" xfId="7886"/>
    <cellStyle name="7_Anafim_פירוט אגח תשואה מעל 10%  2_דיווחים נוספים_פירוט אגח תשואה מעל 10% " xfId="7887"/>
    <cellStyle name="7_Anafim_פירוט אגח תשואה מעל 10%  2_דיווחים נוספים_פירוט אגח תשואה מעל 10% _15" xfId="7888"/>
    <cellStyle name="7_Anafim_פירוט אגח תשואה מעל 10%  2_פירוט אגח תשואה מעל 10% " xfId="7889"/>
    <cellStyle name="7_Anafim_פירוט אגח תשואה מעל 10%  2_פירוט אגח תשואה מעל 10% _1" xfId="7890"/>
    <cellStyle name="7_Anafim_פירוט אגח תשואה מעל 10%  2_פירוט אגח תשואה מעל 10% _1_15" xfId="7891"/>
    <cellStyle name="7_Anafim_פירוט אגח תשואה מעל 10%  2_פירוט אגח תשואה מעל 10% _15" xfId="7892"/>
    <cellStyle name="7_Anafim_פירוט אגח תשואה מעל 10%  2_פירוט אגח תשואה מעל 10% _פירוט אגח תשואה מעל 10% " xfId="7893"/>
    <cellStyle name="7_Anafim_פירוט אגח תשואה מעל 10%  2_פירוט אגח תשואה מעל 10% _פירוט אגח תשואה מעל 10% _15" xfId="7894"/>
    <cellStyle name="7_Anafim_פירוט אגח תשואה מעל 10% _1" xfId="7895"/>
    <cellStyle name="7_Anafim_פירוט אגח תשואה מעל 10% _1_15" xfId="7896"/>
    <cellStyle name="7_Anafim_פירוט אגח תשואה מעל 10% _1_פירוט אגח תשואה מעל 10% " xfId="7897"/>
    <cellStyle name="7_Anafim_פירוט אגח תשואה מעל 10% _1_פירוט אגח תשואה מעל 10% _15" xfId="7898"/>
    <cellStyle name="7_Anafim_פירוט אגח תשואה מעל 10% _15" xfId="7899"/>
    <cellStyle name="7_Anafim_פירוט אגח תשואה מעל 10% _2" xfId="7900"/>
    <cellStyle name="7_Anafim_פירוט אגח תשואה מעל 10% _2_15" xfId="7901"/>
    <cellStyle name="7_Anafim_פירוט אגח תשואה מעל 10% _4.4." xfId="7902"/>
    <cellStyle name="7_Anafim_פירוט אגח תשואה מעל 10% _4.4. 2" xfId="7903"/>
    <cellStyle name="7_Anafim_פירוט אגח תשואה מעל 10% _4.4. 2_15" xfId="7904"/>
    <cellStyle name="7_Anafim_פירוט אגח תשואה מעל 10% _4.4. 2_דיווחים נוספים" xfId="7905"/>
    <cellStyle name="7_Anafim_פירוט אגח תשואה מעל 10% _4.4. 2_דיווחים נוספים_1" xfId="7906"/>
    <cellStyle name="7_Anafim_פירוט אגח תשואה מעל 10% _4.4. 2_דיווחים נוספים_1_15" xfId="7907"/>
    <cellStyle name="7_Anafim_פירוט אגח תשואה מעל 10% _4.4. 2_דיווחים נוספים_1_פירוט אגח תשואה מעל 10% " xfId="7908"/>
    <cellStyle name="7_Anafim_פירוט אגח תשואה מעל 10% _4.4. 2_דיווחים נוספים_1_פירוט אגח תשואה מעל 10% _15" xfId="7909"/>
    <cellStyle name="7_Anafim_פירוט אגח תשואה מעל 10% _4.4. 2_דיווחים נוספים_15" xfId="7910"/>
    <cellStyle name="7_Anafim_פירוט אגח תשואה מעל 10% _4.4. 2_דיווחים נוספים_פירוט אגח תשואה מעל 10% " xfId="7911"/>
    <cellStyle name="7_Anafim_פירוט אגח תשואה מעל 10% _4.4. 2_דיווחים נוספים_פירוט אגח תשואה מעל 10% _15" xfId="7912"/>
    <cellStyle name="7_Anafim_פירוט אגח תשואה מעל 10% _4.4. 2_פירוט אגח תשואה מעל 10% " xfId="7913"/>
    <cellStyle name="7_Anafim_פירוט אגח תשואה מעל 10% _4.4. 2_פירוט אגח תשואה מעל 10% _1" xfId="7914"/>
    <cellStyle name="7_Anafim_פירוט אגח תשואה מעל 10% _4.4. 2_פירוט אגח תשואה מעל 10% _1_15" xfId="7915"/>
    <cellStyle name="7_Anafim_פירוט אגח תשואה מעל 10% _4.4. 2_פירוט אגח תשואה מעל 10% _15" xfId="7916"/>
    <cellStyle name="7_Anafim_פירוט אגח תשואה מעל 10% _4.4. 2_פירוט אגח תשואה מעל 10% _פירוט אגח תשואה מעל 10% " xfId="7917"/>
    <cellStyle name="7_Anafim_פירוט אגח תשואה מעל 10% _4.4. 2_פירוט אגח תשואה מעל 10% _פירוט אגח תשואה מעל 10% _15" xfId="7918"/>
    <cellStyle name="7_Anafim_פירוט אגח תשואה מעל 10% _4.4._15" xfId="7919"/>
    <cellStyle name="7_Anafim_פירוט אגח תשואה מעל 10% _4.4._דיווחים נוספים" xfId="7920"/>
    <cellStyle name="7_Anafim_פירוט אגח תשואה מעל 10% _4.4._דיווחים נוספים_15" xfId="7921"/>
    <cellStyle name="7_Anafim_פירוט אגח תשואה מעל 10% _4.4._דיווחים נוספים_פירוט אגח תשואה מעל 10% " xfId="7922"/>
    <cellStyle name="7_Anafim_פירוט אגח תשואה מעל 10% _4.4._דיווחים נוספים_פירוט אגח תשואה מעל 10% _15" xfId="7923"/>
    <cellStyle name="7_Anafim_פירוט אגח תשואה מעל 10% _4.4._פירוט אגח תשואה מעל 10% " xfId="7924"/>
    <cellStyle name="7_Anafim_פירוט אגח תשואה מעל 10% _4.4._פירוט אגח תשואה מעל 10% _1" xfId="7925"/>
    <cellStyle name="7_Anafim_פירוט אגח תשואה מעל 10% _4.4._פירוט אגח תשואה מעל 10% _1_15" xfId="7926"/>
    <cellStyle name="7_Anafim_פירוט אגח תשואה מעל 10% _4.4._פירוט אגח תשואה מעל 10% _15" xfId="7927"/>
    <cellStyle name="7_Anafim_פירוט אגח תשואה מעל 10% _4.4._פירוט אגח תשואה מעל 10% _פירוט אגח תשואה מעל 10% " xfId="7928"/>
    <cellStyle name="7_Anafim_פירוט אגח תשואה מעל 10% _4.4._פירוט אגח תשואה מעל 10% _פירוט אגח תשואה מעל 10% _15" xfId="7929"/>
    <cellStyle name="7_Anafim_פירוט אגח תשואה מעל 10% _דיווחים נוספים" xfId="7930"/>
    <cellStyle name="7_Anafim_פירוט אגח תשואה מעל 10% _דיווחים נוספים_1" xfId="7931"/>
    <cellStyle name="7_Anafim_פירוט אגח תשואה מעל 10% _דיווחים נוספים_1_15" xfId="7932"/>
    <cellStyle name="7_Anafim_פירוט אגח תשואה מעל 10% _דיווחים נוספים_1_פירוט אגח תשואה מעל 10% " xfId="7933"/>
    <cellStyle name="7_Anafim_פירוט אגח תשואה מעל 10% _דיווחים נוספים_1_פירוט אגח תשואה מעל 10% _15" xfId="7934"/>
    <cellStyle name="7_Anafim_פירוט אגח תשואה מעל 10% _דיווחים נוספים_15" xfId="7935"/>
    <cellStyle name="7_Anafim_פירוט אגח תשואה מעל 10% _דיווחים נוספים_פירוט אגח תשואה מעל 10% " xfId="7936"/>
    <cellStyle name="7_Anafim_פירוט אגח תשואה מעל 10% _דיווחים נוספים_פירוט אגח תשואה מעל 10% _15" xfId="7937"/>
    <cellStyle name="7_Anafim_פירוט אגח תשואה מעל 10% _פירוט אגח תשואה מעל 10% " xfId="7938"/>
    <cellStyle name="7_Anafim_פירוט אגח תשואה מעל 10% _פירוט אגח תשואה מעל 10% _1" xfId="7939"/>
    <cellStyle name="7_Anafim_פירוט אגח תשואה מעל 10% _פירוט אגח תשואה מעל 10% _1_15" xfId="7940"/>
    <cellStyle name="7_Anafim_פירוט אגח תשואה מעל 10% _פירוט אגח תשואה מעל 10% _15" xfId="7941"/>
    <cellStyle name="7_Anafim_פירוט אגח תשואה מעל 10% _פירוט אגח תשואה מעל 10% _פירוט אגח תשואה מעל 10% " xfId="7942"/>
    <cellStyle name="7_Anafim_פירוט אגח תשואה מעל 10% _פירוט אגח תשואה מעל 10% _פירוט אגח תשואה מעל 10% _15" xfId="7943"/>
    <cellStyle name="7_אחזקות בעלי ענין -DATA - ערכים" xfId="7944"/>
    <cellStyle name="7_דיווחים נוספים" xfId="7945"/>
    <cellStyle name="7_דיווחים נוספים 2" xfId="7946"/>
    <cellStyle name="7_דיווחים נוספים 2_15" xfId="7947"/>
    <cellStyle name="7_דיווחים נוספים 2_דיווחים נוספים" xfId="7948"/>
    <cellStyle name="7_דיווחים נוספים 2_דיווחים נוספים_1" xfId="7949"/>
    <cellStyle name="7_דיווחים נוספים 2_דיווחים נוספים_1_15" xfId="7950"/>
    <cellStyle name="7_דיווחים נוספים 2_דיווחים נוספים_1_פירוט אגח תשואה מעל 10% " xfId="7951"/>
    <cellStyle name="7_דיווחים נוספים 2_דיווחים נוספים_1_פירוט אגח תשואה מעל 10% _15" xfId="7952"/>
    <cellStyle name="7_דיווחים נוספים 2_דיווחים נוספים_15" xfId="7953"/>
    <cellStyle name="7_דיווחים נוספים 2_דיווחים נוספים_פירוט אגח תשואה מעל 10% " xfId="7954"/>
    <cellStyle name="7_דיווחים נוספים 2_דיווחים נוספים_פירוט אגח תשואה מעל 10% _15" xfId="7955"/>
    <cellStyle name="7_דיווחים נוספים 2_פירוט אגח תשואה מעל 10% " xfId="7956"/>
    <cellStyle name="7_דיווחים נוספים 2_פירוט אגח תשואה מעל 10% _1" xfId="7957"/>
    <cellStyle name="7_דיווחים נוספים 2_פירוט אגח תשואה מעל 10% _1_15" xfId="7958"/>
    <cellStyle name="7_דיווחים נוספים 2_פירוט אגח תשואה מעל 10% _15" xfId="7959"/>
    <cellStyle name="7_דיווחים נוספים 2_פירוט אגח תשואה מעל 10% _פירוט אגח תשואה מעל 10% " xfId="7960"/>
    <cellStyle name="7_דיווחים נוספים 2_פירוט אגח תשואה מעל 10% _פירוט אגח תשואה מעל 10% _15" xfId="7961"/>
    <cellStyle name="7_דיווחים נוספים_1" xfId="7962"/>
    <cellStyle name="7_דיווחים נוספים_1 2" xfId="7963"/>
    <cellStyle name="7_דיווחים נוספים_1 2_15" xfId="7964"/>
    <cellStyle name="7_דיווחים נוספים_1 2_דיווחים נוספים" xfId="7965"/>
    <cellStyle name="7_דיווחים נוספים_1 2_דיווחים נוספים_1" xfId="7966"/>
    <cellStyle name="7_דיווחים נוספים_1 2_דיווחים נוספים_1_15" xfId="7967"/>
    <cellStyle name="7_דיווחים נוספים_1 2_דיווחים נוספים_1_פירוט אגח תשואה מעל 10% " xfId="7968"/>
    <cellStyle name="7_דיווחים נוספים_1 2_דיווחים נוספים_1_פירוט אגח תשואה מעל 10% _15" xfId="7969"/>
    <cellStyle name="7_דיווחים נוספים_1 2_דיווחים נוספים_15" xfId="7970"/>
    <cellStyle name="7_דיווחים נוספים_1 2_דיווחים נוספים_פירוט אגח תשואה מעל 10% " xfId="7971"/>
    <cellStyle name="7_דיווחים נוספים_1 2_דיווחים נוספים_פירוט אגח תשואה מעל 10% _15" xfId="7972"/>
    <cellStyle name="7_דיווחים נוספים_1 2_פירוט אגח תשואה מעל 10% " xfId="7973"/>
    <cellStyle name="7_דיווחים נוספים_1 2_פירוט אגח תשואה מעל 10% _1" xfId="7974"/>
    <cellStyle name="7_דיווחים נוספים_1 2_פירוט אגח תשואה מעל 10% _1_15" xfId="7975"/>
    <cellStyle name="7_דיווחים נוספים_1 2_פירוט אגח תשואה מעל 10% _15" xfId="7976"/>
    <cellStyle name="7_דיווחים נוספים_1 2_פירוט אגח תשואה מעל 10% _פירוט אגח תשואה מעל 10% " xfId="7977"/>
    <cellStyle name="7_דיווחים נוספים_1 2_פירוט אגח תשואה מעל 10% _פירוט אגח תשואה מעל 10% _15" xfId="7978"/>
    <cellStyle name="7_דיווחים נוספים_1_15" xfId="7979"/>
    <cellStyle name="7_דיווחים נוספים_1_4.4." xfId="7980"/>
    <cellStyle name="7_דיווחים נוספים_1_4.4. 2" xfId="7981"/>
    <cellStyle name="7_דיווחים נוספים_1_4.4. 2_15" xfId="7982"/>
    <cellStyle name="7_דיווחים נוספים_1_4.4. 2_דיווחים נוספים" xfId="7983"/>
    <cellStyle name="7_דיווחים נוספים_1_4.4. 2_דיווחים נוספים_1" xfId="7984"/>
    <cellStyle name="7_דיווחים נוספים_1_4.4. 2_דיווחים נוספים_1_15" xfId="7985"/>
    <cellStyle name="7_דיווחים נוספים_1_4.4. 2_דיווחים נוספים_1_פירוט אגח תשואה מעל 10% " xfId="7986"/>
    <cellStyle name="7_דיווחים נוספים_1_4.4. 2_דיווחים נוספים_1_פירוט אגח תשואה מעל 10% _15" xfId="7987"/>
    <cellStyle name="7_דיווחים נוספים_1_4.4. 2_דיווחים נוספים_15" xfId="7988"/>
    <cellStyle name="7_דיווחים נוספים_1_4.4. 2_דיווחים נוספים_פירוט אגח תשואה מעל 10% " xfId="7989"/>
    <cellStyle name="7_דיווחים נוספים_1_4.4. 2_דיווחים נוספים_פירוט אגח תשואה מעל 10% _15" xfId="7990"/>
    <cellStyle name="7_דיווחים נוספים_1_4.4. 2_פירוט אגח תשואה מעל 10% " xfId="7991"/>
    <cellStyle name="7_דיווחים נוספים_1_4.4. 2_פירוט אגח תשואה מעל 10% _1" xfId="7992"/>
    <cellStyle name="7_דיווחים נוספים_1_4.4. 2_פירוט אגח תשואה מעל 10% _1_15" xfId="7993"/>
    <cellStyle name="7_דיווחים נוספים_1_4.4. 2_פירוט אגח תשואה מעל 10% _15" xfId="7994"/>
    <cellStyle name="7_דיווחים נוספים_1_4.4. 2_פירוט אגח תשואה מעל 10% _פירוט אגח תשואה מעל 10% " xfId="7995"/>
    <cellStyle name="7_דיווחים נוספים_1_4.4. 2_פירוט אגח תשואה מעל 10% _פירוט אגח תשואה מעל 10% _15" xfId="7996"/>
    <cellStyle name="7_דיווחים נוספים_1_4.4._15" xfId="7997"/>
    <cellStyle name="7_דיווחים נוספים_1_4.4._דיווחים נוספים" xfId="7998"/>
    <cellStyle name="7_דיווחים נוספים_1_4.4._דיווחים נוספים_15" xfId="7999"/>
    <cellStyle name="7_דיווחים נוספים_1_4.4._דיווחים נוספים_פירוט אגח תשואה מעל 10% " xfId="8000"/>
    <cellStyle name="7_דיווחים נוספים_1_4.4._דיווחים נוספים_פירוט אגח תשואה מעל 10% _15" xfId="8001"/>
    <cellStyle name="7_דיווחים נוספים_1_4.4._פירוט אגח תשואה מעל 10% " xfId="8002"/>
    <cellStyle name="7_דיווחים נוספים_1_4.4._פירוט אגח תשואה מעל 10% _1" xfId="8003"/>
    <cellStyle name="7_דיווחים נוספים_1_4.4._פירוט אגח תשואה מעל 10% _1_15" xfId="8004"/>
    <cellStyle name="7_דיווחים נוספים_1_4.4._פירוט אגח תשואה מעל 10% _15" xfId="8005"/>
    <cellStyle name="7_דיווחים נוספים_1_4.4._פירוט אגח תשואה מעל 10% _פירוט אגח תשואה מעל 10% " xfId="8006"/>
    <cellStyle name="7_דיווחים נוספים_1_4.4._פירוט אגח תשואה מעל 10% _פירוט אגח תשואה מעל 10% _15" xfId="8007"/>
    <cellStyle name="7_דיווחים נוספים_1_דיווחים נוספים" xfId="8008"/>
    <cellStyle name="7_דיווחים נוספים_1_דיווחים נוספים 2" xfId="8009"/>
    <cellStyle name="7_דיווחים נוספים_1_דיווחים נוספים 2_15" xfId="8010"/>
    <cellStyle name="7_דיווחים נוספים_1_דיווחים נוספים 2_דיווחים נוספים" xfId="8011"/>
    <cellStyle name="7_דיווחים נוספים_1_דיווחים נוספים 2_דיווחים נוספים_1" xfId="8012"/>
    <cellStyle name="7_דיווחים נוספים_1_דיווחים נוספים 2_דיווחים נוספים_1_15" xfId="8013"/>
    <cellStyle name="7_דיווחים נוספים_1_דיווחים נוספים 2_דיווחים נוספים_1_פירוט אגח תשואה מעל 10% " xfId="8014"/>
    <cellStyle name="7_דיווחים נוספים_1_דיווחים נוספים 2_דיווחים נוספים_1_פירוט אגח תשואה מעל 10% _15" xfId="8015"/>
    <cellStyle name="7_דיווחים נוספים_1_דיווחים נוספים 2_דיווחים נוספים_15" xfId="8016"/>
    <cellStyle name="7_דיווחים נוספים_1_דיווחים נוספים 2_דיווחים נוספים_פירוט אגח תשואה מעל 10% " xfId="8017"/>
    <cellStyle name="7_דיווחים נוספים_1_דיווחים נוספים 2_דיווחים נוספים_פירוט אגח תשואה מעל 10% _15" xfId="8018"/>
    <cellStyle name="7_דיווחים נוספים_1_דיווחים נוספים 2_פירוט אגח תשואה מעל 10% " xfId="8019"/>
    <cellStyle name="7_דיווחים נוספים_1_דיווחים נוספים 2_פירוט אגח תשואה מעל 10% _1" xfId="8020"/>
    <cellStyle name="7_דיווחים נוספים_1_דיווחים נוספים 2_פירוט אגח תשואה מעל 10% _1_15" xfId="8021"/>
    <cellStyle name="7_דיווחים נוספים_1_דיווחים נוספים 2_פירוט אגח תשואה מעל 10% _15" xfId="8022"/>
    <cellStyle name="7_דיווחים נוספים_1_דיווחים נוספים 2_פירוט אגח תשואה מעל 10% _פירוט אגח תשואה מעל 10% " xfId="8023"/>
    <cellStyle name="7_דיווחים נוספים_1_דיווחים נוספים 2_פירוט אגח תשואה מעל 10% _פירוט אגח תשואה מעל 10% _15" xfId="8024"/>
    <cellStyle name="7_דיווחים נוספים_1_דיווחים נוספים_1" xfId="8025"/>
    <cellStyle name="7_דיווחים נוספים_1_דיווחים נוספים_1_15" xfId="8026"/>
    <cellStyle name="7_דיווחים נוספים_1_דיווחים נוספים_1_פירוט אגח תשואה מעל 10% " xfId="8027"/>
    <cellStyle name="7_דיווחים נוספים_1_דיווחים נוספים_1_פירוט אגח תשואה מעל 10% _15" xfId="8028"/>
    <cellStyle name="7_דיווחים נוספים_1_דיווחים נוספים_15" xfId="8029"/>
    <cellStyle name="7_דיווחים נוספים_1_דיווחים נוספים_4.4." xfId="8030"/>
    <cellStyle name="7_דיווחים נוספים_1_דיווחים נוספים_4.4. 2" xfId="8031"/>
    <cellStyle name="7_דיווחים נוספים_1_דיווחים נוספים_4.4. 2_15" xfId="8032"/>
    <cellStyle name="7_דיווחים נוספים_1_דיווחים נוספים_4.4. 2_דיווחים נוספים" xfId="8033"/>
    <cellStyle name="7_דיווחים נוספים_1_דיווחים נוספים_4.4. 2_דיווחים נוספים_1" xfId="8034"/>
    <cellStyle name="7_דיווחים נוספים_1_דיווחים נוספים_4.4. 2_דיווחים נוספים_1_15" xfId="8035"/>
    <cellStyle name="7_דיווחים נוספים_1_דיווחים נוספים_4.4. 2_דיווחים נוספים_1_פירוט אגח תשואה מעל 10% " xfId="8036"/>
    <cellStyle name="7_דיווחים נוספים_1_דיווחים נוספים_4.4. 2_דיווחים נוספים_1_פירוט אגח תשואה מעל 10% _15" xfId="8037"/>
    <cellStyle name="7_דיווחים נוספים_1_דיווחים נוספים_4.4. 2_דיווחים נוספים_15" xfId="8038"/>
    <cellStyle name="7_דיווחים נוספים_1_דיווחים נוספים_4.4. 2_דיווחים נוספים_פירוט אגח תשואה מעל 10% " xfId="8039"/>
    <cellStyle name="7_דיווחים נוספים_1_דיווחים נוספים_4.4. 2_דיווחים נוספים_פירוט אגח תשואה מעל 10% _15" xfId="8040"/>
    <cellStyle name="7_דיווחים נוספים_1_דיווחים נוספים_4.4. 2_פירוט אגח תשואה מעל 10% " xfId="8041"/>
    <cellStyle name="7_דיווחים נוספים_1_דיווחים נוספים_4.4. 2_פירוט אגח תשואה מעל 10% _1" xfId="8042"/>
    <cellStyle name="7_דיווחים נוספים_1_דיווחים נוספים_4.4. 2_פירוט אגח תשואה מעל 10% _1_15" xfId="8043"/>
    <cellStyle name="7_דיווחים נוספים_1_דיווחים נוספים_4.4. 2_פירוט אגח תשואה מעל 10% _15" xfId="8044"/>
    <cellStyle name="7_דיווחים נוספים_1_דיווחים נוספים_4.4. 2_פירוט אגח תשואה מעל 10% _פירוט אגח תשואה מעל 10% " xfId="8045"/>
    <cellStyle name="7_דיווחים נוספים_1_דיווחים נוספים_4.4. 2_פירוט אגח תשואה מעל 10% _פירוט אגח תשואה מעל 10% _15" xfId="8046"/>
    <cellStyle name="7_דיווחים נוספים_1_דיווחים נוספים_4.4._15" xfId="8047"/>
    <cellStyle name="7_דיווחים נוספים_1_דיווחים נוספים_4.4._דיווחים נוספים" xfId="8048"/>
    <cellStyle name="7_דיווחים נוספים_1_דיווחים נוספים_4.4._דיווחים נוספים_15" xfId="8049"/>
    <cellStyle name="7_דיווחים נוספים_1_דיווחים נוספים_4.4._דיווחים נוספים_פירוט אגח תשואה מעל 10% " xfId="8050"/>
    <cellStyle name="7_דיווחים נוספים_1_דיווחים נוספים_4.4._דיווחים נוספים_פירוט אגח תשואה מעל 10% _15" xfId="8051"/>
    <cellStyle name="7_דיווחים נוספים_1_דיווחים נוספים_4.4._פירוט אגח תשואה מעל 10% " xfId="8052"/>
    <cellStyle name="7_דיווחים נוספים_1_דיווחים נוספים_4.4._פירוט אגח תשואה מעל 10% _1" xfId="8053"/>
    <cellStyle name="7_דיווחים נוספים_1_דיווחים נוספים_4.4._פירוט אגח תשואה מעל 10% _1_15" xfId="8054"/>
    <cellStyle name="7_דיווחים נוספים_1_דיווחים נוספים_4.4._פירוט אגח תשואה מעל 10% _15" xfId="8055"/>
    <cellStyle name="7_דיווחים נוספים_1_דיווחים נוספים_4.4._פירוט אגח תשואה מעל 10% _פירוט אגח תשואה מעל 10% " xfId="8056"/>
    <cellStyle name="7_דיווחים נוספים_1_דיווחים נוספים_4.4._פירוט אגח תשואה מעל 10% _פירוט אגח תשואה מעל 10% _15" xfId="8057"/>
    <cellStyle name="7_דיווחים נוספים_1_דיווחים נוספים_דיווחים נוספים" xfId="8058"/>
    <cellStyle name="7_דיווחים נוספים_1_דיווחים נוספים_דיווחים נוספים_15" xfId="8059"/>
    <cellStyle name="7_דיווחים נוספים_1_דיווחים נוספים_דיווחים נוספים_פירוט אגח תשואה מעל 10% " xfId="8060"/>
    <cellStyle name="7_דיווחים נוספים_1_דיווחים נוספים_דיווחים נוספים_פירוט אגח תשואה מעל 10% _15" xfId="8061"/>
    <cellStyle name="7_דיווחים נוספים_1_דיווחים נוספים_פירוט אגח תשואה מעל 10% " xfId="8062"/>
    <cellStyle name="7_דיווחים נוספים_1_דיווחים נוספים_פירוט אגח תשואה מעל 10% _1" xfId="8063"/>
    <cellStyle name="7_דיווחים נוספים_1_דיווחים נוספים_פירוט אגח תשואה מעל 10% _1_15" xfId="8064"/>
    <cellStyle name="7_דיווחים נוספים_1_דיווחים נוספים_פירוט אגח תשואה מעל 10% _15" xfId="8065"/>
    <cellStyle name="7_דיווחים נוספים_1_דיווחים נוספים_פירוט אגח תשואה מעל 10% _פירוט אגח תשואה מעל 10% " xfId="8066"/>
    <cellStyle name="7_דיווחים נוספים_1_דיווחים נוספים_פירוט אגח תשואה מעל 10% _פירוט אגח תשואה מעל 10% _15" xfId="8067"/>
    <cellStyle name="7_דיווחים נוספים_1_פירוט אגח תשואה מעל 10% " xfId="8068"/>
    <cellStyle name="7_דיווחים נוספים_1_פירוט אגח תשואה מעל 10% _1" xfId="8069"/>
    <cellStyle name="7_דיווחים נוספים_1_פירוט אגח תשואה מעל 10% _1_15" xfId="8070"/>
    <cellStyle name="7_דיווחים נוספים_1_פירוט אגח תשואה מעל 10% _15" xfId="8071"/>
    <cellStyle name="7_דיווחים נוספים_1_פירוט אגח תשואה מעל 10% _פירוט אגח תשואה מעל 10% " xfId="8072"/>
    <cellStyle name="7_דיווחים נוספים_1_פירוט אגח תשואה מעל 10% _פירוט אגח תשואה מעל 10% _15" xfId="8073"/>
    <cellStyle name="7_דיווחים נוספים_15" xfId="8074"/>
    <cellStyle name="7_דיווחים נוספים_2" xfId="8075"/>
    <cellStyle name="7_דיווחים נוספים_2 2" xfId="8076"/>
    <cellStyle name="7_דיווחים נוספים_2 2_15" xfId="8077"/>
    <cellStyle name="7_דיווחים נוספים_2 2_דיווחים נוספים" xfId="8078"/>
    <cellStyle name="7_דיווחים נוספים_2 2_דיווחים נוספים_1" xfId="8079"/>
    <cellStyle name="7_דיווחים נוספים_2 2_דיווחים נוספים_1_15" xfId="8080"/>
    <cellStyle name="7_דיווחים נוספים_2 2_דיווחים נוספים_1_פירוט אגח תשואה מעל 10% " xfId="8081"/>
    <cellStyle name="7_דיווחים נוספים_2 2_דיווחים נוספים_1_פירוט אגח תשואה מעל 10% _15" xfId="8082"/>
    <cellStyle name="7_דיווחים נוספים_2 2_דיווחים נוספים_15" xfId="8083"/>
    <cellStyle name="7_דיווחים נוספים_2 2_דיווחים נוספים_פירוט אגח תשואה מעל 10% " xfId="8084"/>
    <cellStyle name="7_דיווחים נוספים_2 2_דיווחים נוספים_פירוט אגח תשואה מעל 10% _15" xfId="8085"/>
    <cellStyle name="7_דיווחים נוספים_2 2_פירוט אגח תשואה מעל 10% " xfId="8086"/>
    <cellStyle name="7_דיווחים נוספים_2 2_פירוט אגח תשואה מעל 10% _1" xfId="8087"/>
    <cellStyle name="7_דיווחים נוספים_2 2_פירוט אגח תשואה מעל 10% _1_15" xfId="8088"/>
    <cellStyle name="7_דיווחים נוספים_2 2_פירוט אגח תשואה מעל 10% _15" xfId="8089"/>
    <cellStyle name="7_דיווחים נוספים_2 2_פירוט אגח תשואה מעל 10% _פירוט אגח תשואה מעל 10% " xfId="8090"/>
    <cellStyle name="7_דיווחים נוספים_2 2_פירוט אגח תשואה מעל 10% _פירוט אגח תשואה מעל 10% _15" xfId="8091"/>
    <cellStyle name="7_דיווחים נוספים_2_15" xfId="8092"/>
    <cellStyle name="7_דיווחים נוספים_2_4.4." xfId="8093"/>
    <cellStyle name="7_דיווחים נוספים_2_4.4. 2" xfId="8094"/>
    <cellStyle name="7_דיווחים נוספים_2_4.4. 2_15" xfId="8095"/>
    <cellStyle name="7_דיווחים נוספים_2_4.4. 2_דיווחים נוספים" xfId="8096"/>
    <cellStyle name="7_דיווחים נוספים_2_4.4. 2_דיווחים נוספים_1" xfId="8097"/>
    <cellStyle name="7_דיווחים נוספים_2_4.4. 2_דיווחים נוספים_1_15" xfId="8098"/>
    <cellStyle name="7_דיווחים נוספים_2_4.4. 2_דיווחים נוספים_1_פירוט אגח תשואה מעל 10% " xfId="8099"/>
    <cellStyle name="7_דיווחים נוספים_2_4.4. 2_דיווחים נוספים_1_פירוט אגח תשואה מעל 10% _15" xfId="8100"/>
    <cellStyle name="7_דיווחים נוספים_2_4.4. 2_דיווחים נוספים_15" xfId="8101"/>
    <cellStyle name="7_דיווחים נוספים_2_4.4. 2_דיווחים נוספים_פירוט אגח תשואה מעל 10% " xfId="8102"/>
    <cellStyle name="7_דיווחים נוספים_2_4.4. 2_דיווחים נוספים_פירוט אגח תשואה מעל 10% _15" xfId="8103"/>
    <cellStyle name="7_דיווחים נוספים_2_4.4. 2_פירוט אגח תשואה מעל 10% " xfId="8104"/>
    <cellStyle name="7_דיווחים נוספים_2_4.4. 2_פירוט אגח תשואה מעל 10% _1" xfId="8105"/>
    <cellStyle name="7_דיווחים נוספים_2_4.4. 2_פירוט אגח תשואה מעל 10% _1_15" xfId="8106"/>
    <cellStyle name="7_דיווחים נוספים_2_4.4. 2_פירוט אגח תשואה מעל 10% _15" xfId="8107"/>
    <cellStyle name="7_דיווחים נוספים_2_4.4. 2_פירוט אגח תשואה מעל 10% _פירוט אגח תשואה מעל 10% " xfId="8108"/>
    <cellStyle name="7_דיווחים נוספים_2_4.4. 2_פירוט אגח תשואה מעל 10% _פירוט אגח תשואה מעל 10% _15" xfId="8109"/>
    <cellStyle name="7_דיווחים נוספים_2_4.4._15" xfId="8110"/>
    <cellStyle name="7_דיווחים נוספים_2_4.4._דיווחים נוספים" xfId="8111"/>
    <cellStyle name="7_דיווחים נוספים_2_4.4._דיווחים נוספים_15" xfId="8112"/>
    <cellStyle name="7_דיווחים נוספים_2_4.4._דיווחים נוספים_פירוט אגח תשואה מעל 10% " xfId="8113"/>
    <cellStyle name="7_דיווחים נוספים_2_4.4._דיווחים נוספים_פירוט אגח תשואה מעל 10% _15" xfId="8114"/>
    <cellStyle name="7_דיווחים נוספים_2_4.4._פירוט אגח תשואה מעל 10% " xfId="8115"/>
    <cellStyle name="7_דיווחים נוספים_2_4.4._פירוט אגח תשואה מעל 10% _1" xfId="8116"/>
    <cellStyle name="7_דיווחים נוספים_2_4.4._פירוט אגח תשואה מעל 10% _1_15" xfId="8117"/>
    <cellStyle name="7_דיווחים נוספים_2_4.4._פירוט אגח תשואה מעל 10% _15" xfId="8118"/>
    <cellStyle name="7_דיווחים נוספים_2_4.4._פירוט אגח תשואה מעל 10% _פירוט אגח תשואה מעל 10% " xfId="8119"/>
    <cellStyle name="7_דיווחים נוספים_2_4.4._פירוט אגח תשואה מעל 10% _פירוט אגח תשואה מעל 10% _15" xfId="8120"/>
    <cellStyle name="7_דיווחים נוספים_2_דיווחים נוספים" xfId="8121"/>
    <cellStyle name="7_דיווחים נוספים_2_דיווחים נוספים_15" xfId="8122"/>
    <cellStyle name="7_דיווחים נוספים_2_דיווחים נוספים_פירוט אגח תשואה מעל 10% " xfId="8123"/>
    <cellStyle name="7_דיווחים נוספים_2_דיווחים נוספים_פירוט אגח תשואה מעל 10% _15" xfId="8124"/>
    <cellStyle name="7_דיווחים נוספים_2_פירוט אגח תשואה מעל 10% " xfId="8125"/>
    <cellStyle name="7_דיווחים נוספים_2_פירוט אגח תשואה מעל 10% _1" xfId="8126"/>
    <cellStyle name="7_דיווחים נוספים_2_פירוט אגח תשואה מעל 10% _1_15" xfId="8127"/>
    <cellStyle name="7_דיווחים נוספים_2_פירוט אגח תשואה מעל 10% _15" xfId="8128"/>
    <cellStyle name="7_דיווחים נוספים_2_פירוט אגח תשואה מעל 10% _פירוט אגח תשואה מעל 10% " xfId="8129"/>
    <cellStyle name="7_דיווחים נוספים_2_פירוט אגח תשואה מעל 10% _פירוט אגח תשואה מעל 10% _15" xfId="8130"/>
    <cellStyle name="7_דיווחים נוספים_3" xfId="8131"/>
    <cellStyle name="7_דיווחים נוספים_3_15" xfId="8132"/>
    <cellStyle name="7_דיווחים נוספים_3_פירוט אגח תשואה מעל 10% " xfId="8133"/>
    <cellStyle name="7_דיווחים נוספים_3_פירוט אגח תשואה מעל 10% _15" xfId="8134"/>
    <cellStyle name="7_דיווחים נוספים_4.4." xfId="8135"/>
    <cellStyle name="7_דיווחים נוספים_4.4. 2" xfId="8136"/>
    <cellStyle name="7_דיווחים נוספים_4.4. 2_15" xfId="8137"/>
    <cellStyle name="7_דיווחים נוספים_4.4. 2_דיווחים נוספים" xfId="8138"/>
    <cellStyle name="7_דיווחים נוספים_4.4. 2_דיווחים נוספים_1" xfId="8139"/>
    <cellStyle name="7_דיווחים נוספים_4.4. 2_דיווחים נוספים_1_15" xfId="8140"/>
    <cellStyle name="7_דיווחים נוספים_4.4. 2_דיווחים נוספים_1_פירוט אגח תשואה מעל 10% " xfId="8141"/>
    <cellStyle name="7_דיווחים נוספים_4.4. 2_דיווחים נוספים_1_פירוט אגח תשואה מעל 10% _15" xfId="8142"/>
    <cellStyle name="7_דיווחים נוספים_4.4. 2_דיווחים נוספים_15" xfId="8143"/>
    <cellStyle name="7_דיווחים נוספים_4.4. 2_דיווחים נוספים_פירוט אגח תשואה מעל 10% " xfId="8144"/>
    <cellStyle name="7_דיווחים נוספים_4.4. 2_דיווחים נוספים_פירוט אגח תשואה מעל 10% _15" xfId="8145"/>
    <cellStyle name="7_דיווחים נוספים_4.4. 2_פירוט אגח תשואה מעל 10% " xfId="8146"/>
    <cellStyle name="7_דיווחים נוספים_4.4. 2_פירוט אגח תשואה מעל 10% _1" xfId="8147"/>
    <cellStyle name="7_דיווחים נוספים_4.4. 2_פירוט אגח תשואה מעל 10% _1_15" xfId="8148"/>
    <cellStyle name="7_דיווחים נוספים_4.4. 2_פירוט אגח תשואה מעל 10% _15" xfId="8149"/>
    <cellStyle name="7_דיווחים נוספים_4.4. 2_פירוט אגח תשואה מעל 10% _פירוט אגח תשואה מעל 10% " xfId="8150"/>
    <cellStyle name="7_דיווחים נוספים_4.4. 2_פירוט אגח תשואה מעל 10% _פירוט אגח תשואה מעל 10% _15" xfId="8151"/>
    <cellStyle name="7_דיווחים נוספים_4.4._15" xfId="8152"/>
    <cellStyle name="7_דיווחים נוספים_4.4._דיווחים נוספים" xfId="8153"/>
    <cellStyle name="7_דיווחים נוספים_4.4._דיווחים נוספים_15" xfId="8154"/>
    <cellStyle name="7_דיווחים נוספים_4.4._דיווחים נוספים_פירוט אגח תשואה מעל 10% " xfId="8155"/>
    <cellStyle name="7_דיווחים נוספים_4.4._דיווחים נוספים_פירוט אגח תשואה מעל 10% _15" xfId="8156"/>
    <cellStyle name="7_דיווחים נוספים_4.4._פירוט אגח תשואה מעל 10% " xfId="8157"/>
    <cellStyle name="7_דיווחים נוספים_4.4._פירוט אגח תשואה מעל 10% _1" xfId="8158"/>
    <cellStyle name="7_דיווחים נוספים_4.4._פירוט אגח תשואה מעל 10% _1_15" xfId="8159"/>
    <cellStyle name="7_דיווחים נוספים_4.4._פירוט אגח תשואה מעל 10% _15" xfId="8160"/>
    <cellStyle name="7_דיווחים נוספים_4.4._פירוט אגח תשואה מעל 10% _פירוט אגח תשואה מעל 10% " xfId="8161"/>
    <cellStyle name="7_דיווחים נוספים_4.4._פירוט אגח תשואה מעל 10% _פירוט אגח תשואה מעל 10% _15" xfId="8162"/>
    <cellStyle name="7_דיווחים נוספים_דיווחים נוספים" xfId="8163"/>
    <cellStyle name="7_דיווחים נוספים_דיווחים נוספים 2" xfId="8164"/>
    <cellStyle name="7_דיווחים נוספים_דיווחים נוספים 2_15" xfId="8165"/>
    <cellStyle name="7_דיווחים נוספים_דיווחים נוספים 2_דיווחים נוספים" xfId="8166"/>
    <cellStyle name="7_דיווחים נוספים_דיווחים נוספים 2_דיווחים נוספים_1" xfId="8167"/>
    <cellStyle name="7_דיווחים נוספים_דיווחים נוספים 2_דיווחים נוספים_1_15" xfId="8168"/>
    <cellStyle name="7_דיווחים נוספים_דיווחים נוספים 2_דיווחים נוספים_1_פירוט אגח תשואה מעל 10% " xfId="8169"/>
    <cellStyle name="7_דיווחים נוספים_דיווחים נוספים 2_דיווחים נוספים_1_פירוט אגח תשואה מעל 10% _15" xfId="8170"/>
    <cellStyle name="7_דיווחים נוספים_דיווחים נוספים 2_דיווחים נוספים_15" xfId="8171"/>
    <cellStyle name="7_דיווחים נוספים_דיווחים נוספים 2_דיווחים נוספים_פירוט אגח תשואה מעל 10% " xfId="8172"/>
    <cellStyle name="7_דיווחים נוספים_דיווחים נוספים 2_דיווחים נוספים_פירוט אגח תשואה מעל 10% _15" xfId="8173"/>
    <cellStyle name="7_דיווחים נוספים_דיווחים נוספים 2_פירוט אגח תשואה מעל 10% " xfId="8174"/>
    <cellStyle name="7_דיווחים נוספים_דיווחים נוספים 2_פירוט אגח תשואה מעל 10% _1" xfId="8175"/>
    <cellStyle name="7_דיווחים נוספים_דיווחים נוספים 2_פירוט אגח תשואה מעל 10% _1_15" xfId="8176"/>
    <cellStyle name="7_דיווחים נוספים_דיווחים נוספים 2_פירוט אגח תשואה מעל 10% _15" xfId="8177"/>
    <cellStyle name="7_דיווחים נוספים_דיווחים נוספים 2_פירוט אגח תשואה מעל 10% _פירוט אגח תשואה מעל 10% " xfId="8178"/>
    <cellStyle name="7_דיווחים נוספים_דיווחים נוספים 2_פירוט אגח תשואה מעל 10% _פירוט אגח תשואה מעל 10% _15" xfId="8179"/>
    <cellStyle name="7_דיווחים נוספים_דיווחים נוספים_1" xfId="8180"/>
    <cellStyle name="7_דיווחים נוספים_דיווחים נוספים_1_15" xfId="8181"/>
    <cellStyle name="7_דיווחים נוספים_דיווחים נוספים_1_פירוט אגח תשואה מעל 10% " xfId="8182"/>
    <cellStyle name="7_דיווחים נוספים_דיווחים נוספים_1_פירוט אגח תשואה מעל 10% _15" xfId="8183"/>
    <cellStyle name="7_דיווחים נוספים_דיווחים נוספים_15" xfId="8184"/>
    <cellStyle name="7_דיווחים נוספים_דיווחים נוספים_4.4." xfId="8185"/>
    <cellStyle name="7_דיווחים נוספים_דיווחים נוספים_4.4. 2" xfId="8186"/>
    <cellStyle name="7_דיווחים נוספים_דיווחים נוספים_4.4. 2_15" xfId="8187"/>
    <cellStyle name="7_דיווחים נוספים_דיווחים נוספים_4.4. 2_דיווחים נוספים" xfId="8188"/>
    <cellStyle name="7_דיווחים נוספים_דיווחים נוספים_4.4. 2_דיווחים נוספים_1" xfId="8189"/>
    <cellStyle name="7_דיווחים נוספים_דיווחים נוספים_4.4. 2_דיווחים נוספים_1_15" xfId="8190"/>
    <cellStyle name="7_דיווחים נוספים_דיווחים נוספים_4.4. 2_דיווחים נוספים_1_פירוט אגח תשואה מעל 10% " xfId="8191"/>
    <cellStyle name="7_דיווחים נוספים_דיווחים נוספים_4.4. 2_דיווחים נוספים_1_פירוט אגח תשואה מעל 10% _15" xfId="8192"/>
    <cellStyle name="7_דיווחים נוספים_דיווחים נוספים_4.4. 2_דיווחים נוספים_15" xfId="8193"/>
    <cellStyle name="7_דיווחים נוספים_דיווחים נוספים_4.4. 2_דיווחים נוספים_פירוט אגח תשואה מעל 10% " xfId="8194"/>
    <cellStyle name="7_דיווחים נוספים_דיווחים נוספים_4.4. 2_דיווחים נוספים_פירוט אגח תשואה מעל 10% _15" xfId="8195"/>
    <cellStyle name="7_דיווחים נוספים_דיווחים נוספים_4.4. 2_פירוט אגח תשואה מעל 10% " xfId="8196"/>
    <cellStyle name="7_דיווחים נוספים_דיווחים נוספים_4.4. 2_פירוט אגח תשואה מעל 10% _1" xfId="8197"/>
    <cellStyle name="7_דיווחים נוספים_דיווחים נוספים_4.4. 2_פירוט אגח תשואה מעל 10% _1_15" xfId="8198"/>
    <cellStyle name="7_דיווחים נוספים_דיווחים נוספים_4.4. 2_פירוט אגח תשואה מעל 10% _15" xfId="8199"/>
    <cellStyle name="7_דיווחים נוספים_דיווחים נוספים_4.4. 2_פירוט אגח תשואה מעל 10% _פירוט אגח תשואה מעל 10% " xfId="8200"/>
    <cellStyle name="7_דיווחים נוספים_דיווחים נוספים_4.4. 2_פירוט אגח תשואה מעל 10% _פירוט אגח תשואה מעל 10% _15" xfId="8201"/>
    <cellStyle name="7_דיווחים נוספים_דיווחים נוספים_4.4._15" xfId="8202"/>
    <cellStyle name="7_דיווחים נוספים_דיווחים נוספים_4.4._דיווחים נוספים" xfId="8203"/>
    <cellStyle name="7_דיווחים נוספים_דיווחים נוספים_4.4._דיווחים נוספים_15" xfId="8204"/>
    <cellStyle name="7_דיווחים נוספים_דיווחים נוספים_4.4._דיווחים נוספים_פירוט אגח תשואה מעל 10% " xfId="8205"/>
    <cellStyle name="7_דיווחים נוספים_דיווחים נוספים_4.4._דיווחים נוספים_פירוט אגח תשואה מעל 10% _15" xfId="8206"/>
    <cellStyle name="7_דיווחים נוספים_דיווחים נוספים_4.4._פירוט אגח תשואה מעל 10% " xfId="8207"/>
    <cellStyle name="7_דיווחים נוספים_דיווחים נוספים_4.4._פירוט אגח תשואה מעל 10% _1" xfId="8208"/>
    <cellStyle name="7_דיווחים נוספים_דיווחים נוספים_4.4._פירוט אגח תשואה מעל 10% _1_15" xfId="8209"/>
    <cellStyle name="7_דיווחים נוספים_דיווחים נוספים_4.4._פירוט אגח תשואה מעל 10% _15" xfId="8210"/>
    <cellStyle name="7_דיווחים נוספים_דיווחים נוספים_4.4._פירוט אגח תשואה מעל 10% _פירוט אגח תשואה מעל 10% " xfId="8211"/>
    <cellStyle name="7_דיווחים נוספים_דיווחים נוספים_4.4._פירוט אגח תשואה מעל 10% _פירוט אגח תשואה מעל 10% _15" xfId="8212"/>
    <cellStyle name="7_דיווחים נוספים_דיווחים נוספים_דיווחים נוספים" xfId="8213"/>
    <cellStyle name="7_דיווחים נוספים_דיווחים נוספים_דיווחים נוספים_15" xfId="8214"/>
    <cellStyle name="7_דיווחים נוספים_דיווחים נוספים_דיווחים נוספים_פירוט אגח תשואה מעל 10% " xfId="8215"/>
    <cellStyle name="7_דיווחים נוספים_דיווחים נוספים_דיווחים נוספים_פירוט אגח תשואה מעל 10% _15" xfId="8216"/>
    <cellStyle name="7_דיווחים נוספים_דיווחים נוספים_פירוט אגח תשואה מעל 10% " xfId="8217"/>
    <cellStyle name="7_דיווחים נוספים_דיווחים נוספים_פירוט אגח תשואה מעל 10% _1" xfId="8218"/>
    <cellStyle name="7_דיווחים נוספים_דיווחים נוספים_פירוט אגח תשואה מעל 10% _1_15" xfId="8219"/>
    <cellStyle name="7_דיווחים נוספים_דיווחים נוספים_פירוט אגח תשואה מעל 10% _15" xfId="8220"/>
    <cellStyle name="7_דיווחים נוספים_דיווחים נוספים_פירוט אגח תשואה מעל 10% _פירוט אגח תשואה מעל 10% " xfId="8221"/>
    <cellStyle name="7_דיווחים נוספים_דיווחים נוספים_פירוט אגח תשואה מעל 10% _פירוט אגח תשואה מעל 10% _15" xfId="8222"/>
    <cellStyle name="7_דיווחים נוספים_פירוט אגח תשואה מעל 10% " xfId="8223"/>
    <cellStyle name="7_דיווחים נוספים_פירוט אגח תשואה מעל 10% _1" xfId="8224"/>
    <cellStyle name="7_דיווחים נוספים_פירוט אגח תשואה מעל 10% _1_15" xfId="8225"/>
    <cellStyle name="7_דיווחים נוספים_פירוט אגח תשואה מעל 10% _15" xfId="8226"/>
    <cellStyle name="7_דיווחים נוספים_פירוט אגח תשואה מעל 10% _פירוט אגח תשואה מעל 10% " xfId="8227"/>
    <cellStyle name="7_דיווחים נוספים_פירוט אגח תשואה מעל 10% _פירוט אגח תשואה מעל 10% _15" xfId="8228"/>
    <cellStyle name="7_הערות" xfId="8229"/>
    <cellStyle name="7_הערות 2" xfId="8230"/>
    <cellStyle name="7_הערות 2_15" xfId="8231"/>
    <cellStyle name="7_הערות 2_דיווחים נוספים" xfId="8232"/>
    <cellStyle name="7_הערות 2_דיווחים נוספים_1" xfId="8233"/>
    <cellStyle name="7_הערות 2_דיווחים נוספים_1_15" xfId="8234"/>
    <cellStyle name="7_הערות 2_דיווחים נוספים_1_פירוט אגח תשואה מעל 10% " xfId="8235"/>
    <cellStyle name="7_הערות 2_דיווחים נוספים_1_פירוט אגח תשואה מעל 10% _15" xfId="8236"/>
    <cellStyle name="7_הערות 2_דיווחים נוספים_15" xfId="8237"/>
    <cellStyle name="7_הערות 2_דיווחים נוספים_פירוט אגח תשואה מעל 10% " xfId="8238"/>
    <cellStyle name="7_הערות 2_דיווחים נוספים_פירוט אגח תשואה מעל 10% _15" xfId="8239"/>
    <cellStyle name="7_הערות 2_פירוט אגח תשואה מעל 10% " xfId="8240"/>
    <cellStyle name="7_הערות 2_פירוט אגח תשואה מעל 10% _1" xfId="8241"/>
    <cellStyle name="7_הערות 2_פירוט אגח תשואה מעל 10% _1_15" xfId="8242"/>
    <cellStyle name="7_הערות 2_פירוט אגח תשואה מעל 10% _15" xfId="8243"/>
    <cellStyle name="7_הערות 2_פירוט אגח תשואה מעל 10% _פירוט אגח תשואה מעל 10% " xfId="8244"/>
    <cellStyle name="7_הערות 2_פירוט אגח תשואה מעל 10% _פירוט אגח תשואה מעל 10% _15" xfId="8245"/>
    <cellStyle name="7_הערות_15" xfId="8246"/>
    <cellStyle name="7_הערות_4.4." xfId="8247"/>
    <cellStyle name="7_הערות_4.4. 2" xfId="8248"/>
    <cellStyle name="7_הערות_4.4. 2_15" xfId="8249"/>
    <cellStyle name="7_הערות_4.4. 2_דיווחים נוספים" xfId="8250"/>
    <cellStyle name="7_הערות_4.4. 2_דיווחים נוספים_1" xfId="8251"/>
    <cellStyle name="7_הערות_4.4. 2_דיווחים נוספים_1_15" xfId="8252"/>
    <cellStyle name="7_הערות_4.4. 2_דיווחים נוספים_1_פירוט אגח תשואה מעל 10% " xfId="8253"/>
    <cellStyle name="7_הערות_4.4. 2_דיווחים נוספים_1_פירוט אגח תשואה מעל 10% _15" xfId="8254"/>
    <cellStyle name="7_הערות_4.4. 2_דיווחים נוספים_15" xfId="8255"/>
    <cellStyle name="7_הערות_4.4. 2_דיווחים נוספים_פירוט אגח תשואה מעל 10% " xfId="8256"/>
    <cellStyle name="7_הערות_4.4. 2_דיווחים נוספים_פירוט אגח תשואה מעל 10% _15" xfId="8257"/>
    <cellStyle name="7_הערות_4.4. 2_פירוט אגח תשואה מעל 10% " xfId="8258"/>
    <cellStyle name="7_הערות_4.4. 2_פירוט אגח תשואה מעל 10% _1" xfId="8259"/>
    <cellStyle name="7_הערות_4.4. 2_פירוט אגח תשואה מעל 10% _1_15" xfId="8260"/>
    <cellStyle name="7_הערות_4.4. 2_פירוט אגח תשואה מעל 10% _15" xfId="8261"/>
    <cellStyle name="7_הערות_4.4. 2_פירוט אגח תשואה מעל 10% _פירוט אגח תשואה מעל 10% " xfId="8262"/>
    <cellStyle name="7_הערות_4.4. 2_פירוט אגח תשואה מעל 10% _פירוט אגח תשואה מעל 10% _15" xfId="8263"/>
    <cellStyle name="7_הערות_4.4._15" xfId="8264"/>
    <cellStyle name="7_הערות_4.4._דיווחים נוספים" xfId="8265"/>
    <cellStyle name="7_הערות_4.4._דיווחים נוספים_15" xfId="8266"/>
    <cellStyle name="7_הערות_4.4._דיווחים נוספים_פירוט אגח תשואה מעל 10% " xfId="8267"/>
    <cellStyle name="7_הערות_4.4._דיווחים נוספים_פירוט אגח תשואה מעל 10% _15" xfId="8268"/>
    <cellStyle name="7_הערות_4.4._פירוט אגח תשואה מעל 10% " xfId="8269"/>
    <cellStyle name="7_הערות_4.4._פירוט אגח תשואה מעל 10% _1" xfId="8270"/>
    <cellStyle name="7_הערות_4.4._פירוט אגח תשואה מעל 10% _1_15" xfId="8271"/>
    <cellStyle name="7_הערות_4.4._פירוט אגח תשואה מעל 10% _15" xfId="8272"/>
    <cellStyle name="7_הערות_4.4._פירוט אגח תשואה מעל 10% _פירוט אגח תשואה מעל 10% " xfId="8273"/>
    <cellStyle name="7_הערות_4.4._פירוט אגח תשואה מעל 10% _פירוט אגח תשואה מעל 10% _15" xfId="8274"/>
    <cellStyle name="7_הערות_דיווחים נוספים" xfId="8275"/>
    <cellStyle name="7_הערות_דיווחים נוספים_1" xfId="8276"/>
    <cellStyle name="7_הערות_דיווחים נוספים_1_15" xfId="8277"/>
    <cellStyle name="7_הערות_דיווחים נוספים_1_פירוט אגח תשואה מעל 10% " xfId="8278"/>
    <cellStyle name="7_הערות_דיווחים נוספים_1_פירוט אגח תשואה מעל 10% _15" xfId="8279"/>
    <cellStyle name="7_הערות_דיווחים נוספים_15" xfId="8280"/>
    <cellStyle name="7_הערות_דיווחים נוספים_פירוט אגח תשואה מעל 10% " xfId="8281"/>
    <cellStyle name="7_הערות_דיווחים נוספים_פירוט אגח תשואה מעל 10% _15" xfId="8282"/>
    <cellStyle name="7_הערות_פירוט אגח תשואה מעל 10% " xfId="8283"/>
    <cellStyle name="7_הערות_פירוט אגח תשואה מעל 10% _1" xfId="8284"/>
    <cellStyle name="7_הערות_פירוט אגח תשואה מעל 10% _1_15" xfId="8285"/>
    <cellStyle name="7_הערות_פירוט אגח תשואה מעל 10% _15" xfId="8286"/>
    <cellStyle name="7_הערות_פירוט אגח תשואה מעל 10% _פירוט אגח תשואה מעל 10% " xfId="8287"/>
    <cellStyle name="7_הערות_פירוט אגח תשואה מעל 10% _פירוט אגח תשואה מעל 10% _15" xfId="8288"/>
    <cellStyle name="7_יתרת מסגרות אשראי לניצול " xfId="8289"/>
    <cellStyle name="7_יתרת מסגרות אשראי לניצול  2" xfId="8290"/>
    <cellStyle name="7_יתרת מסגרות אשראי לניצול  2_15" xfId="8291"/>
    <cellStyle name="7_יתרת מסגרות אשראי לניצול  2_דיווחים נוספים" xfId="8292"/>
    <cellStyle name="7_יתרת מסגרות אשראי לניצול  2_דיווחים נוספים_1" xfId="8293"/>
    <cellStyle name="7_יתרת מסגרות אשראי לניצול  2_דיווחים נוספים_1_15" xfId="8294"/>
    <cellStyle name="7_יתרת מסגרות אשראי לניצול  2_דיווחים נוספים_1_פירוט אגח תשואה מעל 10% " xfId="8295"/>
    <cellStyle name="7_יתרת מסגרות אשראי לניצול  2_דיווחים נוספים_1_פירוט אגח תשואה מעל 10% _15" xfId="8296"/>
    <cellStyle name="7_יתרת מסגרות אשראי לניצול  2_דיווחים נוספים_15" xfId="8297"/>
    <cellStyle name="7_יתרת מסגרות אשראי לניצול  2_דיווחים נוספים_פירוט אגח תשואה מעל 10% " xfId="8298"/>
    <cellStyle name="7_יתרת מסגרות אשראי לניצול  2_דיווחים נוספים_פירוט אגח תשואה מעל 10% _15" xfId="8299"/>
    <cellStyle name="7_יתרת מסגרות אשראי לניצול  2_פירוט אגח תשואה מעל 10% " xfId="8300"/>
    <cellStyle name="7_יתרת מסגרות אשראי לניצול  2_פירוט אגח תשואה מעל 10% _1" xfId="8301"/>
    <cellStyle name="7_יתרת מסגרות אשראי לניצול  2_פירוט אגח תשואה מעל 10% _1_15" xfId="8302"/>
    <cellStyle name="7_יתרת מסגרות אשראי לניצול  2_פירוט אגח תשואה מעל 10% _15" xfId="8303"/>
    <cellStyle name="7_יתרת מסגרות אשראי לניצול  2_פירוט אגח תשואה מעל 10% _פירוט אגח תשואה מעל 10% " xfId="8304"/>
    <cellStyle name="7_יתרת מסגרות אשראי לניצול  2_פירוט אגח תשואה מעל 10% _פירוט אגח תשואה מעל 10% _15" xfId="8305"/>
    <cellStyle name="7_יתרת מסגרות אשראי לניצול _15" xfId="8306"/>
    <cellStyle name="7_יתרת מסגרות אשראי לניצול _4.4." xfId="8307"/>
    <cellStyle name="7_יתרת מסגרות אשראי לניצול _4.4. 2" xfId="8308"/>
    <cellStyle name="7_יתרת מסגרות אשראי לניצול _4.4. 2_15" xfId="8309"/>
    <cellStyle name="7_יתרת מסגרות אשראי לניצול _4.4. 2_דיווחים נוספים" xfId="8310"/>
    <cellStyle name="7_יתרת מסגרות אשראי לניצול _4.4. 2_דיווחים נוספים_1" xfId="8311"/>
    <cellStyle name="7_יתרת מסגרות אשראי לניצול _4.4. 2_דיווחים נוספים_1_15" xfId="8312"/>
    <cellStyle name="7_יתרת מסגרות אשראי לניצול _4.4. 2_דיווחים נוספים_1_פירוט אגח תשואה מעל 10% " xfId="8313"/>
    <cellStyle name="7_יתרת מסגרות אשראי לניצול _4.4. 2_דיווחים נוספים_1_פירוט אגח תשואה מעל 10% _15" xfId="8314"/>
    <cellStyle name="7_יתרת מסגרות אשראי לניצול _4.4. 2_דיווחים נוספים_15" xfId="8315"/>
    <cellStyle name="7_יתרת מסגרות אשראי לניצול _4.4. 2_דיווחים נוספים_פירוט אגח תשואה מעל 10% " xfId="8316"/>
    <cellStyle name="7_יתרת מסגרות אשראי לניצול _4.4. 2_דיווחים נוספים_פירוט אגח תשואה מעל 10% _15" xfId="8317"/>
    <cellStyle name="7_יתרת מסגרות אשראי לניצול _4.4. 2_פירוט אגח תשואה מעל 10% " xfId="8318"/>
    <cellStyle name="7_יתרת מסגרות אשראי לניצול _4.4. 2_פירוט אגח תשואה מעל 10% _1" xfId="8319"/>
    <cellStyle name="7_יתרת מסגרות אשראי לניצול _4.4. 2_פירוט אגח תשואה מעל 10% _1_15" xfId="8320"/>
    <cellStyle name="7_יתרת מסגרות אשראי לניצול _4.4. 2_פירוט אגח תשואה מעל 10% _15" xfId="8321"/>
    <cellStyle name="7_יתרת מסגרות אשראי לניצול _4.4. 2_פירוט אגח תשואה מעל 10% _פירוט אגח תשואה מעל 10% " xfId="8322"/>
    <cellStyle name="7_יתרת מסגרות אשראי לניצול _4.4. 2_פירוט אגח תשואה מעל 10% _פירוט אגח תשואה מעל 10% _15" xfId="8323"/>
    <cellStyle name="7_יתרת מסגרות אשראי לניצול _4.4._15" xfId="8324"/>
    <cellStyle name="7_יתרת מסגרות אשראי לניצול _4.4._דיווחים נוספים" xfId="8325"/>
    <cellStyle name="7_יתרת מסגרות אשראי לניצול _4.4._דיווחים נוספים_15" xfId="8326"/>
    <cellStyle name="7_יתרת מסגרות אשראי לניצול _4.4._דיווחים נוספים_פירוט אגח תשואה מעל 10% " xfId="8327"/>
    <cellStyle name="7_יתרת מסגרות אשראי לניצול _4.4._דיווחים נוספים_פירוט אגח תשואה מעל 10% _15" xfId="8328"/>
    <cellStyle name="7_יתרת מסגרות אשראי לניצול _4.4._פירוט אגח תשואה מעל 10% " xfId="8329"/>
    <cellStyle name="7_יתרת מסגרות אשראי לניצול _4.4._פירוט אגח תשואה מעל 10% _1" xfId="8330"/>
    <cellStyle name="7_יתרת מסגרות אשראי לניצול _4.4._פירוט אגח תשואה מעל 10% _1_15" xfId="8331"/>
    <cellStyle name="7_יתרת מסגרות אשראי לניצול _4.4._פירוט אגח תשואה מעל 10% _15" xfId="8332"/>
    <cellStyle name="7_יתרת מסגרות אשראי לניצול _4.4._פירוט אגח תשואה מעל 10% _פירוט אגח תשואה מעל 10% " xfId="8333"/>
    <cellStyle name="7_יתרת מסגרות אשראי לניצול _4.4._פירוט אגח תשואה מעל 10% _פירוט אגח תשואה מעל 10% _15" xfId="8334"/>
    <cellStyle name="7_יתרת מסגרות אשראי לניצול _דיווחים נוספים" xfId="8335"/>
    <cellStyle name="7_יתרת מסגרות אשראי לניצול _דיווחים נוספים_1" xfId="8336"/>
    <cellStyle name="7_יתרת מסגרות אשראי לניצול _דיווחים נוספים_1_15" xfId="8337"/>
    <cellStyle name="7_יתרת מסגרות אשראי לניצול _דיווחים נוספים_1_פירוט אגח תשואה מעל 10% " xfId="8338"/>
    <cellStyle name="7_יתרת מסגרות אשראי לניצול _דיווחים נוספים_1_פירוט אגח תשואה מעל 10% _15" xfId="8339"/>
    <cellStyle name="7_יתרת מסגרות אשראי לניצול _דיווחים נוספים_15" xfId="8340"/>
    <cellStyle name="7_יתרת מסגרות אשראי לניצול _דיווחים נוספים_פירוט אגח תשואה מעל 10% " xfId="8341"/>
    <cellStyle name="7_יתרת מסגרות אשראי לניצול _דיווחים נוספים_פירוט אגח תשואה מעל 10% _15" xfId="8342"/>
    <cellStyle name="7_יתרת מסגרות אשראי לניצול _פירוט אגח תשואה מעל 10% " xfId="8343"/>
    <cellStyle name="7_יתרת מסגרות אשראי לניצול _פירוט אגח תשואה מעל 10% _1" xfId="8344"/>
    <cellStyle name="7_יתרת מסגרות אשראי לניצול _פירוט אגח תשואה מעל 10% _1_15" xfId="8345"/>
    <cellStyle name="7_יתרת מסגרות אשראי לניצול _פירוט אגח תשואה מעל 10% _15" xfId="8346"/>
    <cellStyle name="7_יתרת מסגרות אשראי לניצול _פירוט אגח תשואה מעל 10% _פירוט אגח תשואה מעל 10% " xfId="8347"/>
    <cellStyle name="7_יתרת מסגרות אשראי לניצול _פירוט אגח תשואה מעל 10% _פירוט אגח תשואה מעל 10% _15" xfId="8348"/>
    <cellStyle name="7_משקל בתא100" xfId="8349"/>
    <cellStyle name="7_משקל בתא100 2" xfId="8350"/>
    <cellStyle name="7_משקל בתא100 2 2" xfId="8351"/>
    <cellStyle name="7_משקל בתא100 2 2_15" xfId="8352"/>
    <cellStyle name="7_משקל בתא100 2 2_דיווחים נוספים" xfId="8353"/>
    <cellStyle name="7_משקל בתא100 2 2_דיווחים נוספים_1" xfId="8354"/>
    <cellStyle name="7_משקל בתא100 2 2_דיווחים נוספים_1_15" xfId="8355"/>
    <cellStyle name="7_משקל בתא100 2 2_דיווחים נוספים_1_פירוט אגח תשואה מעל 10% " xfId="8356"/>
    <cellStyle name="7_משקל בתא100 2 2_דיווחים נוספים_1_פירוט אגח תשואה מעל 10% _15" xfId="8357"/>
    <cellStyle name="7_משקל בתא100 2 2_דיווחים נוספים_15" xfId="8358"/>
    <cellStyle name="7_משקל בתא100 2 2_דיווחים נוספים_פירוט אגח תשואה מעל 10% " xfId="8359"/>
    <cellStyle name="7_משקל בתא100 2 2_דיווחים נוספים_פירוט אגח תשואה מעל 10% _15" xfId="8360"/>
    <cellStyle name="7_משקל בתא100 2 2_פירוט אגח תשואה מעל 10% " xfId="8361"/>
    <cellStyle name="7_משקל בתא100 2 2_פירוט אגח תשואה מעל 10% _1" xfId="8362"/>
    <cellStyle name="7_משקל בתא100 2 2_פירוט אגח תשואה מעל 10% _1_15" xfId="8363"/>
    <cellStyle name="7_משקל בתא100 2 2_פירוט אגח תשואה מעל 10% _15" xfId="8364"/>
    <cellStyle name="7_משקל בתא100 2 2_פירוט אגח תשואה מעל 10% _פירוט אגח תשואה מעל 10% " xfId="8365"/>
    <cellStyle name="7_משקל בתא100 2 2_פירוט אגח תשואה מעל 10% _פירוט אגח תשואה מעל 10% _15" xfId="8366"/>
    <cellStyle name="7_משקל בתא100 2_15" xfId="8367"/>
    <cellStyle name="7_משקל בתא100 2_4.4." xfId="8368"/>
    <cellStyle name="7_משקל בתא100 2_4.4. 2" xfId="8369"/>
    <cellStyle name="7_משקל בתא100 2_4.4. 2_15" xfId="8370"/>
    <cellStyle name="7_משקל בתא100 2_4.4. 2_דיווחים נוספים" xfId="8371"/>
    <cellStyle name="7_משקל בתא100 2_4.4. 2_דיווחים נוספים_1" xfId="8372"/>
    <cellStyle name="7_משקל בתא100 2_4.4. 2_דיווחים נוספים_1_15" xfId="8373"/>
    <cellStyle name="7_משקל בתא100 2_4.4. 2_דיווחים נוספים_1_פירוט אגח תשואה מעל 10% " xfId="8374"/>
    <cellStyle name="7_משקל בתא100 2_4.4. 2_דיווחים נוספים_1_פירוט אגח תשואה מעל 10% _15" xfId="8375"/>
    <cellStyle name="7_משקל בתא100 2_4.4. 2_דיווחים נוספים_15" xfId="8376"/>
    <cellStyle name="7_משקל בתא100 2_4.4. 2_דיווחים נוספים_פירוט אגח תשואה מעל 10% " xfId="8377"/>
    <cellStyle name="7_משקל בתא100 2_4.4. 2_דיווחים נוספים_פירוט אגח תשואה מעל 10% _15" xfId="8378"/>
    <cellStyle name="7_משקל בתא100 2_4.4. 2_פירוט אגח תשואה מעל 10% " xfId="8379"/>
    <cellStyle name="7_משקל בתא100 2_4.4. 2_פירוט אגח תשואה מעל 10% _1" xfId="8380"/>
    <cellStyle name="7_משקל בתא100 2_4.4. 2_פירוט אגח תשואה מעל 10% _1_15" xfId="8381"/>
    <cellStyle name="7_משקל בתא100 2_4.4. 2_פירוט אגח תשואה מעל 10% _15" xfId="8382"/>
    <cellStyle name="7_משקל בתא100 2_4.4. 2_פירוט אגח תשואה מעל 10% _פירוט אגח תשואה מעל 10% " xfId="8383"/>
    <cellStyle name="7_משקל בתא100 2_4.4. 2_פירוט אגח תשואה מעל 10% _פירוט אגח תשואה מעל 10% _15" xfId="8384"/>
    <cellStyle name="7_משקל בתא100 2_4.4._15" xfId="8385"/>
    <cellStyle name="7_משקל בתא100 2_4.4._דיווחים נוספים" xfId="8386"/>
    <cellStyle name="7_משקל בתא100 2_4.4._דיווחים נוספים_15" xfId="8387"/>
    <cellStyle name="7_משקל בתא100 2_4.4._דיווחים נוספים_פירוט אגח תשואה מעל 10% " xfId="8388"/>
    <cellStyle name="7_משקל בתא100 2_4.4._דיווחים נוספים_פירוט אגח תשואה מעל 10% _15" xfId="8389"/>
    <cellStyle name="7_משקל בתא100 2_4.4._פירוט אגח תשואה מעל 10% " xfId="8390"/>
    <cellStyle name="7_משקל בתא100 2_4.4._פירוט אגח תשואה מעל 10% _1" xfId="8391"/>
    <cellStyle name="7_משקל בתא100 2_4.4._פירוט אגח תשואה מעל 10% _1_15" xfId="8392"/>
    <cellStyle name="7_משקל בתא100 2_4.4._פירוט אגח תשואה מעל 10% _15" xfId="8393"/>
    <cellStyle name="7_משקל בתא100 2_4.4._פירוט אגח תשואה מעל 10% _פירוט אגח תשואה מעל 10% " xfId="8394"/>
    <cellStyle name="7_משקל בתא100 2_4.4._פירוט אגח תשואה מעל 10% _פירוט אגח תשואה מעל 10% _15" xfId="8395"/>
    <cellStyle name="7_משקל בתא100 2_דיווחים נוספים" xfId="8396"/>
    <cellStyle name="7_משקל בתא100 2_דיווחים נוספים 2" xfId="8397"/>
    <cellStyle name="7_משקל בתא100 2_דיווחים נוספים 2_15" xfId="8398"/>
    <cellStyle name="7_משקל בתא100 2_דיווחים נוספים 2_דיווחים נוספים" xfId="8399"/>
    <cellStyle name="7_משקל בתא100 2_דיווחים נוספים 2_דיווחים נוספים_1" xfId="8400"/>
    <cellStyle name="7_משקל בתא100 2_דיווחים נוספים 2_דיווחים נוספים_1_15" xfId="8401"/>
    <cellStyle name="7_משקל בתא100 2_דיווחים נוספים 2_דיווחים נוספים_1_פירוט אגח תשואה מעל 10% " xfId="8402"/>
    <cellStyle name="7_משקל בתא100 2_דיווחים נוספים 2_דיווחים נוספים_1_פירוט אגח תשואה מעל 10% _15" xfId="8403"/>
    <cellStyle name="7_משקל בתא100 2_דיווחים נוספים 2_דיווחים נוספים_15" xfId="8404"/>
    <cellStyle name="7_משקל בתא100 2_דיווחים נוספים 2_דיווחים נוספים_פירוט אגח תשואה מעל 10% " xfId="8405"/>
    <cellStyle name="7_משקל בתא100 2_דיווחים נוספים 2_דיווחים נוספים_פירוט אגח תשואה מעל 10% _15" xfId="8406"/>
    <cellStyle name="7_משקל בתא100 2_דיווחים נוספים 2_פירוט אגח תשואה מעל 10% " xfId="8407"/>
    <cellStyle name="7_משקל בתא100 2_דיווחים נוספים 2_פירוט אגח תשואה מעל 10% _1" xfId="8408"/>
    <cellStyle name="7_משקל בתא100 2_דיווחים נוספים 2_פירוט אגח תשואה מעל 10% _1_15" xfId="8409"/>
    <cellStyle name="7_משקל בתא100 2_דיווחים נוספים 2_פירוט אגח תשואה מעל 10% _15" xfId="8410"/>
    <cellStyle name="7_משקל בתא100 2_דיווחים נוספים 2_פירוט אגח תשואה מעל 10% _פירוט אגח תשואה מעל 10% " xfId="8411"/>
    <cellStyle name="7_משקל בתא100 2_דיווחים נוספים 2_פירוט אגח תשואה מעל 10% _פירוט אגח תשואה מעל 10% _15" xfId="8412"/>
    <cellStyle name="7_משקל בתא100 2_דיווחים נוספים_1" xfId="8413"/>
    <cellStyle name="7_משקל בתא100 2_דיווחים נוספים_1 2" xfId="8414"/>
    <cellStyle name="7_משקל בתא100 2_דיווחים נוספים_1 2_15" xfId="8415"/>
    <cellStyle name="7_משקל בתא100 2_דיווחים נוספים_1 2_דיווחים נוספים" xfId="8416"/>
    <cellStyle name="7_משקל בתא100 2_דיווחים נוספים_1 2_דיווחים נוספים_1" xfId="8417"/>
    <cellStyle name="7_משקל בתא100 2_דיווחים נוספים_1 2_דיווחים נוספים_1_15" xfId="8418"/>
    <cellStyle name="7_משקל בתא100 2_דיווחים נוספים_1 2_דיווחים נוספים_1_פירוט אגח תשואה מעל 10% " xfId="8419"/>
    <cellStyle name="7_משקל בתא100 2_דיווחים נוספים_1 2_דיווחים נוספים_1_פירוט אגח תשואה מעל 10% _15" xfId="8420"/>
    <cellStyle name="7_משקל בתא100 2_דיווחים נוספים_1 2_דיווחים נוספים_15" xfId="8421"/>
    <cellStyle name="7_משקל בתא100 2_דיווחים נוספים_1 2_דיווחים נוספים_פירוט אגח תשואה מעל 10% " xfId="8422"/>
    <cellStyle name="7_משקל בתא100 2_דיווחים נוספים_1 2_דיווחים נוספים_פירוט אגח תשואה מעל 10% _15" xfId="8423"/>
    <cellStyle name="7_משקל בתא100 2_דיווחים נוספים_1 2_פירוט אגח תשואה מעל 10% " xfId="8424"/>
    <cellStyle name="7_משקל בתא100 2_דיווחים נוספים_1 2_פירוט אגח תשואה מעל 10% _1" xfId="8425"/>
    <cellStyle name="7_משקל בתא100 2_דיווחים נוספים_1 2_פירוט אגח תשואה מעל 10% _1_15" xfId="8426"/>
    <cellStyle name="7_משקל בתא100 2_דיווחים נוספים_1 2_פירוט אגח תשואה מעל 10% _15" xfId="8427"/>
    <cellStyle name="7_משקל בתא100 2_דיווחים נוספים_1 2_פירוט אגח תשואה מעל 10% _פירוט אגח תשואה מעל 10% " xfId="8428"/>
    <cellStyle name="7_משקל בתא100 2_דיווחים נוספים_1 2_פירוט אגח תשואה מעל 10% _פירוט אגח תשואה מעל 10% _15" xfId="8429"/>
    <cellStyle name="7_משקל בתא100 2_דיווחים נוספים_1_15" xfId="8430"/>
    <cellStyle name="7_משקל בתא100 2_דיווחים נוספים_1_4.4." xfId="8431"/>
    <cellStyle name="7_משקל בתא100 2_דיווחים נוספים_1_4.4. 2" xfId="8432"/>
    <cellStyle name="7_משקל בתא100 2_דיווחים נוספים_1_4.4. 2_15" xfId="8433"/>
    <cellStyle name="7_משקל בתא100 2_דיווחים נוספים_1_4.4. 2_דיווחים נוספים" xfId="8434"/>
    <cellStyle name="7_משקל בתא100 2_דיווחים נוספים_1_4.4. 2_דיווחים נוספים_1" xfId="8435"/>
    <cellStyle name="7_משקל בתא100 2_דיווחים נוספים_1_4.4. 2_דיווחים נוספים_1_15" xfId="8436"/>
    <cellStyle name="7_משקל בתא100 2_דיווחים נוספים_1_4.4. 2_דיווחים נוספים_1_פירוט אגח תשואה מעל 10% " xfId="8437"/>
    <cellStyle name="7_משקל בתא100 2_דיווחים נוספים_1_4.4. 2_דיווחים נוספים_1_פירוט אגח תשואה מעל 10% _15" xfId="8438"/>
    <cellStyle name="7_משקל בתא100 2_דיווחים נוספים_1_4.4. 2_דיווחים נוספים_15" xfId="8439"/>
    <cellStyle name="7_משקל בתא100 2_דיווחים נוספים_1_4.4. 2_דיווחים נוספים_פירוט אגח תשואה מעל 10% " xfId="8440"/>
    <cellStyle name="7_משקל בתא100 2_דיווחים נוספים_1_4.4. 2_דיווחים נוספים_פירוט אגח תשואה מעל 10% _15" xfId="8441"/>
    <cellStyle name="7_משקל בתא100 2_דיווחים נוספים_1_4.4. 2_פירוט אגח תשואה מעל 10% " xfId="8442"/>
    <cellStyle name="7_משקל בתא100 2_דיווחים נוספים_1_4.4. 2_פירוט אגח תשואה מעל 10% _1" xfId="8443"/>
    <cellStyle name="7_משקל בתא100 2_דיווחים נוספים_1_4.4. 2_פירוט אגח תשואה מעל 10% _1_15" xfId="8444"/>
    <cellStyle name="7_משקל בתא100 2_דיווחים נוספים_1_4.4. 2_פירוט אגח תשואה מעל 10% _15" xfId="8445"/>
    <cellStyle name="7_משקל בתא100 2_דיווחים נוספים_1_4.4. 2_פירוט אגח תשואה מעל 10% _פירוט אגח תשואה מעל 10% " xfId="8446"/>
    <cellStyle name="7_משקל בתא100 2_דיווחים נוספים_1_4.4. 2_פירוט אגח תשואה מעל 10% _פירוט אגח תשואה מעל 10% _15" xfId="8447"/>
    <cellStyle name="7_משקל בתא100 2_דיווחים נוספים_1_4.4._15" xfId="8448"/>
    <cellStyle name="7_משקל בתא100 2_דיווחים נוספים_1_4.4._דיווחים נוספים" xfId="8449"/>
    <cellStyle name="7_משקל בתא100 2_דיווחים נוספים_1_4.4._דיווחים נוספים_15" xfId="8450"/>
    <cellStyle name="7_משקל בתא100 2_דיווחים נוספים_1_4.4._דיווחים נוספים_פירוט אגח תשואה מעל 10% " xfId="8451"/>
    <cellStyle name="7_משקל בתא100 2_דיווחים נוספים_1_4.4._דיווחים נוספים_פירוט אגח תשואה מעל 10% _15" xfId="8452"/>
    <cellStyle name="7_משקל בתא100 2_דיווחים נוספים_1_4.4._פירוט אגח תשואה מעל 10% " xfId="8453"/>
    <cellStyle name="7_משקל בתא100 2_דיווחים נוספים_1_4.4._פירוט אגח תשואה מעל 10% _1" xfId="8454"/>
    <cellStyle name="7_משקל בתא100 2_דיווחים נוספים_1_4.4._פירוט אגח תשואה מעל 10% _1_15" xfId="8455"/>
    <cellStyle name="7_משקל בתא100 2_דיווחים נוספים_1_4.4._פירוט אגח תשואה מעל 10% _15" xfId="8456"/>
    <cellStyle name="7_משקל בתא100 2_דיווחים נוספים_1_4.4._פירוט אגח תשואה מעל 10% _פירוט אגח תשואה מעל 10% " xfId="8457"/>
    <cellStyle name="7_משקל בתא100 2_דיווחים נוספים_1_4.4._פירוט אגח תשואה מעל 10% _פירוט אגח תשואה מעל 10% _15" xfId="8458"/>
    <cellStyle name="7_משקל בתא100 2_דיווחים נוספים_1_דיווחים נוספים" xfId="8459"/>
    <cellStyle name="7_משקל בתא100 2_דיווחים נוספים_1_דיווחים נוספים_15" xfId="8460"/>
    <cellStyle name="7_משקל בתא100 2_דיווחים נוספים_1_דיווחים נוספים_פירוט אגח תשואה מעל 10% " xfId="8461"/>
    <cellStyle name="7_משקל בתא100 2_דיווחים נוספים_1_דיווחים נוספים_פירוט אגח תשואה מעל 10% _15" xfId="8462"/>
    <cellStyle name="7_משקל בתא100 2_דיווחים נוספים_1_פירוט אגח תשואה מעל 10% " xfId="8463"/>
    <cellStyle name="7_משקל בתא100 2_דיווחים נוספים_1_פירוט אגח תשואה מעל 10% _1" xfId="8464"/>
    <cellStyle name="7_משקל בתא100 2_דיווחים נוספים_1_פירוט אגח תשואה מעל 10% _1_15" xfId="8465"/>
    <cellStyle name="7_משקל בתא100 2_דיווחים נוספים_1_פירוט אגח תשואה מעל 10% _15" xfId="8466"/>
    <cellStyle name="7_משקל בתא100 2_דיווחים נוספים_1_פירוט אגח תשואה מעל 10% _פירוט אגח תשואה מעל 10% " xfId="8467"/>
    <cellStyle name="7_משקל בתא100 2_דיווחים נוספים_1_פירוט אגח תשואה מעל 10% _פירוט אגח תשואה מעל 10% _15" xfId="8468"/>
    <cellStyle name="7_משקל בתא100 2_דיווחים נוספים_15" xfId="8469"/>
    <cellStyle name="7_משקל בתא100 2_דיווחים נוספים_2" xfId="8470"/>
    <cellStyle name="7_משקל בתא100 2_דיווחים נוספים_2_15" xfId="8471"/>
    <cellStyle name="7_משקל בתא100 2_דיווחים נוספים_2_פירוט אגח תשואה מעל 10% " xfId="8472"/>
    <cellStyle name="7_משקל בתא100 2_דיווחים נוספים_2_פירוט אגח תשואה מעל 10% _15" xfId="8473"/>
    <cellStyle name="7_משקל בתא100 2_דיווחים נוספים_4.4." xfId="8474"/>
    <cellStyle name="7_משקל בתא100 2_דיווחים נוספים_4.4. 2" xfId="8475"/>
    <cellStyle name="7_משקל בתא100 2_דיווחים נוספים_4.4. 2_15" xfId="8476"/>
    <cellStyle name="7_משקל בתא100 2_דיווחים נוספים_4.4. 2_דיווחים נוספים" xfId="8477"/>
    <cellStyle name="7_משקל בתא100 2_דיווחים נוספים_4.4. 2_דיווחים נוספים_1" xfId="8478"/>
    <cellStyle name="7_משקל בתא100 2_דיווחים נוספים_4.4. 2_דיווחים נוספים_1_15" xfId="8479"/>
    <cellStyle name="7_משקל בתא100 2_דיווחים נוספים_4.4. 2_דיווחים נוספים_1_פירוט אגח תשואה מעל 10% " xfId="8480"/>
    <cellStyle name="7_משקל בתא100 2_דיווחים נוספים_4.4. 2_דיווחים נוספים_1_פירוט אגח תשואה מעל 10% _15" xfId="8481"/>
    <cellStyle name="7_משקל בתא100 2_דיווחים נוספים_4.4. 2_דיווחים נוספים_15" xfId="8482"/>
    <cellStyle name="7_משקל בתא100 2_דיווחים נוספים_4.4. 2_דיווחים נוספים_פירוט אגח תשואה מעל 10% " xfId="8483"/>
    <cellStyle name="7_משקל בתא100 2_דיווחים נוספים_4.4. 2_דיווחים נוספים_פירוט אגח תשואה מעל 10% _15" xfId="8484"/>
    <cellStyle name="7_משקל בתא100 2_דיווחים נוספים_4.4. 2_פירוט אגח תשואה מעל 10% " xfId="8485"/>
    <cellStyle name="7_משקל בתא100 2_דיווחים נוספים_4.4. 2_פירוט אגח תשואה מעל 10% _1" xfId="8486"/>
    <cellStyle name="7_משקל בתא100 2_דיווחים נוספים_4.4. 2_פירוט אגח תשואה מעל 10% _1_15" xfId="8487"/>
    <cellStyle name="7_משקל בתא100 2_דיווחים נוספים_4.4. 2_פירוט אגח תשואה מעל 10% _15" xfId="8488"/>
    <cellStyle name="7_משקל בתא100 2_דיווחים נוספים_4.4. 2_פירוט אגח תשואה מעל 10% _פירוט אגח תשואה מעל 10% " xfId="8489"/>
    <cellStyle name="7_משקל בתא100 2_דיווחים נוספים_4.4. 2_פירוט אגח תשואה מעל 10% _פירוט אגח תשואה מעל 10% _15" xfId="8490"/>
    <cellStyle name="7_משקל בתא100 2_דיווחים נוספים_4.4._15" xfId="8491"/>
    <cellStyle name="7_משקל בתא100 2_דיווחים נוספים_4.4._דיווחים נוספים" xfId="8492"/>
    <cellStyle name="7_משקל בתא100 2_דיווחים נוספים_4.4._דיווחים נוספים_15" xfId="8493"/>
    <cellStyle name="7_משקל בתא100 2_דיווחים נוספים_4.4._דיווחים נוספים_פירוט אגח תשואה מעל 10% " xfId="8494"/>
    <cellStyle name="7_משקל בתא100 2_דיווחים נוספים_4.4._דיווחים נוספים_פירוט אגח תשואה מעל 10% _15" xfId="8495"/>
    <cellStyle name="7_משקל בתא100 2_דיווחים נוספים_4.4._פירוט אגח תשואה מעל 10% " xfId="8496"/>
    <cellStyle name="7_משקל בתא100 2_דיווחים נוספים_4.4._פירוט אגח תשואה מעל 10% _1" xfId="8497"/>
    <cellStyle name="7_משקל בתא100 2_דיווחים נוספים_4.4._פירוט אגח תשואה מעל 10% _1_15" xfId="8498"/>
    <cellStyle name="7_משקל בתא100 2_דיווחים נוספים_4.4._פירוט אגח תשואה מעל 10% _15" xfId="8499"/>
    <cellStyle name="7_משקל בתא100 2_דיווחים נוספים_4.4._פירוט אגח תשואה מעל 10% _פירוט אגח תשואה מעל 10% " xfId="8500"/>
    <cellStyle name="7_משקל בתא100 2_דיווחים נוספים_4.4._פירוט אגח תשואה מעל 10% _פירוט אגח תשואה מעל 10% _15" xfId="8501"/>
    <cellStyle name="7_משקל בתא100 2_דיווחים נוספים_דיווחים נוספים" xfId="8502"/>
    <cellStyle name="7_משקל בתא100 2_דיווחים נוספים_דיווחים נוספים 2" xfId="8503"/>
    <cellStyle name="7_משקל בתא100 2_דיווחים נוספים_דיווחים נוספים 2_15" xfId="8504"/>
    <cellStyle name="7_משקל בתא100 2_דיווחים נוספים_דיווחים נוספים 2_דיווחים נוספים" xfId="8505"/>
    <cellStyle name="7_משקל בתא100 2_דיווחים נוספים_דיווחים נוספים 2_דיווחים נוספים_1" xfId="8506"/>
    <cellStyle name="7_משקל בתא100 2_דיווחים נוספים_דיווחים נוספים 2_דיווחים נוספים_1_15" xfId="8507"/>
    <cellStyle name="7_משקל בתא100 2_דיווחים נוספים_דיווחים נוספים 2_דיווחים נוספים_1_פירוט אגח תשואה מעל 10% " xfId="8508"/>
    <cellStyle name="7_משקל בתא100 2_דיווחים נוספים_דיווחים נוספים 2_דיווחים נוספים_1_פירוט אגח תשואה מעל 10% _15" xfId="8509"/>
    <cellStyle name="7_משקל בתא100 2_דיווחים נוספים_דיווחים נוספים 2_דיווחים נוספים_15" xfId="8510"/>
    <cellStyle name="7_משקל בתא100 2_דיווחים נוספים_דיווחים נוספים 2_דיווחים נוספים_פירוט אגח תשואה מעל 10% " xfId="8511"/>
    <cellStyle name="7_משקל בתא100 2_דיווחים נוספים_דיווחים נוספים 2_דיווחים נוספים_פירוט אגח תשואה מעל 10% _15" xfId="8512"/>
    <cellStyle name="7_משקל בתא100 2_דיווחים נוספים_דיווחים נוספים 2_פירוט אגח תשואה מעל 10% " xfId="8513"/>
    <cellStyle name="7_משקל בתא100 2_דיווחים נוספים_דיווחים נוספים 2_פירוט אגח תשואה מעל 10% _1" xfId="8514"/>
    <cellStyle name="7_משקל בתא100 2_דיווחים נוספים_דיווחים נוספים 2_פירוט אגח תשואה מעל 10% _1_15" xfId="8515"/>
    <cellStyle name="7_משקל בתא100 2_דיווחים נוספים_דיווחים נוספים 2_פירוט אגח תשואה מעל 10% _15" xfId="8516"/>
    <cellStyle name="7_משקל בתא100 2_דיווחים נוספים_דיווחים נוספים 2_פירוט אגח תשואה מעל 10% _פירוט אגח תשואה מעל 10% " xfId="8517"/>
    <cellStyle name="7_משקל בתא100 2_דיווחים נוספים_דיווחים נוספים 2_פירוט אגח תשואה מעל 10% _פירוט אגח תשואה מעל 10% _15" xfId="8518"/>
    <cellStyle name="7_משקל בתא100 2_דיווחים נוספים_דיווחים נוספים_1" xfId="8519"/>
    <cellStyle name="7_משקל בתא100 2_דיווחים נוספים_דיווחים נוספים_1_15" xfId="8520"/>
    <cellStyle name="7_משקל בתא100 2_דיווחים נוספים_דיווחים נוספים_1_פירוט אגח תשואה מעל 10% " xfId="8521"/>
    <cellStyle name="7_משקל בתא100 2_דיווחים נוספים_דיווחים נוספים_1_פירוט אגח תשואה מעל 10% _15" xfId="8522"/>
    <cellStyle name="7_משקל בתא100 2_דיווחים נוספים_דיווחים נוספים_15" xfId="8523"/>
    <cellStyle name="7_משקל בתא100 2_דיווחים נוספים_דיווחים נוספים_4.4." xfId="8524"/>
    <cellStyle name="7_משקל בתא100 2_דיווחים נוספים_דיווחים נוספים_4.4. 2" xfId="8525"/>
    <cellStyle name="7_משקל בתא100 2_דיווחים נוספים_דיווחים נוספים_4.4. 2_15" xfId="8526"/>
    <cellStyle name="7_משקל בתא100 2_דיווחים נוספים_דיווחים נוספים_4.4. 2_דיווחים נוספים" xfId="8527"/>
    <cellStyle name="7_משקל בתא100 2_דיווחים נוספים_דיווחים נוספים_4.4. 2_דיווחים נוספים_1" xfId="8528"/>
    <cellStyle name="7_משקל בתא100 2_דיווחים נוספים_דיווחים נוספים_4.4. 2_דיווחים נוספים_1_15" xfId="8529"/>
    <cellStyle name="7_משקל בתא100 2_דיווחים נוספים_דיווחים נוספים_4.4. 2_דיווחים נוספים_1_פירוט אגח תשואה מעל 10% " xfId="8530"/>
    <cellStyle name="7_משקל בתא100 2_דיווחים נוספים_דיווחים נוספים_4.4. 2_דיווחים נוספים_1_פירוט אגח תשואה מעל 10% _15" xfId="8531"/>
    <cellStyle name="7_משקל בתא100 2_דיווחים נוספים_דיווחים נוספים_4.4. 2_דיווחים נוספים_15" xfId="8532"/>
    <cellStyle name="7_משקל בתא100 2_דיווחים נוספים_דיווחים נוספים_4.4. 2_דיווחים נוספים_פירוט אגח תשואה מעל 10% " xfId="8533"/>
    <cellStyle name="7_משקל בתא100 2_דיווחים נוספים_דיווחים נוספים_4.4. 2_דיווחים נוספים_פירוט אגח תשואה מעל 10% _15" xfId="8534"/>
    <cellStyle name="7_משקל בתא100 2_דיווחים נוספים_דיווחים נוספים_4.4. 2_פירוט אגח תשואה מעל 10% " xfId="8535"/>
    <cellStyle name="7_משקל בתא100 2_דיווחים נוספים_דיווחים נוספים_4.4. 2_פירוט אגח תשואה מעל 10% _1" xfId="8536"/>
    <cellStyle name="7_משקל בתא100 2_דיווחים נוספים_דיווחים נוספים_4.4. 2_פירוט אגח תשואה מעל 10% _1_15" xfId="8537"/>
    <cellStyle name="7_משקל בתא100 2_דיווחים נוספים_דיווחים נוספים_4.4. 2_פירוט אגח תשואה מעל 10% _15" xfId="8538"/>
    <cellStyle name="7_משקל בתא100 2_דיווחים נוספים_דיווחים נוספים_4.4. 2_פירוט אגח תשואה מעל 10% _פירוט אגח תשואה מעל 10% " xfId="8539"/>
    <cellStyle name="7_משקל בתא100 2_דיווחים נוספים_דיווחים נוספים_4.4. 2_פירוט אגח תשואה מעל 10% _פירוט אגח תשואה מעל 10% _15" xfId="8540"/>
    <cellStyle name="7_משקל בתא100 2_דיווחים נוספים_דיווחים נוספים_4.4._15" xfId="8541"/>
    <cellStyle name="7_משקל בתא100 2_דיווחים נוספים_דיווחים נוספים_4.4._דיווחים נוספים" xfId="8542"/>
    <cellStyle name="7_משקל בתא100 2_דיווחים נוספים_דיווחים נוספים_4.4._דיווחים נוספים_15" xfId="8543"/>
    <cellStyle name="7_משקל בתא100 2_דיווחים נוספים_דיווחים נוספים_4.4._דיווחים נוספים_פירוט אגח תשואה מעל 10% " xfId="8544"/>
    <cellStyle name="7_משקל בתא100 2_דיווחים נוספים_דיווחים נוספים_4.4._דיווחים נוספים_פירוט אגח תשואה מעל 10% _15" xfId="8545"/>
    <cellStyle name="7_משקל בתא100 2_דיווחים נוספים_דיווחים נוספים_4.4._פירוט אגח תשואה מעל 10% " xfId="8546"/>
    <cellStyle name="7_משקל בתא100 2_דיווחים נוספים_דיווחים נוספים_4.4._פירוט אגח תשואה מעל 10% _1" xfId="8547"/>
    <cellStyle name="7_משקל בתא100 2_דיווחים נוספים_דיווחים נוספים_4.4._פירוט אגח תשואה מעל 10% _1_15" xfId="8548"/>
    <cellStyle name="7_משקל בתא100 2_דיווחים נוספים_דיווחים נוספים_4.4._פירוט אגח תשואה מעל 10% _15" xfId="8549"/>
    <cellStyle name="7_משקל בתא100 2_דיווחים נוספים_דיווחים נוספים_4.4._פירוט אגח תשואה מעל 10% _פירוט אגח תשואה מעל 10% " xfId="8550"/>
    <cellStyle name="7_משקל בתא100 2_דיווחים נוספים_דיווחים נוספים_4.4._פירוט אגח תשואה מעל 10% _פירוט אגח תשואה מעל 10% _15" xfId="8551"/>
    <cellStyle name="7_משקל בתא100 2_דיווחים נוספים_דיווחים נוספים_דיווחים נוספים" xfId="8552"/>
    <cellStyle name="7_משקל בתא100 2_דיווחים נוספים_דיווחים נוספים_דיווחים נוספים_15" xfId="8553"/>
    <cellStyle name="7_משקל בתא100 2_דיווחים נוספים_דיווחים נוספים_דיווחים נוספים_פירוט אגח תשואה מעל 10% " xfId="8554"/>
    <cellStyle name="7_משקל בתא100 2_דיווחים נוספים_דיווחים נוספים_דיווחים נוספים_פירוט אגח תשואה מעל 10% _15" xfId="8555"/>
    <cellStyle name="7_משקל בתא100 2_דיווחים נוספים_דיווחים נוספים_פירוט אגח תשואה מעל 10% " xfId="8556"/>
    <cellStyle name="7_משקל בתא100 2_דיווחים נוספים_דיווחים נוספים_פירוט אגח תשואה מעל 10% _1" xfId="8557"/>
    <cellStyle name="7_משקל בתא100 2_דיווחים נוספים_דיווחים נוספים_פירוט אגח תשואה מעל 10% _1_15" xfId="8558"/>
    <cellStyle name="7_משקל בתא100 2_דיווחים נוספים_דיווחים נוספים_פירוט אגח תשואה מעל 10% _15" xfId="8559"/>
    <cellStyle name="7_משקל בתא100 2_דיווחים נוספים_דיווחים נוספים_פירוט אגח תשואה מעל 10% _פירוט אגח תשואה מעל 10% " xfId="8560"/>
    <cellStyle name="7_משקל בתא100 2_דיווחים נוספים_דיווחים נוספים_פירוט אגח תשואה מעל 10% _פירוט אגח תשואה מעל 10% _15" xfId="8561"/>
    <cellStyle name="7_משקל בתא100 2_דיווחים נוספים_פירוט אגח תשואה מעל 10% " xfId="8562"/>
    <cellStyle name="7_משקל בתא100 2_דיווחים נוספים_פירוט אגח תשואה מעל 10% _1" xfId="8563"/>
    <cellStyle name="7_משקל בתא100 2_דיווחים נוספים_פירוט אגח תשואה מעל 10% _1_15" xfId="8564"/>
    <cellStyle name="7_משקל בתא100 2_דיווחים נוספים_פירוט אגח תשואה מעל 10% _15" xfId="8565"/>
    <cellStyle name="7_משקל בתא100 2_דיווחים נוספים_פירוט אגח תשואה מעל 10% _פירוט אגח תשואה מעל 10% " xfId="8566"/>
    <cellStyle name="7_משקל בתא100 2_דיווחים נוספים_פירוט אגח תשואה מעל 10% _פירוט אגח תשואה מעל 10% _15" xfId="8567"/>
    <cellStyle name="7_משקל בתא100 2_עסקאות שאושרו וטרם בוצעו  " xfId="8568"/>
    <cellStyle name="7_משקל בתא100 2_עסקאות שאושרו וטרם בוצעו   2" xfId="8569"/>
    <cellStyle name="7_משקל בתא100 2_עסקאות שאושרו וטרם בוצעו   2_15" xfId="8570"/>
    <cellStyle name="7_משקל בתא100 2_עסקאות שאושרו וטרם בוצעו   2_דיווחים נוספים" xfId="8571"/>
    <cellStyle name="7_משקל בתא100 2_עסקאות שאושרו וטרם בוצעו   2_דיווחים נוספים_1" xfId="8572"/>
    <cellStyle name="7_משקל בתא100 2_עסקאות שאושרו וטרם בוצעו   2_דיווחים נוספים_1_15" xfId="8573"/>
    <cellStyle name="7_משקל בתא100 2_עסקאות שאושרו וטרם בוצעו   2_דיווחים נוספים_1_פירוט אגח תשואה מעל 10% " xfId="8574"/>
    <cellStyle name="7_משקל בתא100 2_עסקאות שאושרו וטרם בוצעו   2_דיווחים נוספים_1_פירוט אגח תשואה מעל 10% _15" xfId="8575"/>
    <cellStyle name="7_משקל בתא100 2_עסקאות שאושרו וטרם בוצעו   2_דיווחים נוספים_15" xfId="8576"/>
    <cellStyle name="7_משקל בתא100 2_עסקאות שאושרו וטרם בוצעו   2_דיווחים נוספים_פירוט אגח תשואה מעל 10% " xfId="8577"/>
    <cellStyle name="7_משקל בתא100 2_עסקאות שאושרו וטרם בוצעו   2_דיווחים נוספים_פירוט אגח תשואה מעל 10% _15" xfId="8578"/>
    <cellStyle name="7_משקל בתא100 2_עסקאות שאושרו וטרם בוצעו   2_פירוט אגח תשואה מעל 10% " xfId="8579"/>
    <cellStyle name="7_משקל בתא100 2_עסקאות שאושרו וטרם בוצעו   2_פירוט אגח תשואה מעל 10% _1" xfId="8580"/>
    <cellStyle name="7_משקל בתא100 2_עסקאות שאושרו וטרם בוצעו   2_פירוט אגח תשואה מעל 10% _1_15" xfId="8581"/>
    <cellStyle name="7_משקל בתא100 2_עסקאות שאושרו וטרם בוצעו   2_פירוט אגח תשואה מעל 10% _15" xfId="8582"/>
    <cellStyle name="7_משקל בתא100 2_עסקאות שאושרו וטרם בוצעו   2_פירוט אגח תשואה מעל 10% _פירוט אגח תשואה מעל 10% " xfId="8583"/>
    <cellStyle name="7_משקל בתא100 2_עסקאות שאושרו וטרם בוצעו   2_פירוט אגח תשואה מעל 10% _פירוט אגח תשואה מעל 10% _15" xfId="8584"/>
    <cellStyle name="7_משקל בתא100 2_עסקאות שאושרו וטרם בוצעו  _15" xfId="8585"/>
    <cellStyle name="7_משקל בתא100 2_עסקאות שאושרו וטרם בוצעו  _דיווחים נוספים" xfId="8586"/>
    <cellStyle name="7_משקל בתא100 2_עסקאות שאושרו וטרם בוצעו  _דיווחים נוספים_15" xfId="8587"/>
    <cellStyle name="7_משקל בתא100 2_עסקאות שאושרו וטרם בוצעו  _דיווחים נוספים_פירוט אגח תשואה מעל 10% " xfId="8588"/>
    <cellStyle name="7_משקל בתא100 2_עסקאות שאושרו וטרם בוצעו  _דיווחים נוספים_פירוט אגח תשואה מעל 10% _15" xfId="8589"/>
    <cellStyle name="7_משקל בתא100 2_עסקאות שאושרו וטרם בוצעו  _פירוט אגח תשואה מעל 10% " xfId="8590"/>
    <cellStyle name="7_משקל בתא100 2_עסקאות שאושרו וטרם בוצעו  _פירוט אגח תשואה מעל 10% _1" xfId="8591"/>
    <cellStyle name="7_משקל בתא100 2_עסקאות שאושרו וטרם בוצעו  _פירוט אגח תשואה מעל 10% _1_15" xfId="8592"/>
    <cellStyle name="7_משקל בתא100 2_עסקאות שאושרו וטרם בוצעו  _פירוט אגח תשואה מעל 10% _15" xfId="8593"/>
    <cellStyle name="7_משקל בתא100 2_עסקאות שאושרו וטרם בוצעו  _פירוט אגח תשואה מעל 10% _פירוט אגח תשואה מעל 10% " xfId="8594"/>
    <cellStyle name="7_משקל בתא100 2_עסקאות שאושרו וטרם בוצעו  _פירוט אגח תשואה מעל 10% _פירוט אגח תשואה מעל 10% _15" xfId="8595"/>
    <cellStyle name="7_משקל בתא100 2_פירוט אגח תשואה מעל 10% " xfId="8596"/>
    <cellStyle name="7_משקל בתא100 2_פירוט אגח תשואה מעל 10%  2" xfId="8597"/>
    <cellStyle name="7_משקל בתא100 2_פירוט אגח תשואה מעל 10%  2_15" xfId="8598"/>
    <cellStyle name="7_משקל בתא100 2_פירוט אגח תשואה מעל 10%  2_דיווחים נוספים" xfId="8599"/>
    <cellStyle name="7_משקל בתא100 2_פירוט אגח תשואה מעל 10%  2_דיווחים נוספים_1" xfId="8600"/>
    <cellStyle name="7_משקל בתא100 2_פירוט אגח תשואה מעל 10%  2_דיווחים נוספים_1_15" xfId="8601"/>
    <cellStyle name="7_משקל בתא100 2_פירוט אגח תשואה מעל 10%  2_דיווחים נוספים_1_פירוט אגח תשואה מעל 10% " xfId="8602"/>
    <cellStyle name="7_משקל בתא100 2_פירוט אגח תשואה מעל 10%  2_דיווחים נוספים_1_פירוט אגח תשואה מעל 10% _15" xfId="8603"/>
    <cellStyle name="7_משקל בתא100 2_פירוט אגח תשואה מעל 10%  2_דיווחים נוספים_15" xfId="8604"/>
    <cellStyle name="7_משקל בתא100 2_פירוט אגח תשואה מעל 10%  2_דיווחים נוספים_פירוט אגח תשואה מעל 10% " xfId="8605"/>
    <cellStyle name="7_משקל בתא100 2_פירוט אגח תשואה מעל 10%  2_דיווחים נוספים_פירוט אגח תשואה מעל 10% _15" xfId="8606"/>
    <cellStyle name="7_משקל בתא100 2_פירוט אגח תשואה מעל 10%  2_פירוט אגח תשואה מעל 10% " xfId="8607"/>
    <cellStyle name="7_משקל בתא100 2_פירוט אגח תשואה מעל 10%  2_פירוט אגח תשואה מעל 10% _1" xfId="8608"/>
    <cellStyle name="7_משקל בתא100 2_פירוט אגח תשואה מעל 10%  2_פירוט אגח תשואה מעל 10% _1_15" xfId="8609"/>
    <cellStyle name="7_משקל בתא100 2_פירוט אגח תשואה מעל 10%  2_פירוט אגח תשואה מעל 10% _15" xfId="8610"/>
    <cellStyle name="7_משקל בתא100 2_פירוט אגח תשואה מעל 10%  2_פירוט אגח תשואה מעל 10% _פירוט אגח תשואה מעל 10% " xfId="8611"/>
    <cellStyle name="7_משקל בתא100 2_פירוט אגח תשואה מעל 10%  2_פירוט אגח תשואה מעל 10% _פירוט אגח תשואה מעל 10% _15" xfId="8612"/>
    <cellStyle name="7_משקל בתא100 2_פירוט אגח תשואה מעל 10% _1" xfId="8613"/>
    <cellStyle name="7_משקל בתא100 2_פירוט אגח תשואה מעל 10% _1_15" xfId="8614"/>
    <cellStyle name="7_משקל בתא100 2_פירוט אגח תשואה מעל 10% _1_פירוט אגח תשואה מעל 10% " xfId="8615"/>
    <cellStyle name="7_משקל בתא100 2_פירוט אגח תשואה מעל 10% _1_פירוט אגח תשואה מעל 10% _15" xfId="8616"/>
    <cellStyle name="7_משקל בתא100 2_פירוט אגח תשואה מעל 10% _15" xfId="8617"/>
    <cellStyle name="7_משקל בתא100 2_פירוט אגח תשואה מעל 10% _2" xfId="8618"/>
    <cellStyle name="7_משקל בתא100 2_פירוט אגח תשואה מעל 10% _2_15" xfId="8619"/>
    <cellStyle name="7_משקל בתא100 2_פירוט אגח תשואה מעל 10% _4.4." xfId="8620"/>
    <cellStyle name="7_משקל בתא100 2_פירוט אגח תשואה מעל 10% _4.4. 2" xfId="8621"/>
    <cellStyle name="7_משקל בתא100 2_פירוט אגח תשואה מעל 10% _4.4. 2_15" xfId="8622"/>
    <cellStyle name="7_משקל בתא100 2_פירוט אגח תשואה מעל 10% _4.4. 2_דיווחים נוספים" xfId="8623"/>
    <cellStyle name="7_משקל בתא100 2_פירוט אגח תשואה מעל 10% _4.4. 2_דיווחים נוספים_1" xfId="8624"/>
    <cellStyle name="7_משקל בתא100 2_פירוט אגח תשואה מעל 10% _4.4. 2_דיווחים נוספים_1_15" xfId="8625"/>
    <cellStyle name="7_משקל בתא100 2_פירוט אגח תשואה מעל 10% _4.4. 2_דיווחים נוספים_1_פירוט אגח תשואה מעל 10% " xfId="8626"/>
    <cellStyle name="7_משקל בתא100 2_פירוט אגח תשואה מעל 10% _4.4. 2_דיווחים נוספים_1_פירוט אגח תשואה מעל 10% _15" xfId="8627"/>
    <cellStyle name="7_משקל בתא100 2_פירוט אגח תשואה מעל 10% _4.4. 2_דיווחים נוספים_15" xfId="8628"/>
    <cellStyle name="7_משקל בתא100 2_פירוט אגח תשואה מעל 10% _4.4. 2_דיווחים נוספים_פירוט אגח תשואה מעל 10% " xfId="8629"/>
    <cellStyle name="7_משקל בתא100 2_פירוט אגח תשואה מעל 10% _4.4. 2_דיווחים נוספים_פירוט אגח תשואה מעל 10% _15" xfId="8630"/>
    <cellStyle name="7_משקל בתא100 2_פירוט אגח תשואה מעל 10% _4.4. 2_פירוט אגח תשואה מעל 10% " xfId="8631"/>
    <cellStyle name="7_משקל בתא100 2_פירוט אגח תשואה מעל 10% _4.4. 2_פירוט אגח תשואה מעל 10% _1" xfId="8632"/>
    <cellStyle name="7_משקל בתא100 2_פירוט אגח תשואה מעל 10% _4.4. 2_פירוט אגח תשואה מעל 10% _1_15" xfId="8633"/>
    <cellStyle name="7_משקל בתא100 2_פירוט אגח תשואה מעל 10% _4.4. 2_פירוט אגח תשואה מעל 10% _15" xfId="8634"/>
    <cellStyle name="7_משקל בתא100 2_פירוט אגח תשואה מעל 10% _4.4. 2_פירוט אגח תשואה מעל 10% _פירוט אגח תשואה מעל 10% " xfId="8635"/>
    <cellStyle name="7_משקל בתא100 2_פירוט אגח תשואה מעל 10% _4.4. 2_פירוט אגח תשואה מעל 10% _פירוט אגח תשואה מעל 10% _15" xfId="8636"/>
    <cellStyle name="7_משקל בתא100 2_פירוט אגח תשואה מעל 10% _4.4._15" xfId="8637"/>
    <cellStyle name="7_משקל בתא100 2_פירוט אגח תשואה מעל 10% _4.4._דיווחים נוספים" xfId="8638"/>
    <cellStyle name="7_משקל בתא100 2_פירוט אגח תשואה מעל 10% _4.4._דיווחים נוספים_15" xfId="8639"/>
    <cellStyle name="7_משקל בתא100 2_פירוט אגח תשואה מעל 10% _4.4._דיווחים נוספים_פירוט אגח תשואה מעל 10% " xfId="8640"/>
    <cellStyle name="7_משקל בתא100 2_פירוט אגח תשואה מעל 10% _4.4._דיווחים נוספים_פירוט אגח תשואה מעל 10% _15" xfId="8641"/>
    <cellStyle name="7_משקל בתא100 2_פירוט אגח תשואה מעל 10% _4.4._פירוט אגח תשואה מעל 10% " xfId="8642"/>
    <cellStyle name="7_משקל בתא100 2_פירוט אגח תשואה מעל 10% _4.4._פירוט אגח תשואה מעל 10% _1" xfId="8643"/>
    <cellStyle name="7_משקל בתא100 2_פירוט אגח תשואה מעל 10% _4.4._פירוט אגח תשואה מעל 10% _1_15" xfId="8644"/>
    <cellStyle name="7_משקל בתא100 2_פירוט אגח תשואה מעל 10% _4.4._פירוט אגח תשואה מעל 10% _15" xfId="8645"/>
    <cellStyle name="7_משקל בתא100 2_פירוט אגח תשואה מעל 10% _4.4._פירוט אגח תשואה מעל 10% _פירוט אגח תשואה מעל 10% " xfId="8646"/>
    <cellStyle name="7_משקל בתא100 2_פירוט אגח תשואה מעל 10% _4.4._פירוט אגח תשואה מעל 10% _פירוט אגח תשואה מעל 10% _15" xfId="8647"/>
    <cellStyle name="7_משקל בתא100 2_פירוט אגח תשואה מעל 10% _דיווחים נוספים" xfId="8648"/>
    <cellStyle name="7_משקל בתא100 2_פירוט אגח תשואה מעל 10% _דיווחים נוספים_1" xfId="8649"/>
    <cellStyle name="7_משקל בתא100 2_פירוט אגח תשואה מעל 10% _דיווחים נוספים_1_15" xfId="8650"/>
    <cellStyle name="7_משקל בתא100 2_פירוט אגח תשואה מעל 10% _דיווחים נוספים_1_פירוט אגח תשואה מעל 10% " xfId="8651"/>
    <cellStyle name="7_משקל בתא100 2_פירוט אגח תשואה מעל 10% _דיווחים נוספים_1_פירוט אגח תשואה מעל 10% _15" xfId="8652"/>
    <cellStyle name="7_משקל בתא100 2_פירוט אגח תשואה מעל 10% _דיווחים נוספים_15" xfId="8653"/>
    <cellStyle name="7_משקל בתא100 2_פירוט אגח תשואה מעל 10% _דיווחים נוספים_פירוט אגח תשואה מעל 10% " xfId="8654"/>
    <cellStyle name="7_משקל בתא100 2_פירוט אגח תשואה מעל 10% _דיווחים נוספים_פירוט אגח תשואה מעל 10% _15" xfId="8655"/>
    <cellStyle name="7_משקל בתא100 2_פירוט אגח תשואה מעל 10% _פירוט אגח תשואה מעל 10% " xfId="8656"/>
    <cellStyle name="7_משקל בתא100 2_פירוט אגח תשואה מעל 10% _פירוט אגח תשואה מעל 10% _1" xfId="8657"/>
    <cellStyle name="7_משקל בתא100 2_פירוט אגח תשואה מעל 10% _פירוט אגח תשואה מעל 10% _1_15" xfId="8658"/>
    <cellStyle name="7_משקל בתא100 2_פירוט אגח תשואה מעל 10% _פירוט אגח תשואה מעל 10% _15" xfId="8659"/>
    <cellStyle name="7_משקל בתא100 2_פירוט אגח תשואה מעל 10% _פירוט אגח תשואה מעל 10% _פירוט אגח תשואה מעל 10% " xfId="8660"/>
    <cellStyle name="7_משקל בתא100 2_פירוט אגח תשואה מעל 10% _פירוט אגח תשואה מעל 10% _פירוט אגח תשואה מעל 10% _15" xfId="8661"/>
    <cellStyle name="7_משקל בתא100 3" xfId="8662"/>
    <cellStyle name="7_משקל בתא100 3_15" xfId="8663"/>
    <cellStyle name="7_משקל בתא100 3_דיווחים נוספים" xfId="8664"/>
    <cellStyle name="7_משקל בתא100 3_דיווחים נוספים_1" xfId="8665"/>
    <cellStyle name="7_משקל בתא100 3_דיווחים נוספים_1_15" xfId="8666"/>
    <cellStyle name="7_משקל בתא100 3_דיווחים נוספים_1_פירוט אגח תשואה מעל 10% " xfId="8667"/>
    <cellStyle name="7_משקל בתא100 3_דיווחים נוספים_1_פירוט אגח תשואה מעל 10% _15" xfId="8668"/>
    <cellStyle name="7_משקל בתא100 3_דיווחים נוספים_15" xfId="8669"/>
    <cellStyle name="7_משקל בתא100 3_דיווחים נוספים_פירוט אגח תשואה מעל 10% " xfId="8670"/>
    <cellStyle name="7_משקל בתא100 3_דיווחים נוספים_פירוט אגח תשואה מעל 10% _15" xfId="8671"/>
    <cellStyle name="7_משקל בתא100 3_פירוט אגח תשואה מעל 10% " xfId="8672"/>
    <cellStyle name="7_משקל בתא100 3_פירוט אגח תשואה מעל 10% _1" xfId="8673"/>
    <cellStyle name="7_משקל בתא100 3_פירוט אגח תשואה מעל 10% _1_15" xfId="8674"/>
    <cellStyle name="7_משקל בתא100 3_פירוט אגח תשואה מעל 10% _15" xfId="8675"/>
    <cellStyle name="7_משקל בתא100 3_פירוט אגח תשואה מעל 10% _פירוט אגח תשואה מעל 10% " xfId="8676"/>
    <cellStyle name="7_משקל בתא100 3_פירוט אגח תשואה מעל 10% _פירוט אגח תשואה מעל 10% _15" xfId="8677"/>
    <cellStyle name="7_משקל בתא100_15" xfId="8678"/>
    <cellStyle name="7_משקל בתא100_4.4." xfId="8679"/>
    <cellStyle name="7_משקל בתא100_4.4. 2" xfId="8680"/>
    <cellStyle name="7_משקל בתא100_4.4. 2_15" xfId="8681"/>
    <cellStyle name="7_משקל בתא100_4.4. 2_דיווחים נוספים" xfId="8682"/>
    <cellStyle name="7_משקל בתא100_4.4. 2_דיווחים נוספים_1" xfId="8683"/>
    <cellStyle name="7_משקל בתא100_4.4. 2_דיווחים נוספים_1_15" xfId="8684"/>
    <cellStyle name="7_משקל בתא100_4.4. 2_דיווחים נוספים_1_פירוט אגח תשואה מעל 10% " xfId="8685"/>
    <cellStyle name="7_משקל בתא100_4.4. 2_דיווחים נוספים_1_פירוט אגח תשואה מעל 10% _15" xfId="8686"/>
    <cellStyle name="7_משקל בתא100_4.4. 2_דיווחים נוספים_15" xfId="8687"/>
    <cellStyle name="7_משקל בתא100_4.4. 2_דיווחים נוספים_פירוט אגח תשואה מעל 10% " xfId="8688"/>
    <cellStyle name="7_משקל בתא100_4.4. 2_דיווחים נוספים_פירוט אגח תשואה מעל 10% _15" xfId="8689"/>
    <cellStyle name="7_משקל בתא100_4.4. 2_פירוט אגח תשואה מעל 10% " xfId="8690"/>
    <cellStyle name="7_משקל בתא100_4.4. 2_פירוט אגח תשואה מעל 10% _1" xfId="8691"/>
    <cellStyle name="7_משקל בתא100_4.4. 2_פירוט אגח תשואה מעל 10% _1_15" xfId="8692"/>
    <cellStyle name="7_משקל בתא100_4.4. 2_פירוט אגח תשואה מעל 10% _15" xfId="8693"/>
    <cellStyle name="7_משקל בתא100_4.4. 2_פירוט אגח תשואה מעל 10% _פירוט אגח תשואה מעל 10% " xfId="8694"/>
    <cellStyle name="7_משקל בתא100_4.4. 2_פירוט אגח תשואה מעל 10% _פירוט אגח תשואה מעל 10% _15" xfId="8695"/>
    <cellStyle name="7_משקל בתא100_4.4._15" xfId="8696"/>
    <cellStyle name="7_משקל בתא100_4.4._דיווחים נוספים" xfId="8697"/>
    <cellStyle name="7_משקל בתא100_4.4._דיווחים נוספים_15" xfId="8698"/>
    <cellStyle name="7_משקל בתא100_4.4._דיווחים נוספים_פירוט אגח תשואה מעל 10% " xfId="8699"/>
    <cellStyle name="7_משקל בתא100_4.4._דיווחים נוספים_פירוט אגח תשואה מעל 10% _15" xfId="8700"/>
    <cellStyle name="7_משקל בתא100_4.4._פירוט אגח תשואה מעל 10% " xfId="8701"/>
    <cellStyle name="7_משקל בתא100_4.4._פירוט אגח תשואה מעל 10% _1" xfId="8702"/>
    <cellStyle name="7_משקל בתא100_4.4._פירוט אגח תשואה מעל 10% _1_15" xfId="8703"/>
    <cellStyle name="7_משקל בתא100_4.4._פירוט אגח תשואה מעל 10% _15" xfId="8704"/>
    <cellStyle name="7_משקל בתא100_4.4._פירוט אגח תשואה מעל 10% _פירוט אגח תשואה מעל 10% " xfId="8705"/>
    <cellStyle name="7_משקל בתא100_4.4._פירוט אגח תשואה מעל 10% _פירוט אגח תשואה מעל 10% _15" xfId="8706"/>
    <cellStyle name="7_משקל בתא100_דיווחים נוספים" xfId="8707"/>
    <cellStyle name="7_משקל בתא100_דיווחים נוספים 2" xfId="8708"/>
    <cellStyle name="7_משקל בתא100_דיווחים נוספים 2_15" xfId="8709"/>
    <cellStyle name="7_משקל בתא100_דיווחים נוספים 2_דיווחים נוספים" xfId="8710"/>
    <cellStyle name="7_משקל בתא100_דיווחים נוספים 2_דיווחים נוספים_1" xfId="8711"/>
    <cellStyle name="7_משקל בתא100_דיווחים נוספים 2_דיווחים נוספים_1_15" xfId="8712"/>
    <cellStyle name="7_משקל בתא100_דיווחים נוספים 2_דיווחים נוספים_1_פירוט אגח תשואה מעל 10% " xfId="8713"/>
    <cellStyle name="7_משקל בתא100_דיווחים נוספים 2_דיווחים נוספים_1_פירוט אגח תשואה מעל 10% _15" xfId="8714"/>
    <cellStyle name="7_משקל בתא100_דיווחים נוספים 2_דיווחים נוספים_15" xfId="8715"/>
    <cellStyle name="7_משקל בתא100_דיווחים נוספים 2_דיווחים נוספים_פירוט אגח תשואה מעל 10% " xfId="8716"/>
    <cellStyle name="7_משקל בתא100_דיווחים נוספים 2_דיווחים נוספים_פירוט אגח תשואה מעל 10% _15" xfId="8717"/>
    <cellStyle name="7_משקל בתא100_דיווחים נוספים 2_פירוט אגח תשואה מעל 10% " xfId="8718"/>
    <cellStyle name="7_משקל בתא100_דיווחים נוספים 2_פירוט אגח תשואה מעל 10% _1" xfId="8719"/>
    <cellStyle name="7_משקל בתא100_דיווחים נוספים 2_פירוט אגח תשואה מעל 10% _1_15" xfId="8720"/>
    <cellStyle name="7_משקל בתא100_דיווחים נוספים 2_פירוט אגח תשואה מעל 10% _15" xfId="8721"/>
    <cellStyle name="7_משקל בתא100_דיווחים נוספים 2_פירוט אגח תשואה מעל 10% _פירוט אגח תשואה מעל 10% " xfId="8722"/>
    <cellStyle name="7_משקל בתא100_דיווחים נוספים 2_פירוט אגח תשואה מעל 10% _פירוט אגח תשואה מעל 10% _15" xfId="8723"/>
    <cellStyle name="7_משקל בתא100_דיווחים נוספים_1" xfId="8724"/>
    <cellStyle name="7_משקל בתא100_דיווחים נוספים_1 2" xfId="8725"/>
    <cellStyle name="7_משקל בתא100_דיווחים נוספים_1 2_15" xfId="8726"/>
    <cellStyle name="7_משקל בתא100_דיווחים נוספים_1 2_דיווחים נוספים" xfId="8727"/>
    <cellStyle name="7_משקל בתא100_דיווחים נוספים_1 2_דיווחים נוספים_1" xfId="8728"/>
    <cellStyle name="7_משקל בתא100_דיווחים נוספים_1 2_דיווחים נוספים_1_15" xfId="8729"/>
    <cellStyle name="7_משקל בתא100_דיווחים נוספים_1 2_דיווחים נוספים_1_פירוט אגח תשואה מעל 10% " xfId="8730"/>
    <cellStyle name="7_משקל בתא100_דיווחים נוספים_1 2_דיווחים נוספים_1_פירוט אגח תשואה מעל 10% _15" xfId="8731"/>
    <cellStyle name="7_משקל בתא100_דיווחים נוספים_1 2_דיווחים נוספים_15" xfId="8732"/>
    <cellStyle name="7_משקל בתא100_דיווחים נוספים_1 2_דיווחים נוספים_פירוט אגח תשואה מעל 10% " xfId="8733"/>
    <cellStyle name="7_משקל בתא100_דיווחים נוספים_1 2_דיווחים נוספים_פירוט אגח תשואה מעל 10% _15" xfId="8734"/>
    <cellStyle name="7_משקל בתא100_דיווחים נוספים_1 2_פירוט אגח תשואה מעל 10% " xfId="8735"/>
    <cellStyle name="7_משקל בתא100_דיווחים נוספים_1 2_פירוט אגח תשואה מעל 10% _1" xfId="8736"/>
    <cellStyle name="7_משקל בתא100_דיווחים נוספים_1 2_פירוט אגח תשואה מעל 10% _1_15" xfId="8737"/>
    <cellStyle name="7_משקל בתא100_דיווחים נוספים_1 2_פירוט אגח תשואה מעל 10% _15" xfId="8738"/>
    <cellStyle name="7_משקל בתא100_דיווחים נוספים_1 2_פירוט אגח תשואה מעל 10% _פירוט אגח תשואה מעל 10% " xfId="8739"/>
    <cellStyle name="7_משקל בתא100_דיווחים נוספים_1 2_פירוט אגח תשואה מעל 10% _פירוט אגח תשואה מעל 10% _15" xfId="8740"/>
    <cellStyle name="7_משקל בתא100_דיווחים נוספים_1_15" xfId="8741"/>
    <cellStyle name="7_משקל בתא100_דיווחים נוספים_1_4.4." xfId="8742"/>
    <cellStyle name="7_משקל בתא100_דיווחים נוספים_1_4.4. 2" xfId="8743"/>
    <cellStyle name="7_משקל בתא100_דיווחים נוספים_1_4.4. 2_15" xfId="8744"/>
    <cellStyle name="7_משקל בתא100_דיווחים נוספים_1_4.4. 2_דיווחים נוספים" xfId="8745"/>
    <cellStyle name="7_משקל בתא100_דיווחים נוספים_1_4.4. 2_דיווחים נוספים_1" xfId="8746"/>
    <cellStyle name="7_משקל בתא100_דיווחים נוספים_1_4.4. 2_דיווחים נוספים_1_15" xfId="8747"/>
    <cellStyle name="7_משקל בתא100_דיווחים נוספים_1_4.4. 2_דיווחים נוספים_1_פירוט אגח תשואה מעל 10% " xfId="8748"/>
    <cellStyle name="7_משקל בתא100_דיווחים נוספים_1_4.4. 2_דיווחים נוספים_1_פירוט אגח תשואה מעל 10% _15" xfId="8749"/>
    <cellStyle name="7_משקל בתא100_דיווחים נוספים_1_4.4. 2_דיווחים נוספים_15" xfId="8750"/>
    <cellStyle name="7_משקל בתא100_דיווחים נוספים_1_4.4. 2_דיווחים נוספים_פירוט אגח תשואה מעל 10% " xfId="8751"/>
    <cellStyle name="7_משקל בתא100_דיווחים נוספים_1_4.4. 2_דיווחים נוספים_פירוט אגח תשואה מעל 10% _15" xfId="8752"/>
    <cellStyle name="7_משקל בתא100_דיווחים נוספים_1_4.4. 2_פירוט אגח תשואה מעל 10% " xfId="8753"/>
    <cellStyle name="7_משקל בתא100_דיווחים נוספים_1_4.4. 2_פירוט אגח תשואה מעל 10% _1" xfId="8754"/>
    <cellStyle name="7_משקל בתא100_דיווחים נוספים_1_4.4. 2_פירוט אגח תשואה מעל 10% _1_15" xfId="8755"/>
    <cellStyle name="7_משקל בתא100_דיווחים נוספים_1_4.4. 2_פירוט אגח תשואה מעל 10% _15" xfId="8756"/>
    <cellStyle name="7_משקל בתא100_דיווחים נוספים_1_4.4. 2_פירוט אגח תשואה מעל 10% _פירוט אגח תשואה מעל 10% " xfId="8757"/>
    <cellStyle name="7_משקל בתא100_דיווחים נוספים_1_4.4. 2_פירוט אגח תשואה מעל 10% _פירוט אגח תשואה מעל 10% _15" xfId="8758"/>
    <cellStyle name="7_משקל בתא100_דיווחים נוספים_1_4.4._15" xfId="8759"/>
    <cellStyle name="7_משקל בתא100_דיווחים נוספים_1_4.4._דיווחים נוספים" xfId="8760"/>
    <cellStyle name="7_משקל בתא100_דיווחים נוספים_1_4.4._דיווחים נוספים_15" xfId="8761"/>
    <cellStyle name="7_משקל בתא100_דיווחים נוספים_1_4.4._דיווחים נוספים_פירוט אגח תשואה מעל 10% " xfId="8762"/>
    <cellStyle name="7_משקל בתא100_דיווחים נוספים_1_4.4._דיווחים נוספים_פירוט אגח תשואה מעל 10% _15" xfId="8763"/>
    <cellStyle name="7_משקל בתא100_דיווחים נוספים_1_4.4._פירוט אגח תשואה מעל 10% " xfId="8764"/>
    <cellStyle name="7_משקל בתא100_דיווחים נוספים_1_4.4._פירוט אגח תשואה מעל 10% _1" xfId="8765"/>
    <cellStyle name="7_משקל בתא100_דיווחים נוספים_1_4.4._פירוט אגח תשואה מעל 10% _1_15" xfId="8766"/>
    <cellStyle name="7_משקל בתא100_דיווחים נוספים_1_4.4._פירוט אגח תשואה מעל 10% _15" xfId="8767"/>
    <cellStyle name="7_משקל בתא100_דיווחים נוספים_1_4.4._פירוט אגח תשואה מעל 10% _פירוט אגח תשואה מעל 10% " xfId="8768"/>
    <cellStyle name="7_משקל בתא100_דיווחים נוספים_1_4.4._פירוט אגח תשואה מעל 10% _פירוט אגח תשואה מעל 10% _15" xfId="8769"/>
    <cellStyle name="7_משקל בתא100_דיווחים נוספים_1_דיווחים נוספים" xfId="8770"/>
    <cellStyle name="7_משקל בתא100_דיווחים נוספים_1_דיווחים נוספים 2" xfId="8771"/>
    <cellStyle name="7_משקל בתא100_דיווחים נוספים_1_דיווחים נוספים 2_15" xfId="8772"/>
    <cellStyle name="7_משקל בתא100_דיווחים נוספים_1_דיווחים נוספים 2_דיווחים נוספים" xfId="8773"/>
    <cellStyle name="7_משקל בתא100_דיווחים נוספים_1_דיווחים נוספים 2_דיווחים נוספים_1" xfId="8774"/>
    <cellStyle name="7_משקל בתא100_דיווחים נוספים_1_דיווחים נוספים 2_דיווחים נוספים_1_15" xfId="8775"/>
    <cellStyle name="7_משקל בתא100_דיווחים נוספים_1_דיווחים נוספים 2_דיווחים נוספים_1_פירוט אגח תשואה מעל 10% " xfId="8776"/>
    <cellStyle name="7_משקל בתא100_דיווחים נוספים_1_דיווחים נוספים 2_דיווחים נוספים_1_פירוט אגח תשואה מעל 10% _15" xfId="8777"/>
    <cellStyle name="7_משקל בתא100_דיווחים נוספים_1_דיווחים נוספים 2_דיווחים נוספים_15" xfId="8778"/>
    <cellStyle name="7_משקל בתא100_דיווחים נוספים_1_דיווחים נוספים 2_דיווחים נוספים_פירוט אגח תשואה מעל 10% " xfId="8779"/>
    <cellStyle name="7_משקל בתא100_דיווחים נוספים_1_דיווחים נוספים 2_דיווחים נוספים_פירוט אגח תשואה מעל 10% _15" xfId="8780"/>
    <cellStyle name="7_משקל בתא100_דיווחים נוספים_1_דיווחים נוספים 2_פירוט אגח תשואה מעל 10% " xfId="8781"/>
    <cellStyle name="7_משקל בתא100_דיווחים נוספים_1_דיווחים נוספים 2_פירוט אגח תשואה מעל 10% _1" xfId="8782"/>
    <cellStyle name="7_משקל בתא100_דיווחים נוספים_1_דיווחים נוספים 2_פירוט אגח תשואה מעל 10% _1_15" xfId="8783"/>
    <cellStyle name="7_משקל בתא100_דיווחים נוספים_1_דיווחים נוספים 2_פירוט אגח תשואה מעל 10% _15" xfId="8784"/>
    <cellStyle name="7_משקל בתא100_דיווחים נוספים_1_דיווחים נוספים 2_פירוט אגח תשואה מעל 10% _פירוט אגח תשואה מעל 10% " xfId="8785"/>
    <cellStyle name="7_משקל בתא100_דיווחים נוספים_1_דיווחים נוספים 2_פירוט אגח תשואה מעל 10% _פירוט אגח תשואה מעל 10% _15" xfId="8786"/>
    <cellStyle name="7_משקל בתא100_דיווחים נוספים_1_דיווחים נוספים_1" xfId="8787"/>
    <cellStyle name="7_משקל בתא100_דיווחים נוספים_1_דיווחים נוספים_1_15" xfId="8788"/>
    <cellStyle name="7_משקל בתא100_דיווחים נוספים_1_דיווחים נוספים_1_פירוט אגח תשואה מעל 10% " xfId="8789"/>
    <cellStyle name="7_משקל בתא100_דיווחים נוספים_1_דיווחים נוספים_1_פירוט אגח תשואה מעל 10% _15" xfId="8790"/>
    <cellStyle name="7_משקל בתא100_דיווחים נוספים_1_דיווחים נוספים_15" xfId="8791"/>
    <cellStyle name="7_משקל בתא100_דיווחים נוספים_1_דיווחים נוספים_4.4." xfId="8792"/>
    <cellStyle name="7_משקל בתא100_דיווחים נוספים_1_דיווחים נוספים_4.4. 2" xfId="8793"/>
    <cellStyle name="7_משקל בתא100_דיווחים נוספים_1_דיווחים נוספים_4.4. 2_15" xfId="8794"/>
    <cellStyle name="7_משקל בתא100_דיווחים נוספים_1_דיווחים נוספים_4.4. 2_דיווחים נוספים" xfId="8795"/>
    <cellStyle name="7_משקל בתא100_דיווחים נוספים_1_דיווחים נוספים_4.4. 2_דיווחים נוספים_1" xfId="8796"/>
    <cellStyle name="7_משקל בתא100_דיווחים נוספים_1_דיווחים נוספים_4.4. 2_דיווחים נוספים_1_15" xfId="8797"/>
    <cellStyle name="7_משקל בתא100_דיווחים נוספים_1_דיווחים נוספים_4.4. 2_דיווחים נוספים_1_פירוט אגח תשואה מעל 10% " xfId="8798"/>
    <cellStyle name="7_משקל בתא100_דיווחים נוספים_1_דיווחים נוספים_4.4. 2_דיווחים נוספים_1_פירוט אגח תשואה מעל 10% _15" xfId="8799"/>
    <cellStyle name="7_משקל בתא100_דיווחים נוספים_1_דיווחים נוספים_4.4. 2_דיווחים נוספים_15" xfId="8800"/>
    <cellStyle name="7_משקל בתא100_דיווחים נוספים_1_דיווחים נוספים_4.4. 2_דיווחים נוספים_פירוט אגח תשואה מעל 10% " xfId="8801"/>
    <cellStyle name="7_משקל בתא100_דיווחים נוספים_1_דיווחים נוספים_4.4. 2_דיווחים נוספים_פירוט אגח תשואה מעל 10% _15" xfId="8802"/>
    <cellStyle name="7_משקל בתא100_דיווחים נוספים_1_דיווחים נוספים_4.4. 2_פירוט אגח תשואה מעל 10% " xfId="8803"/>
    <cellStyle name="7_משקל בתא100_דיווחים נוספים_1_דיווחים נוספים_4.4. 2_פירוט אגח תשואה מעל 10% _1" xfId="8804"/>
    <cellStyle name="7_משקל בתא100_דיווחים נוספים_1_דיווחים נוספים_4.4. 2_פירוט אגח תשואה מעל 10% _1_15" xfId="8805"/>
    <cellStyle name="7_משקל בתא100_דיווחים נוספים_1_דיווחים נוספים_4.4. 2_פירוט אגח תשואה מעל 10% _15" xfId="8806"/>
    <cellStyle name="7_משקל בתא100_דיווחים נוספים_1_דיווחים נוספים_4.4. 2_פירוט אגח תשואה מעל 10% _פירוט אגח תשואה מעל 10% " xfId="8807"/>
    <cellStyle name="7_משקל בתא100_דיווחים נוספים_1_דיווחים נוספים_4.4. 2_פירוט אגח תשואה מעל 10% _פירוט אגח תשואה מעל 10% _15" xfId="8808"/>
    <cellStyle name="7_משקל בתא100_דיווחים נוספים_1_דיווחים נוספים_4.4._15" xfId="8809"/>
    <cellStyle name="7_משקל בתא100_דיווחים נוספים_1_דיווחים נוספים_4.4._דיווחים נוספים" xfId="8810"/>
    <cellStyle name="7_משקל בתא100_דיווחים נוספים_1_דיווחים נוספים_4.4._דיווחים נוספים_15" xfId="8811"/>
    <cellStyle name="7_משקל בתא100_דיווחים נוספים_1_דיווחים נוספים_4.4._דיווחים נוספים_פירוט אגח תשואה מעל 10% " xfId="8812"/>
    <cellStyle name="7_משקל בתא100_דיווחים נוספים_1_דיווחים נוספים_4.4._דיווחים נוספים_פירוט אגח תשואה מעל 10% _15" xfId="8813"/>
    <cellStyle name="7_משקל בתא100_דיווחים נוספים_1_דיווחים נוספים_4.4._פירוט אגח תשואה מעל 10% " xfId="8814"/>
    <cellStyle name="7_משקל בתא100_דיווחים נוספים_1_דיווחים נוספים_4.4._פירוט אגח תשואה מעל 10% _1" xfId="8815"/>
    <cellStyle name="7_משקל בתא100_דיווחים נוספים_1_דיווחים נוספים_4.4._פירוט אגח תשואה מעל 10% _1_15" xfId="8816"/>
    <cellStyle name="7_משקל בתא100_דיווחים נוספים_1_דיווחים נוספים_4.4._פירוט אגח תשואה מעל 10% _15" xfId="8817"/>
    <cellStyle name="7_משקל בתא100_דיווחים נוספים_1_דיווחים נוספים_4.4._פירוט אגח תשואה מעל 10% _פירוט אגח תשואה מעל 10% " xfId="8818"/>
    <cellStyle name="7_משקל בתא100_דיווחים נוספים_1_דיווחים נוספים_4.4._פירוט אגח תשואה מעל 10% _פירוט אגח תשואה מעל 10% _15" xfId="8819"/>
    <cellStyle name="7_משקל בתא100_דיווחים נוספים_1_דיווחים נוספים_דיווחים נוספים" xfId="8820"/>
    <cellStyle name="7_משקל בתא100_דיווחים נוספים_1_דיווחים נוספים_דיווחים נוספים_15" xfId="8821"/>
    <cellStyle name="7_משקל בתא100_דיווחים נוספים_1_דיווחים נוספים_דיווחים נוספים_פירוט אגח תשואה מעל 10% " xfId="8822"/>
    <cellStyle name="7_משקל בתא100_דיווחים נוספים_1_דיווחים נוספים_דיווחים נוספים_פירוט אגח תשואה מעל 10% _15" xfId="8823"/>
    <cellStyle name="7_משקל בתא100_דיווחים נוספים_1_דיווחים נוספים_פירוט אגח תשואה מעל 10% " xfId="8824"/>
    <cellStyle name="7_משקל בתא100_דיווחים נוספים_1_דיווחים נוספים_פירוט אגח תשואה מעל 10% _1" xfId="8825"/>
    <cellStyle name="7_משקל בתא100_דיווחים נוספים_1_דיווחים נוספים_פירוט אגח תשואה מעל 10% _1_15" xfId="8826"/>
    <cellStyle name="7_משקל בתא100_דיווחים נוספים_1_דיווחים נוספים_פירוט אגח תשואה מעל 10% _15" xfId="8827"/>
    <cellStyle name="7_משקל בתא100_דיווחים נוספים_1_דיווחים נוספים_פירוט אגח תשואה מעל 10% _פירוט אגח תשואה מעל 10% " xfId="8828"/>
    <cellStyle name="7_משקל בתא100_דיווחים נוספים_1_דיווחים נוספים_פירוט אגח תשואה מעל 10% _פירוט אגח תשואה מעל 10% _15" xfId="8829"/>
    <cellStyle name="7_משקל בתא100_דיווחים נוספים_1_פירוט אגח תשואה מעל 10% " xfId="8830"/>
    <cellStyle name="7_משקל בתא100_דיווחים נוספים_1_פירוט אגח תשואה מעל 10% _1" xfId="8831"/>
    <cellStyle name="7_משקל בתא100_דיווחים נוספים_1_פירוט אגח תשואה מעל 10% _1_15" xfId="8832"/>
    <cellStyle name="7_משקל בתא100_דיווחים נוספים_1_פירוט אגח תשואה מעל 10% _15" xfId="8833"/>
    <cellStyle name="7_משקל בתא100_דיווחים נוספים_1_פירוט אגח תשואה מעל 10% _פירוט אגח תשואה מעל 10% " xfId="8834"/>
    <cellStyle name="7_משקל בתא100_דיווחים נוספים_1_פירוט אגח תשואה מעל 10% _פירוט אגח תשואה מעל 10% _15" xfId="8835"/>
    <cellStyle name="7_משקל בתא100_דיווחים נוספים_15" xfId="8836"/>
    <cellStyle name="7_משקל בתא100_דיווחים נוספים_2" xfId="8837"/>
    <cellStyle name="7_משקל בתא100_דיווחים נוספים_2 2" xfId="8838"/>
    <cellStyle name="7_משקל בתא100_דיווחים נוספים_2 2_15" xfId="8839"/>
    <cellStyle name="7_משקל בתא100_דיווחים נוספים_2 2_דיווחים נוספים" xfId="8840"/>
    <cellStyle name="7_משקל בתא100_דיווחים נוספים_2 2_דיווחים נוספים_1" xfId="8841"/>
    <cellStyle name="7_משקל בתא100_דיווחים נוספים_2 2_דיווחים נוספים_1_15" xfId="8842"/>
    <cellStyle name="7_משקל בתא100_דיווחים נוספים_2 2_דיווחים נוספים_1_פירוט אגח תשואה מעל 10% " xfId="8843"/>
    <cellStyle name="7_משקל בתא100_דיווחים נוספים_2 2_דיווחים נוספים_1_פירוט אגח תשואה מעל 10% _15" xfId="8844"/>
    <cellStyle name="7_משקל בתא100_דיווחים נוספים_2 2_דיווחים נוספים_15" xfId="8845"/>
    <cellStyle name="7_משקל בתא100_דיווחים נוספים_2 2_דיווחים נוספים_פירוט אגח תשואה מעל 10% " xfId="8846"/>
    <cellStyle name="7_משקל בתא100_דיווחים נוספים_2 2_דיווחים נוספים_פירוט אגח תשואה מעל 10% _15" xfId="8847"/>
    <cellStyle name="7_משקל בתא100_דיווחים נוספים_2 2_פירוט אגח תשואה מעל 10% " xfId="8848"/>
    <cellStyle name="7_משקל בתא100_דיווחים נוספים_2 2_פירוט אגח תשואה מעל 10% _1" xfId="8849"/>
    <cellStyle name="7_משקל בתא100_דיווחים נוספים_2 2_פירוט אגח תשואה מעל 10% _1_15" xfId="8850"/>
    <cellStyle name="7_משקל בתא100_דיווחים נוספים_2 2_פירוט אגח תשואה מעל 10% _15" xfId="8851"/>
    <cellStyle name="7_משקל בתא100_דיווחים נוספים_2 2_פירוט אגח תשואה מעל 10% _פירוט אגח תשואה מעל 10% " xfId="8852"/>
    <cellStyle name="7_משקל בתא100_דיווחים נוספים_2 2_פירוט אגח תשואה מעל 10% _פירוט אגח תשואה מעל 10% _15" xfId="8853"/>
    <cellStyle name="7_משקל בתא100_דיווחים נוספים_2_15" xfId="8854"/>
    <cellStyle name="7_משקל בתא100_דיווחים נוספים_2_4.4." xfId="8855"/>
    <cellStyle name="7_משקל בתא100_דיווחים נוספים_2_4.4. 2" xfId="8856"/>
    <cellStyle name="7_משקל בתא100_דיווחים נוספים_2_4.4. 2_15" xfId="8857"/>
    <cellStyle name="7_משקל בתא100_דיווחים נוספים_2_4.4. 2_דיווחים נוספים" xfId="8858"/>
    <cellStyle name="7_משקל בתא100_דיווחים נוספים_2_4.4. 2_דיווחים נוספים_1" xfId="8859"/>
    <cellStyle name="7_משקל בתא100_דיווחים נוספים_2_4.4. 2_דיווחים נוספים_1_15" xfId="8860"/>
    <cellStyle name="7_משקל בתא100_דיווחים נוספים_2_4.4. 2_דיווחים נוספים_1_פירוט אגח תשואה מעל 10% " xfId="8861"/>
    <cellStyle name="7_משקל בתא100_דיווחים נוספים_2_4.4. 2_דיווחים נוספים_1_פירוט אגח תשואה מעל 10% _15" xfId="8862"/>
    <cellStyle name="7_משקל בתא100_דיווחים נוספים_2_4.4. 2_דיווחים נוספים_15" xfId="8863"/>
    <cellStyle name="7_משקל בתא100_דיווחים נוספים_2_4.4. 2_דיווחים נוספים_פירוט אגח תשואה מעל 10% " xfId="8864"/>
    <cellStyle name="7_משקל בתא100_דיווחים נוספים_2_4.4. 2_דיווחים נוספים_פירוט אגח תשואה מעל 10% _15" xfId="8865"/>
    <cellStyle name="7_משקל בתא100_דיווחים נוספים_2_4.4. 2_פירוט אגח תשואה מעל 10% " xfId="8866"/>
    <cellStyle name="7_משקל בתא100_דיווחים נוספים_2_4.4. 2_פירוט אגח תשואה מעל 10% _1" xfId="8867"/>
    <cellStyle name="7_משקל בתא100_דיווחים נוספים_2_4.4. 2_פירוט אגח תשואה מעל 10% _1_15" xfId="8868"/>
    <cellStyle name="7_משקל בתא100_דיווחים נוספים_2_4.4. 2_פירוט אגח תשואה מעל 10% _15" xfId="8869"/>
    <cellStyle name="7_משקל בתא100_דיווחים נוספים_2_4.4. 2_פירוט אגח תשואה מעל 10% _פירוט אגח תשואה מעל 10% " xfId="8870"/>
    <cellStyle name="7_משקל בתא100_דיווחים נוספים_2_4.4. 2_פירוט אגח תשואה מעל 10% _פירוט אגח תשואה מעל 10% _15" xfId="8871"/>
    <cellStyle name="7_משקל בתא100_דיווחים נוספים_2_4.4._15" xfId="8872"/>
    <cellStyle name="7_משקל בתא100_דיווחים נוספים_2_4.4._דיווחים נוספים" xfId="8873"/>
    <cellStyle name="7_משקל בתא100_דיווחים נוספים_2_4.4._דיווחים נוספים_15" xfId="8874"/>
    <cellStyle name="7_משקל בתא100_דיווחים נוספים_2_4.4._דיווחים נוספים_פירוט אגח תשואה מעל 10% " xfId="8875"/>
    <cellStyle name="7_משקל בתא100_דיווחים נוספים_2_4.4._דיווחים נוספים_פירוט אגח תשואה מעל 10% _15" xfId="8876"/>
    <cellStyle name="7_משקל בתא100_דיווחים נוספים_2_4.4._פירוט אגח תשואה מעל 10% " xfId="8877"/>
    <cellStyle name="7_משקל בתא100_דיווחים נוספים_2_4.4._פירוט אגח תשואה מעל 10% _1" xfId="8878"/>
    <cellStyle name="7_משקל בתא100_דיווחים נוספים_2_4.4._פירוט אגח תשואה מעל 10% _1_15" xfId="8879"/>
    <cellStyle name="7_משקל בתא100_דיווחים נוספים_2_4.4._פירוט אגח תשואה מעל 10% _15" xfId="8880"/>
    <cellStyle name="7_משקל בתא100_דיווחים נוספים_2_4.4._פירוט אגח תשואה מעל 10% _פירוט אגח תשואה מעל 10% " xfId="8881"/>
    <cellStyle name="7_משקל בתא100_דיווחים נוספים_2_4.4._פירוט אגח תשואה מעל 10% _פירוט אגח תשואה מעל 10% _15" xfId="8882"/>
    <cellStyle name="7_משקל בתא100_דיווחים נוספים_2_דיווחים נוספים" xfId="8883"/>
    <cellStyle name="7_משקל בתא100_דיווחים נוספים_2_דיווחים נוספים_15" xfId="8884"/>
    <cellStyle name="7_משקל בתא100_דיווחים נוספים_2_דיווחים נוספים_פירוט אגח תשואה מעל 10% " xfId="8885"/>
    <cellStyle name="7_משקל בתא100_דיווחים נוספים_2_דיווחים נוספים_פירוט אגח תשואה מעל 10% _15" xfId="8886"/>
    <cellStyle name="7_משקל בתא100_דיווחים נוספים_2_פירוט אגח תשואה מעל 10% " xfId="8887"/>
    <cellStyle name="7_משקל בתא100_דיווחים נוספים_2_פירוט אגח תשואה מעל 10% _1" xfId="8888"/>
    <cellStyle name="7_משקל בתא100_דיווחים נוספים_2_פירוט אגח תשואה מעל 10% _1_15" xfId="8889"/>
    <cellStyle name="7_משקל בתא100_דיווחים נוספים_2_פירוט אגח תשואה מעל 10% _15" xfId="8890"/>
    <cellStyle name="7_משקל בתא100_דיווחים נוספים_2_פירוט אגח תשואה מעל 10% _פירוט אגח תשואה מעל 10% " xfId="8891"/>
    <cellStyle name="7_משקל בתא100_דיווחים נוספים_2_פירוט אגח תשואה מעל 10% _פירוט אגח תשואה מעל 10% _15" xfId="8892"/>
    <cellStyle name="7_משקל בתא100_דיווחים נוספים_3" xfId="8893"/>
    <cellStyle name="7_משקל בתא100_דיווחים נוספים_3_15" xfId="8894"/>
    <cellStyle name="7_משקל בתא100_דיווחים נוספים_3_פירוט אגח תשואה מעל 10% " xfId="8895"/>
    <cellStyle name="7_משקל בתא100_דיווחים נוספים_3_פירוט אגח תשואה מעל 10% _15" xfId="8896"/>
    <cellStyle name="7_משקל בתא100_דיווחים נוספים_4.4." xfId="8897"/>
    <cellStyle name="7_משקל בתא100_דיווחים נוספים_4.4. 2" xfId="8898"/>
    <cellStyle name="7_משקל בתא100_דיווחים נוספים_4.4. 2_15" xfId="8899"/>
    <cellStyle name="7_משקל בתא100_דיווחים נוספים_4.4. 2_דיווחים נוספים" xfId="8900"/>
    <cellStyle name="7_משקל בתא100_דיווחים נוספים_4.4. 2_דיווחים נוספים_1" xfId="8901"/>
    <cellStyle name="7_משקל בתא100_דיווחים נוספים_4.4. 2_דיווחים נוספים_1_15" xfId="8902"/>
    <cellStyle name="7_משקל בתא100_דיווחים נוספים_4.4. 2_דיווחים נוספים_1_פירוט אגח תשואה מעל 10% " xfId="8903"/>
    <cellStyle name="7_משקל בתא100_דיווחים נוספים_4.4. 2_דיווחים נוספים_1_פירוט אגח תשואה מעל 10% _15" xfId="8904"/>
    <cellStyle name="7_משקל בתא100_דיווחים נוספים_4.4. 2_דיווחים נוספים_15" xfId="8905"/>
    <cellStyle name="7_משקל בתא100_דיווחים נוספים_4.4. 2_דיווחים נוספים_פירוט אגח תשואה מעל 10% " xfId="8906"/>
    <cellStyle name="7_משקל בתא100_דיווחים נוספים_4.4. 2_דיווחים נוספים_פירוט אגח תשואה מעל 10% _15" xfId="8907"/>
    <cellStyle name="7_משקל בתא100_דיווחים נוספים_4.4. 2_פירוט אגח תשואה מעל 10% " xfId="8908"/>
    <cellStyle name="7_משקל בתא100_דיווחים נוספים_4.4. 2_פירוט אגח תשואה מעל 10% _1" xfId="8909"/>
    <cellStyle name="7_משקל בתא100_דיווחים נוספים_4.4. 2_פירוט אגח תשואה מעל 10% _1_15" xfId="8910"/>
    <cellStyle name="7_משקל בתא100_דיווחים נוספים_4.4. 2_פירוט אגח תשואה מעל 10% _15" xfId="8911"/>
    <cellStyle name="7_משקל בתא100_דיווחים נוספים_4.4. 2_פירוט אגח תשואה מעל 10% _פירוט אגח תשואה מעל 10% " xfId="8912"/>
    <cellStyle name="7_משקל בתא100_דיווחים נוספים_4.4. 2_פירוט אגח תשואה מעל 10% _פירוט אגח תשואה מעל 10% _15" xfId="8913"/>
    <cellStyle name="7_משקל בתא100_דיווחים נוספים_4.4._15" xfId="8914"/>
    <cellStyle name="7_משקל בתא100_דיווחים נוספים_4.4._דיווחים נוספים" xfId="8915"/>
    <cellStyle name="7_משקל בתא100_דיווחים נוספים_4.4._דיווחים נוספים_15" xfId="8916"/>
    <cellStyle name="7_משקל בתא100_דיווחים נוספים_4.4._דיווחים נוספים_פירוט אגח תשואה מעל 10% " xfId="8917"/>
    <cellStyle name="7_משקל בתא100_דיווחים נוספים_4.4._דיווחים נוספים_פירוט אגח תשואה מעל 10% _15" xfId="8918"/>
    <cellStyle name="7_משקל בתא100_דיווחים נוספים_4.4._פירוט אגח תשואה מעל 10% " xfId="8919"/>
    <cellStyle name="7_משקל בתא100_דיווחים נוספים_4.4._פירוט אגח תשואה מעל 10% _1" xfId="8920"/>
    <cellStyle name="7_משקל בתא100_דיווחים נוספים_4.4._פירוט אגח תשואה מעל 10% _1_15" xfId="8921"/>
    <cellStyle name="7_משקל בתא100_דיווחים נוספים_4.4._פירוט אגח תשואה מעל 10% _15" xfId="8922"/>
    <cellStyle name="7_משקל בתא100_דיווחים נוספים_4.4._פירוט אגח תשואה מעל 10% _פירוט אגח תשואה מעל 10% " xfId="8923"/>
    <cellStyle name="7_משקל בתא100_דיווחים נוספים_4.4._פירוט אגח תשואה מעל 10% _פירוט אגח תשואה מעל 10% _15" xfId="8924"/>
    <cellStyle name="7_משקל בתא100_דיווחים נוספים_דיווחים נוספים" xfId="8925"/>
    <cellStyle name="7_משקל בתא100_דיווחים נוספים_דיווחים נוספים 2" xfId="8926"/>
    <cellStyle name="7_משקל בתא100_דיווחים נוספים_דיווחים נוספים 2_15" xfId="8927"/>
    <cellStyle name="7_משקל בתא100_דיווחים נוספים_דיווחים נוספים 2_דיווחים נוספים" xfId="8928"/>
    <cellStyle name="7_משקל בתא100_דיווחים נוספים_דיווחים נוספים 2_דיווחים נוספים_1" xfId="8929"/>
    <cellStyle name="7_משקל בתא100_דיווחים נוספים_דיווחים נוספים 2_דיווחים נוספים_1_15" xfId="8930"/>
    <cellStyle name="7_משקל בתא100_דיווחים נוספים_דיווחים נוספים 2_דיווחים נוספים_1_פירוט אגח תשואה מעל 10% " xfId="8931"/>
    <cellStyle name="7_משקל בתא100_דיווחים נוספים_דיווחים נוספים 2_דיווחים נוספים_1_פירוט אגח תשואה מעל 10% _15" xfId="8932"/>
    <cellStyle name="7_משקל בתא100_דיווחים נוספים_דיווחים נוספים 2_דיווחים נוספים_15" xfId="8933"/>
    <cellStyle name="7_משקל בתא100_דיווחים נוספים_דיווחים נוספים 2_דיווחים נוספים_פירוט אגח תשואה מעל 10% " xfId="8934"/>
    <cellStyle name="7_משקל בתא100_דיווחים נוספים_דיווחים נוספים 2_דיווחים נוספים_פירוט אגח תשואה מעל 10% _15" xfId="8935"/>
    <cellStyle name="7_משקל בתא100_דיווחים נוספים_דיווחים נוספים 2_פירוט אגח תשואה מעל 10% " xfId="8936"/>
    <cellStyle name="7_משקל בתא100_דיווחים נוספים_דיווחים נוספים 2_פירוט אגח תשואה מעל 10% _1" xfId="8937"/>
    <cellStyle name="7_משקל בתא100_דיווחים נוספים_דיווחים נוספים 2_פירוט אגח תשואה מעל 10% _1_15" xfId="8938"/>
    <cellStyle name="7_משקל בתא100_דיווחים נוספים_דיווחים נוספים 2_פירוט אגח תשואה מעל 10% _15" xfId="8939"/>
    <cellStyle name="7_משקל בתא100_דיווחים נוספים_דיווחים נוספים 2_פירוט אגח תשואה מעל 10% _פירוט אגח תשואה מעל 10% " xfId="8940"/>
    <cellStyle name="7_משקל בתא100_דיווחים נוספים_דיווחים נוספים 2_פירוט אגח תשואה מעל 10% _פירוט אגח תשואה מעל 10% _15" xfId="8941"/>
    <cellStyle name="7_משקל בתא100_דיווחים נוספים_דיווחים נוספים_1" xfId="8942"/>
    <cellStyle name="7_משקל בתא100_דיווחים נוספים_דיווחים נוספים_1_15" xfId="8943"/>
    <cellStyle name="7_משקל בתא100_דיווחים נוספים_דיווחים נוספים_1_פירוט אגח תשואה מעל 10% " xfId="8944"/>
    <cellStyle name="7_משקל בתא100_דיווחים נוספים_דיווחים נוספים_1_פירוט אגח תשואה מעל 10% _15" xfId="8945"/>
    <cellStyle name="7_משקל בתא100_דיווחים נוספים_דיווחים נוספים_15" xfId="8946"/>
    <cellStyle name="7_משקל בתא100_דיווחים נוספים_דיווחים נוספים_4.4." xfId="8947"/>
    <cellStyle name="7_משקל בתא100_דיווחים נוספים_דיווחים נוספים_4.4. 2" xfId="8948"/>
    <cellStyle name="7_משקל בתא100_דיווחים נוספים_דיווחים נוספים_4.4. 2_15" xfId="8949"/>
    <cellStyle name="7_משקל בתא100_דיווחים נוספים_דיווחים נוספים_4.4. 2_דיווחים נוספים" xfId="8950"/>
    <cellStyle name="7_משקל בתא100_דיווחים נוספים_דיווחים נוספים_4.4. 2_דיווחים נוספים_1" xfId="8951"/>
    <cellStyle name="7_משקל בתא100_דיווחים נוספים_דיווחים נוספים_4.4. 2_דיווחים נוספים_1_15" xfId="8952"/>
    <cellStyle name="7_משקל בתא100_דיווחים נוספים_דיווחים נוספים_4.4. 2_דיווחים נוספים_1_פירוט אגח תשואה מעל 10% " xfId="8953"/>
    <cellStyle name="7_משקל בתא100_דיווחים נוספים_דיווחים נוספים_4.4. 2_דיווחים נוספים_1_פירוט אגח תשואה מעל 10% _15" xfId="8954"/>
    <cellStyle name="7_משקל בתא100_דיווחים נוספים_דיווחים נוספים_4.4. 2_דיווחים נוספים_15" xfId="8955"/>
    <cellStyle name="7_משקל בתא100_דיווחים נוספים_דיווחים נוספים_4.4. 2_דיווחים נוספים_פירוט אגח תשואה מעל 10% " xfId="8956"/>
    <cellStyle name="7_משקל בתא100_דיווחים נוספים_דיווחים נוספים_4.4. 2_דיווחים נוספים_פירוט אגח תשואה מעל 10% _15" xfId="8957"/>
    <cellStyle name="7_משקל בתא100_דיווחים נוספים_דיווחים נוספים_4.4. 2_פירוט אגח תשואה מעל 10% " xfId="8958"/>
    <cellStyle name="7_משקל בתא100_דיווחים נוספים_דיווחים נוספים_4.4. 2_פירוט אגח תשואה מעל 10% _1" xfId="8959"/>
    <cellStyle name="7_משקל בתא100_דיווחים נוספים_דיווחים נוספים_4.4. 2_פירוט אגח תשואה מעל 10% _1_15" xfId="8960"/>
    <cellStyle name="7_משקל בתא100_דיווחים נוספים_דיווחים נוספים_4.4. 2_פירוט אגח תשואה מעל 10% _15" xfId="8961"/>
    <cellStyle name="7_משקל בתא100_דיווחים נוספים_דיווחים נוספים_4.4. 2_פירוט אגח תשואה מעל 10% _פירוט אגח תשואה מעל 10% " xfId="8962"/>
    <cellStyle name="7_משקל בתא100_דיווחים נוספים_דיווחים נוספים_4.4. 2_פירוט אגח תשואה מעל 10% _פירוט אגח תשואה מעל 10% _15" xfId="8963"/>
    <cellStyle name="7_משקל בתא100_דיווחים נוספים_דיווחים נוספים_4.4._15" xfId="8964"/>
    <cellStyle name="7_משקל בתא100_דיווחים נוספים_דיווחים נוספים_4.4._דיווחים נוספים" xfId="8965"/>
    <cellStyle name="7_משקל בתא100_דיווחים נוספים_דיווחים נוספים_4.4._דיווחים נוספים_15" xfId="8966"/>
    <cellStyle name="7_משקל בתא100_דיווחים נוספים_דיווחים נוספים_4.4._דיווחים נוספים_פירוט אגח תשואה מעל 10% " xfId="8967"/>
    <cellStyle name="7_משקל בתא100_דיווחים נוספים_דיווחים נוספים_4.4._דיווחים נוספים_פירוט אגח תשואה מעל 10% _15" xfId="8968"/>
    <cellStyle name="7_משקל בתא100_דיווחים נוספים_דיווחים נוספים_4.4._פירוט אגח תשואה מעל 10% " xfId="8969"/>
    <cellStyle name="7_משקל בתא100_דיווחים נוספים_דיווחים נוספים_4.4._פירוט אגח תשואה מעל 10% _1" xfId="8970"/>
    <cellStyle name="7_משקל בתא100_דיווחים נוספים_דיווחים נוספים_4.4._פירוט אגח תשואה מעל 10% _1_15" xfId="8971"/>
    <cellStyle name="7_משקל בתא100_דיווחים נוספים_דיווחים נוספים_4.4._פירוט אגח תשואה מעל 10% _15" xfId="8972"/>
    <cellStyle name="7_משקל בתא100_דיווחים נוספים_דיווחים נוספים_4.4._פירוט אגח תשואה מעל 10% _פירוט אגח תשואה מעל 10% " xfId="8973"/>
    <cellStyle name="7_משקל בתא100_דיווחים נוספים_דיווחים נוספים_4.4._פירוט אגח תשואה מעל 10% _פירוט אגח תשואה מעל 10% _15" xfId="8974"/>
    <cellStyle name="7_משקל בתא100_דיווחים נוספים_דיווחים נוספים_דיווחים נוספים" xfId="8975"/>
    <cellStyle name="7_משקל בתא100_דיווחים נוספים_דיווחים נוספים_דיווחים נוספים_15" xfId="8976"/>
    <cellStyle name="7_משקל בתא100_דיווחים נוספים_דיווחים נוספים_דיווחים נוספים_פירוט אגח תשואה מעל 10% " xfId="8977"/>
    <cellStyle name="7_משקל בתא100_דיווחים נוספים_דיווחים נוספים_דיווחים נוספים_פירוט אגח תשואה מעל 10% _15" xfId="8978"/>
    <cellStyle name="7_משקל בתא100_דיווחים נוספים_דיווחים נוספים_פירוט אגח תשואה מעל 10% " xfId="8979"/>
    <cellStyle name="7_משקל בתא100_דיווחים נוספים_דיווחים נוספים_פירוט אגח תשואה מעל 10% _1" xfId="8980"/>
    <cellStyle name="7_משקל בתא100_דיווחים נוספים_דיווחים נוספים_פירוט אגח תשואה מעל 10% _1_15" xfId="8981"/>
    <cellStyle name="7_משקל בתא100_דיווחים נוספים_דיווחים נוספים_פירוט אגח תשואה מעל 10% _15" xfId="8982"/>
    <cellStyle name="7_משקל בתא100_דיווחים נוספים_דיווחים נוספים_פירוט אגח תשואה מעל 10% _פירוט אגח תשואה מעל 10% " xfId="8983"/>
    <cellStyle name="7_משקל בתא100_דיווחים נוספים_דיווחים נוספים_פירוט אגח תשואה מעל 10% _פירוט אגח תשואה מעל 10% _15" xfId="8984"/>
    <cellStyle name="7_משקל בתא100_דיווחים נוספים_פירוט אגח תשואה מעל 10% " xfId="8985"/>
    <cellStyle name="7_משקל בתא100_דיווחים נוספים_פירוט אגח תשואה מעל 10% _1" xfId="8986"/>
    <cellStyle name="7_משקל בתא100_דיווחים נוספים_פירוט אגח תשואה מעל 10% _1_15" xfId="8987"/>
    <cellStyle name="7_משקל בתא100_דיווחים נוספים_פירוט אגח תשואה מעל 10% _15" xfId="8988"/>
    <cellStyle name="7_משקל בתא100_דיווחים נוספים_פירוט אגח תשואה מעל 10% _פירוט אגח תשואה מעל 10% " xfId="8989"/>
    <cellStyle name="7_משקל בתא100_דיווחים נוספים_פירוט אגח תשואה מעל 10% _פירוט אגח תשואה מעל 10% _15" xfId="8990"/>
    <cellStyle name="7_משקל בתא100_הערות" xfId="8991"/>
    <cellStyle name="7_משקל בתא100_הערות 2" xfId="8992"/>
    <cellStyle name="7_משקל בתא100_הערות 2_15" xfId="8993"/>
    <cellStyle name="7_משקל בתא100_הערות 2_דיווחים נוספים" xfId="8994"/>
    <cellStyle name="7_משקל בתא100_הערות 2_דיווחים נוספים_1" xfId="8995"/>
    <cellStyle name="7_משקל בתא100_הערות 2_דיווחים נוספים_1_15" xfId="8996"/>
    <cellStyle name="7_משקל בתא100_הערות 2_דיווחים נוספים_1_פירוט אגח תשואה מעל 10% " xfId="8997"/>
    <cellStyle name="7_משקל בתא100_הערות 2_דיווחים נוספים_1_פירוט אגח תשואה מעל 10% _15" xfId="8998"/>
    <cellStyle name="7_משקל בתא100_הערות 2_דיווחים נוספים_15" xfId="8999"/>
    <cellStyle name="7_משקל בתא100_הערות 2_דיווחים נוספים_פירוט אגח תשואה מעל 10% " xfId="9000"/>
    <cellStyle name="7_משקל בתא100_הערות 2_דיווחים נוספים_פירוט אגח תשואה מעל 10% _15" xfId="9001"/>
    <cellStyle name="7_משקל בתא100_הערות 2_פירוט אגח תשואה מעל 10% " xfId="9002"/>
    <cellStyle name="7_משקל בתא100_הערות 2_פירוט אגח תשואה מעל 10% _1" xfId="9003"/>
    <cellStyle name="7_משקל בתא100_הערות 2_פירוט אגח תשואה מעל 10% _1_15" xfId="9004"/>
    <cellStyle name="7_משקל בתא100_הערות 2_פירוט אגח תשואה מעל 10% _15" xfId="9005"/>
    <cellStyle name="7_משקל בתא100_הערות 2_פירוט אגח תשואה מעל 10% _פירוט אגח תשואה מעל 10% " xfId="9006"/>
    <cellStyle name="7_משקל בתא100_הערות 2_פירוט אגח תשואה מעל 10% _פירוט אגח תשואה מעל 10% _15" xfId="9007"/>
    <cellStyle name="7_משקל בתא100_הערות_15" xfId="9008"/>
    <cellStyle name="7_משקל בתא100_הערות_4.4." xfId="9009"/>
    <cellStyle name="7_משקל בתא100_הערות_4.4. 2" xfId="9010"/>
    <cellStyle name="7_משקל בתא100_הערות_4.4. 2_15" xfId="9011"/>
    <cellStyle name="7_משקל בתא100_הערות_4.4. 2_דיווחים נוספים" xfId="9012"/>
    <cellStyle name="7_משקל בתא100_הערות_4.4. 2_דיווחים נוספים_1" xfId="9013"/>
    <cellStyle name="7_משקל בתא100_הערות_4.4. 2_דיווחים נוספים_1_15" xfId="9014"/>
    <cellStyle name="7_משקל בתא100_הערות_4.4. 2_דיווחים נוספים_1_פירוט אגח תשואה מעל 10% " xfId="9015"/>
    <cellStyle name="7_משקל בתא100_הערות_4.4. 2_דיווחים נוספים_1_פירוט אגח תשואה מעל 10% _15" xfId="9016"/>
    <cellStyle name="7_משקל בתא100_הערות_4.4. 2_דיווחים נוספים_15" xfId="9017"/>
    <cellStyle name="7_משקל בתא100_הערות_4.4. 2_דיווחים נוספים_פירוט אגח תשואה מעל 10% " xfId="9018"/>
    <cellStyle name="7_משקל בתא100_הערות_4.4. 2_דיווחים נוספים_פירוט אגח תשואה מעל 10% _15" xfId="9019"/>
    <cellStyle name="7_משקל בתא100_הערות_4.4. 2_פירוט אגח תשואה מעל 10% " xfId="9020"/>
    <cellStyle name="7_משקל בתא100_הערות_4.4. 2_פירוט אגח תשואה מעל 10% _1" xfId="9021"/>
    <cellStyle name="7_משקל בתא100_הערות_4.4. 2_פירוט אגח תשואה מעל 10% _1_15" xfId="9022"/>
    <cellStyle name="7_משקל בתא100_הערות_4.4. 2_פירוט אגח תשואה מעל 10% _15" xfId="9023"/>
    <cellStyle name="7_משקל בתא100_הערות_4.4. 2_פירוט אגח תשואה מעל 10% _פירוט אגח תשואה מעל 10% " xfId="9024"/>
    <cellStyle name="7_משקל בתא100_הערות_4.4. 2_פירוט אגח תשואה מעל 10% _פירוט אגח תשואה מעל 10% _15" xfId="9025"/>
    <cellStyle name="7_משקל בתא100_הערות_4.4._15" xfId="9026"/>
    <cellStyle name="7_משקל בתא100_הערות_4.4._דיווחים נוספים" xfId="9027"/>
    <cellStyle name="7_משקל בתא100_הערות_4.4._דיווחים נוספים_15" xfId="9028"/>
    <cellStyle name="7_משקל בתא100_הערות_4.4._דיווחים נוספים_פירוט אגח תשואה מעל 10% " xfId="9029"/>
    <cellStyle name="7_משקל בתא100_הערות_4.4._דיווחים נוספים_פירוט אגח תשואה מעל 10% _15" xfId="9030"/>
    <cellStyle name="7_משקל בתא100_הערות_4.4._פירוט אגח תשואה מעל 10% " xfId="9031"/>
    <cellStyle name="7_משקל בתא100_הערות_4.4._פירוט אגח תשואה מעל 10% _1" xfId="9032"/>
    <cellStyle name="7_משקל בתא100_הערות_4.4._פירוט אגח תשואה מעל 10% _1_15" xfId="9033"/>
    <cellStyle name="7_משקל בתא100_הערות_4.4._פירוט אגח תשואה מעל 10% _15" xfId="9034"/>
    <cellStyle name="7_משקל בתא100_הערות_4.4._פירוט אגח תשואה מעל 10% _פירוט אגח תשואה מעל 10% " xfId="9035"/>
    <cellStyle name="7_משקל בתא100_הערות_4.4._פירוט אגח תשואה מעל 10% _פירוט אגח תשואה מעל 10% _15" xfId="9036"/>
    <cellStyle name="7_משקל בתא100_הערות_דיווחים נוספים" xfId="9037"/>
    <cellStyle name="7_משקל בתא100_הערות_דיווחים נוספים_1" xfId="9038"/>
    <cellStyle name="7_משקל בתא100_הערות_דיווחים נוספים_1_15" xfId="9039"/>
    <cellStyle name="7_משקל בתא100_הערות_דיווחים נוספים_1_פירוט אגח תשואה מעל 10% " xfId="9040"/>
    <cellStyle name="7_משקל בתא100_הערות_דיווחים נוספים_1_פירוט אגח תשואה מעל 10% _15" xfId="9041"/>
    <cellStyle name="7_משקל בתא100_הערות_דיווחים נוספים_15" xfId="9042"/>
    <cellStyle name="7_משקל בתא100_הערות_דיווחים נוספים_פירוט אגח תשואה מעל 10% " xfId="9043"/>
    <cellStyle name="7_משקל בתא100_הערות_דיווחים נוספים_פירוט אגח תשואה מעל 10% _15" xfId="9044"/>
    <cellStyle name="7_משקל בתא100_הערות_פירוט אגח תשואה מעל 10% " xfId="9045"/>
    <cellStyle name="7_משקל בתא100_הערות_פירוט אגח תשואה מעל 10% _1" xfId="9046"/>
    <cellStyle name="7_משקל בתא100_הערות_פירוט אגח תשואה מעל 10% _1_15" xfId="9047"/>
    <cellStyle name="7_משקל בתא100_הערות_פירוט אגח תשואה מעל 10% _15" xfId="9048"/>
    <cellStyle name="7_משקל בתא100_הערות_פירוט אגח תשואה מעל 10% _פירוט אגח תשואה מעל 10% " xfId="9049"/>
    <cellStyle name="7_משקל בתא100_הערות_פירוט אגח תשואה מעל 10% _פירוט אגח תשואה מעל 10% _15" xfId="9050"/>
    <cellStyle name="7_משקל בתא100_יתרת מסגרות אשראי לניצול " xfId="9051"/>
    <cellStyle name="7_משקל בתא100_יתרת מסגרות אשראי לניצול  2" xfId="9052"/>
    <cellStyle name="7_משקל בתא100_יתרת מסגרות אשראי לניצול  2_15" xfId="9053"/>
    <cellStyle name="7_משקל בתא100_יתרת מסגרות אשראי לניצול  2_דיווחים נוספים" xfId="9054"/>
    <cellStyle name="7_משקל בתא100_יתרת מסגרות אשראי לניצול  2_דיווחים נוספים_1" xfId="9055"/>
    <cellStyle name="7_משקל בתא100_יתרת מסגרות אשראי לניצול  2_דיווחים נוספים_1_15" xfId="9056"/>
    <cellStyle name="7_משקל בתא100_יתרת מסגרות אשראי לניצול  2_דיווחים נוספים_1_פירוט אגח תשואה מעל 10% " xfId="9057"/>
    <cellStyle name="7_משקל בתא100_יתרת מסגרות אשראי לניצול  2_דיווחים נוספים_1_פירוט אגח תשואה מעל 10% _15" xfId="9058"/>
    <cellStyle name="7_משקל בתא100_יתרת מסגרות אשראי לניצול  2_דיווחים נוספים_15" xfId="9059"/>
    <cellStyle name="7_משקל בתא100_יתרת מסגרות אשראי לניצול  2_דיווחים נוספים_פירוט אגח תשואה מעל 10% " xfId="9060"/>
    <cellStyle name="7_משקל בתא100_יתרת מסגרות אשראי לניצול  2_דיווחים נוספים_פירוט אגח תשואה מעל 10% _15" xfId="9061"/>
    <cellStyle name="7_משקל בתא100_יתרת מסגרות אשראי לניצול  2_פירוט אגח תשואה מעל 10% " xfId="9062"/>
    <cellStyle name="7_משקל בתא100_יתרת מסגרות אשראי לניצול  2_פירוט אגח תשואה מעל 10% _1" xfId="9063"/>
    <cellStyle name="7_משקל בתא100_יתרת מסגרות אשראי לניצול  2_פירוט אגח תשואה מעל 10% _1_15" xfId="9064"/>
    <cellStyle name="7_משקל בתא100_יתרת מסגרות אשראי לניצול  2_פירוט אגח תשואה מעל 10% _15" xfId="9065"/>
    <cellStyle name="7_משקל בתא100_יתרת מסגרות אשראי לניצול  2_פירוט אגח תשואה מעל 10% _פירוט אגח תשואה מעל 10% " xfId="9066"/>
    <cellStyle name="7_משקל בתא100_יתרת מסגרות אשראי לניצול  2_פירוט אגח תשואה מעל 10% _פירוט אגח תשואה מעל 10% _15" xfId="9067"/>
    <cellStyle name="7_משקל בתא100_יתרת מסגרות אשראי לניצול _15" xfId="9068"/>
    <cellStyle name="7_משקל בתא100_יתרת מסגרות אשראי לניצול _4.4." xfId="9069"/>
    <cellStyle name="7_משקל בתא100_יתרת מסגרות אשראי לניצול _4.4. 2" xfId="9070"/>
    <cellStyle name="7_משקל בתא100_יתרת מסגרות אשראי לניצול _4.4. 2_15" xfId="9071"/>
    <cellStyle name="7_משקל בתא100_יתרת מסגרות אשראי לניצול _4.4. 2_דיווחים נוספים" xfId="9072"/>
    <cellStyle name="7_משקל בתא100_יתרת מסגרות אשראי לניצול _4.4. 2_דיווחים נוספים_1" xfId="9073"/>
    <cellStyle name="7_משקל בתא100_יתרת מסגרות אשראי לניצול _4.4. 2_דיווחים נוספים_1_15" xfId="9074"/>
    <cellStyle name="7_משקל בתא100_יתרת מסגרות אשראי לניצול _4.4. 2_דיווחים נוספים_1_פירוט אגח תשואה מעל 10% " xfId="9075"/>
    <cellStyle name="7_משקל בתא100_יתרת מסגרות אשראי לניצול _4.4. 2_דיווחים נוספים_1_פירוט אגח תשואה מעל 10% _15" xfId="9076"/>
    <cellStyle name="7_משקל בתא100_יתרת מסגרות אשראי לניצול _4.4. 2_דיווחים נוספים_15" xfId="9077"/>
    <cellStyle name="7_משקל בתא100_יתרת מסגרות אשראי לניצול _4.4. 2_דיווחים נוספים_פירוט אגח תשואה מעל 10% " xfId="9078"/>
    <cellStyle name="7_משקל בתא100_יתרת מסגרות אשראי לניצול _4.4. 2_דיווחים נוספים_פירוט אגח תשואה מעל 10% _15" xfId="9079"/>
    <cellStyle name="7_משקל בתא100_יתרת מסגרות אשראי לניצול _4.4. 2_פירוט אגח תשואה מעל 10% " xfId="9080"/>
    <cellStyle name="7_משקל בתא100_יתרת מסגרות אשראי לניצול _4.4. 2_פירוט אגח תשואה מעל 10% _1" xfId="9081"/>
    <cellStyle name="7_משקל בתא100_יתרת מסגרות אשראי לניצול _4.4. 2_פירוט אגח תשואה מעל 10% _1_15" xfId="9082"/>
    <cellStyle name="7_משקל בתא100_יתרת מסגרות אשראי לניצול _4.4. 2_פירוט אגח תשואה מעל 10% _15" xfId="9083"/>
    <cellStyle name="7_משקל בתא100_יתרת מסגרות אשראי לניצול _4.4. 2_פירוט אגח תשואה מעל 10% _פירוט אגח תשואה מעל 10% " xfId="9084"/>
    <cellStyle name="7_משקל בתא100_יתרת מסגרות אשראי לניצול _4.4. 2_פירוט אגח תשואה מעל 10% _פירוט אגח תשואה מעל 10% _15" xfId="9085"/>
    <cellStyle name="7_משקל בתא100_יתרת מסגרות אשראי לניצול _4.4._15" xfId="9086"/>
    <cellStyle name="7_משקל בתא100_יתרת מסגרות אשראי לניצול _4.4._דיווחים נוספים" xfId="9087"/>
    <cellStyle name="7_משקל בתא100_יתרת מסגרות אשראי לניצול _4.4._דיווחים נוספים_15" xfId="9088"/>
    <cellStyle name="7_משקל בתא100_יתרת מסגרות אשראי לניצול _4.4._דיווחים נוספים_פירוט אגח תשואה מעל 10% " xfId="9089"/>
    <cellStyle name="7_משקל בתא100_יתרת מסגרות אשראי לניצול _4.4._דיווחים נוספים_פירוט אגח תשואה מעל 10% _15" xfId="9090"/>
    <cellStyle name="7_משקל בתא100_יתרת מסגרות אשראי לניצול _4.4._פירוט אגח תשואה מעל 10% " xfId="9091"/>
    <cellStyle name="7_משקל בתא100_יתרת מסגרות אשראי לניצול _4.4._פירוט אגח תשואה מעל 10% _1" xfId="9092"/>
    <cellStyle name="7_משקל בתא100_יתרת מסגרות אשראי לניצול _4.4._פירוט אגח תשואה מעל 10% _1_15" xfId="9093"/>
    <cellStyle name="7_משקל בתא100_יתרת מסגרות אשראי לניצול _4.4._פירוט אגח תשואה מעל 10% _15" xfId="9094"/>
    <cellStyle name="7_משקל בתא100_יתרת מסגרות אשראי לניצול _4.4._פירוט אגח תשואה מעל 10% _פירוט אגח תשואה מעל 10% " xfId="9095"/>
    <cellStyle name="7_משקל בתא100_יתרת מסגרות אשראי לניצול _4.4._פירוט אגח תשואה מעל 10% _פירוט אגח תשואה מעל 10% _15" xfId="9096"/>
    <cellStyle name="7_משקל בתא100_יתרת מסגרות אשראי לניצול _דיווחים נוספים" xfId="9097"/>
    <cellStyle name="7_משקל בתא100_יתרת מסגרות אשראי לניצול _דיווחים נוספים_1" xfId="9098"/>
    <cellStyle name="7_משקל בתא100_יתרת מסגרות אשראי לניצול _דיווחים נוספים_1_15" xfId="9099"/>
    <cellStyle name="7_משקל בתא100_יתרת מסגרות אשראי לניצול _דיווחים נוספים_1_פירוט אגח תשואה מעל 10% " xfId="9100"/>
    <cellStyle name="7_משקל בתא100_יתרת מסגרות אשראי לניצול _דיווחים נוספים_1_פירוט אגח תשואה מעל 10% _15" xfId="9101"/>
    <cellStyle name="7_משקל בתא100_יתרת מסגרות אשראי לניצול _דיווחים נוספים_15" xfId="9102"/>
    <cellStyle name="7_משקל בתא100_יתרת מסגרות אשראי לניצול _דיווחים נוספים_פירוט אגח תשואה מעל 10% " xfId="9103"/>
    <cellStyle name="7_משקל בתא100_יתרת מסגרות אשראי לניצול _דיווחים נוספים_פירוט אגח תשואה מעל 10% _15" xfId="9104"/>
    <cellStyle name="7_משקל בתא100_יתרת מסגרות אשראי לניצול _פירוט אגח תשואה מעל 10% " xfId="9105"/>
    <cellStyle name="7_משקל בתא100_יתרת מסגרות אשראי לניצול _פירוט אגח תשואה מעל 10% _1" xfId="9106"/>
    <cellStyle name="7_משקל בתא100_יתרת מסגרות אשראי לניצול _פירוט אגח תשואה מעל 10% _1_15" xfId="9107"/>
    <cellStyle name="7_משקל בתא100_יתרת מסגרות אשראי לניצול _פירוט אגח תשואה מעל 10% _15" xfId="9108"/>
    <cellStyle name="7_משקל בתא100_יתרת מסגרות אשראי לניצול _פירוט אגח תשואה מעל 10% _פירוט אגח תשואה מעל 10% " xfId="9109"/>
    <cellStyle name="7_משקל בתא100_יתרת מסגרות אשראי לניצול _פירוט אגח תשואה מעל 10% _פירוט אגח תשואה מעל 10% _15" xfId="9110"/>
    <cellStyle name="7_משקל בתא100_עסקאות שאושרו וטרם בוצעו  " xfId="9111"/>
    <cellStyle name="7_משקל בתא100_עסקאות שאושרו וטרם בוצעו   2" xfId="9112"/>
    <cellStyle name="7_משקל בתא100_עסקאות שאושרו וטרם בוצעו   2_15" xfId="9113"/>
    <cellStyle name="7_משקל בתא100_עסקאות שאושרו וטרם בוצעו   2_דיווחים נוספים" xfId="9114"/>
    <cellStyle name="7_משקל בתא100_עסקאות שאושרו וטרם בוצעו   2_דיווחים נוספים_1" xfId="9115"/>
    <cellStyle name="7_משקל בתא100_עסקאות שאושרו וטרם בוצעו   2_דיווחים נוספים_1_15" xfId="9116"/>
    <cellStyle name="7_משקל בתא100_עסקאות שאושרו וטרם בוצעו   2_דיווחים נוספים_1_פירוט אגח תשואה מעל 10% " xfId="9117"/>
    <cellStyle name="7_משקל בתא100_עסקאות שאושרו וטרם בוצעו   2_דיווחים נוספים_1_פירוט אגח תשואה מעל 10% _15" xfId="9118"/>
    <cellStyle name="7_משקל בתא100_עסקאות שאושרו וטרם בוצעו   2_דיווחים נוספים_15" xfId="9119"/>
    <cellStyle name="7_משקל בתא100_עסקאות שאושרו וטרם בוצעו   2_דיווחים נוספים_פירוט אגח תשואה מעל 10% " xfId="9120"/>
    <cellStyle name="7_משקל בתא100_עסקאות שאושרו וטרם בוצעו   2_דיווחים נוספים_פירוט אגח תשואה מעל 10% _15" xfId="9121"/>
    <cellStyle name="7_משקל בתא100_עסקאות שאושרו וטרם בוצעו   2_פירוט אגח תשואה מעל 10% " xfId="9122"/>
    <cellStyle name="7_משקל בתא100_עסקאות שאושרו וטרם בוצעו   2_פירוט אגח תשואה מעל 10% _1" xfId="9123"/>
    <cellStyle name="7_משקל בתא100_עסקאות שאושרו וטרם בוצעו   2_פירוט אגח תשואה מעל 10% _1_15" xfId="9124"/>
    <cellStyle name="7_משקל בתא100_עסקאות שאושרו וטרם בוצעו   2_פירוט אגח תשואה מעל 10% _15" xfId="9125"/>
    <cellStyle name="7_משקל בתא100_עסקאות שאושרו וטרם בוצעו   2_פירוט אגח תשואה מעל 10% _פירוט אגח תשואה מעל 10% " xfId="9126"/>
    <cellStyle name="7_משקל בתא100_עסקאות שאושרו וטרם בוצעו   2_פירוט אגח תשואה מעל 10% _פירוט אגח תשואה מעל 10% _15" xfId="9127"/>
    <cellStyle name="7_משקל בתא100_עסקאות שאושרו וטרם בוצעו  _1" xfId="9128"/>
    <cellStyle name="7_משקל בתא100_עסקאות שאושרו וטרם בוצעו  _1 2" xfId="9129"/>
    <cellStyle name="7_משקל בתא100_עסקאות שאושרו וטרם בוצעו  _1 2_15" xfId="9130"/>
    <cellStyle name="7_משקל בתא100_עסקאות שאושרו וטרם בוצעו  _1 2_דיווחים נוספים" xfId="9131"/>
    <cellStyle name="7_משקל בתא100_עסקאות שאושרו וטרם בוצעו  _1 2_דיווחים נוספים_1" xfId="9132"/>
    <cellStyle name="7_משקל בתא100_עסקאות שאושרו וטרם בוצעו  _1 2_דיווחים נוספים_1_15" xfId="9133"/>
    <cellStyle name="7_משקל בתא100_עסקאות שאושרו וטרם בוצעו  _1 2_דיווחים נוספים_1_פירוט אגח תשואה מעל 10% " xfId="9134"/>
    <cellStyle name="7_משקל בתא100_עסקאות שאושרו וטרם בוצעו  _1 2_דיווחים נוספים_1_פירוט אגח תשואה מעל 10% _15" xfId="9135"/>
    <cellStyle name="7_משקל בתא100_עסקאות שאושרו וטרם בוצעו  _1 2_דיווחים נוספים_15" xfId="9136"/>
    <cellStyle name="7_משקל בתא100_עסקאות שאושרו וטרם בוצעו  _1 2_דיווחים נוספים_פירוט אגח תשואה מעל 10% " xfId="9137"/>
    <cellStyle name="7_משקל בתא100_עסקאות שאושרו וטרם בוצעו  _1 2_דיווחים נוספים_פירוט אגח תשואה מעל 10% _15" xfId="9138"/>
    <cellStyle name="7_משקל בתא100_עסקאות שאושרו וטרם בוצעו  _1 2_פירוט אגח תשואה מעל 10% " xfId="9139"/>
    <cellStyle name="7_משקל בתא100_עסקאות שאושרו וטרם בוצעו  _1 2_פירוט אגח תשואה מעל 10% _1" xfId="9140"/>
    <cellStyle name="7_משקל בתא100_עסקאות שאושרו וטרם בוצעו  _1 2_פירוט אגח תשואה מעל 10% _1_15" xfId="9141"/>
    <cellStyle name="7_משקל בתא100_עסקאות שאושרו וטרם בוצעו  _1 2_פירוט אגח תשואה מעל 10% _15" xfId="9142"/>
    <cellStyle name="7_משקל בתא100_עסקאות שאושרו וטרם בוצעו  _1 2_פירוט אגח תשואה מעל 10% _פירוט אגח תשואה מעל 10% " xfId="9143"/>
    <cellStyle name="7_משקל בתא100_עסקאות שאושרו וטרם בוצעו  _1 2_פירוט אגח תשואה מעל 10% _פירוט אגח תשואה מעל 10% _15" xfId="9144"/>
    <cellStyle name="7_משקל בתא100_עסקאות שאושרו וטרם בוצעו  _1_15" xfId="9145"/>
    <cellStyle name="7_משקל בתא100_עסקאות שאושרו וטרם בוצעו  _1_דיווחים נוספים" xfId="9146"/>
    <cellStyle name="7_משקל בתא100_עסקאות שאושרו וטרם בוצעו  _1_דיווחים נוספים_15" xfId="9147"/>
    <cellStyle name="7_משקל בתא100_עסקאות שאושרו וטרם בוצעו  _1_דיווחים נוספים_פירוט אגח תשואה מעל 10% " xfId="9148"/>
    <cellStyle name="7_משקל בתא100_עסקאות שאושרו וטרם בוצעו  _1_דיווחים נוספים_פירוט אגח תשואה מעל 10% _15" xfId="9149"/>
    <cellStyle name="7_משקל בתא100_עסקאות שאושרו וטרם בוצעו  _1_פירוט אגח תשואה מעל 10% " xfId="9150"/>
    <cellStyle name="7_משקל בתא100_עסקאות שאושרו וטרם בוצעו  _1_פירוט אגח תשואה מעל 10% _1" xfId="9151"/>
    <cellStyle name="7_משקל בתא100_עסקאות שאושרו וטרם בוצעו  _1_פירוט אגח תשואה מעל 10% _1_15" xfId="9152"/>
    <cellStyle name="7_משקל בתא100_עסקאות שאושרו וטרם בוצעו  _1_פירוט אגח תשואה מעל 10% _15" xfId="9153"/>
    <cellStyle name="7_משקל בתא100_עסקאות שאושרו וטרם בוצעו  _1_פירוט אגח תשואה מעל 10% _פירוט אגח תשואה מעל 10% " xfId="9154"/>
    <cellStyle name="7_משקל בתא100_עסקאות שאושרו וטרם בוצעו  _1_פירוט אגח תשואה מעל 10% _פירוט אגח תשואה מעל 10% _15" xfId="9155"/>
    <cellStyle name="7_משקל בתא100_עסקאות שאושרו וטרם בוצעו  _15" xfId="9156"/>
    <cellStyle name="7_משקל בתא100_עסקאות שאושרו וטרם בוצעו  _4.4." xfId="9157"/>
    <cellStyle name="7_משקל בתא100_עסקאות שאושרו וטרם בוצעו  _4.4. 2" xfId="9158"/>
    <cellStyle name="7_משקל בתא100_עסקאות שאושרו וטרם בוצעו  _4.4. 2_15" xfId="9159"/>
    <cellStyle name="7_משקל בתא100_עסקאות שאושרו וטרם בוצעו  _4.4. 2_דיווחים נוספים" xfId="9160"/>
    <cellStyle name="7_משקל בתא100_עסקאות שאושרו וטרם בוצעו  _4.4. 2_דיווחים נוספים_1" xfId="9161"/>
    <cellStyle name="7_משקל בתא100_עסקאות שאושרו וטרם בוצעו  _4.4. 2_דיווחים נוספים_1_15" xfId="9162"/>
    <cellStyle name="7_משקל בתא100_עסקאות שאושרו וטרם בוצעו  _4.4. 2_דיווחים נוספים_1_פירוט אגח תשואה מעל 10% " xfId="9163"/>
    <cellStyle name="7_משקל בתא100_עסקאות שאושרו וטרם בוצעו  _4.4. 2_דיווחים נוספים_1_פירוט אגח תשואה מעל 10% _15" xfId="9164"/>
    <cellStyle name="7_משקל בתא100_עסקאות שאושרו וטרם בוצעו  _4.4. 2_דיווחים נוספים_15" xfId="9165"/>
    <cellStyle name="7_משקל בתא100_עסקאות שאושרו וטרם בוצעו  _4.4. 2_דיווחים נוספים_פירוט אגח תשואה מעל 10% " xfId="9166"/>
    <cellStyle name="7_משקל בתא100_עסקאות שאושרו וטרם בוצעו  _4.4. 2_דיווחים נוספים_פירוט אגח תשואה מעל 10% _15" xfId="9167"/>
    <cellStyle name="7_משקל בתא100_עסקאות שאושרו וטרם בוצעו  _4.4. 2_פירוט אגח תשואה מעל 10% " xfId="9168"/>
    <cellStyle name="7_משקל בתא100_עסקאות שאושרו וטרם בוצעו  _4.4. 2_פירוט אגח תשואה מעל 10% _1" xfId="9169"/>
    <cellStyle name="7_משקל בתא100_עסקאות שאושרו וטרם בוצעו  _4.4. 2_פירוט אגח תשואה מעל 10% _1_15" xfId="9170"/>
    <cellStyle name="7_משקל בתא100_עסקאות שאושרו וטרם בוצעו  _4.4. 2_פירוט אגח תשואה מעל 10% _15" xfId="9171"/>
    <cellStyle name="7_משקל בתא100_עסקאות שאושרו וטרם בוצעו  _4.4. 2_פירוט אגח תשואה מעל 10% _פירוט אגח תשואה מעל 10% " xfId="9172"/>
    <cellStyle name="7_משקל בתא100_עסקאות שאושרו וטרם בוצעו  _4.4. 2_פירוט אגח תשואה מעל 10% _פירוט אגח תשואה מעל 10% _15" xfId="9173"/>
    <cellStyle name="7_משקל בתא100_עסקאות שאושרו וטרם בוצעו  _4.4._15" xfId="9174"/>
    <cellStyle name="7_משקל בתא100_עסקאות שאושרו וטרם בוצעו  _4.4._דיווחים נוספים" xfId="9175"/>
    <cellStyle name="7_משקל בתא100_עסקאות שאושרו וטרם בוצעו  _4.4._דיווחים נוספים_15" xfId="9176"/>
    <cellStyle name="7_משקל בתא100_עסקאות שאושרו וטרם בוצעו  _4.4._דיווחים נוספים_פירוט אגח תשואה מעל 10% " xfId="9177"/>
    <cellStyle name="7_משקל בתא100_עסקאות שאושרו וטרם בוצעו  _4.4._דיווחים נוספים_פירוט אגח תשואה מעל 10% _15" xfId="9178"/>
    <cellStyle name="7_משקל בתא100_עסקאות שאושרו וטרם בוצעו  _4.4._פירוט אגח תשואה מעל 10% " xfId="9179"/>
    <cellStyle name="7_משקל בתא100_עסקאות שאושרו וטרם בוצעו  _4.4._פירוט אגח תשואה מעל 10% _1" xfId="9180"/>
    <cellStyle name="7_משקל בתא100_עסקאות שאושרו וטרם בוצעו  _4.4._פירוט אגח תשואה מעל 10% _1_15" xfId="9181"/>
    <cellStyle name="7_משקל בתא100_עסקאות שאושרו וטרם בוצעו  _4.4._פירוט אגח תשואה מעל 10% _15" xfId="9182"/>
    <cellStyle name="7_משקל בתא100_עסקאות שאושרו וטרם בוצעו  _4.4._פירוט אגח תשואה מעל 10% _פירוט אגח תשואה מעל 10% " xfId="9183"/>
    <cellStyle name="7_משקל בתא100_עסקאות שאושרו וטרם בוצעו  _4.4._פירוט אגח תשואה מעל 10% _פירוט אגח תשואה מעל 10% _15" xfId="9184"/>
    <cellStyle name="7_משקל בתא100_עסקאות שאושרו וטרם בוצעו  _דיווחים נוספים" xfId="9185"/>
    <cellStyle name="7_משקל בתא100_עסקאות שאושרו וטרם בוצעו  _דיווחים נוספים_1" xfId="9186"/>
    <cellStyle name="7_משקל בתא100_עסקאות שאושרו וטרם בוצעו  _דיווחים נוספים_1_15" xfId="9187"/>
    <cellStyle name="7_משקל בתא100_עסקאות שאושרו וטרם בוצעו  _דיווחים נוספים_1_פירוט אגח תשואה מעל 10% " xfId="9188"/>
    <cellStyle name="7_משקל בתא100_עסקאות שאושרו וטרם בוצעו  _דיווחים נוספים_1_פירוט אגח תשואה מעל 10% _15" xfId="9189"/>
    <cellStyle name="7_משקל בתא100_עסקאות שאושרו וטרם בוצעו  _דיווחים נוספים_15" xfId="9190"/>
    <cellStyle name="7_משקל בתא100_עסקאות שאושרו וטרם בוצעו  _דיווחים נוספים_פירוט אגח תשואה מעל 10% " xfId="9191"/>
    <cellStyle name="7_משקל בתא100_עסקאות שאושרו וטרם בוצעו  _דיווחים נוספים_פירוט אגח תשואה מעל 10% _15" xfId="9192"/>
    <cellStyle name="7_משקל בתא100_עסקאות שאושרו וטרם בוצעו  _פירוט אגח תשואה מעל 10% " xfId="9193"/>
    <cellStyle name="7_משקל בתא100_עסקאות שאושרו וטרם בוצעו  _פירוט אגח תשואה מעל 10% _1" xfId="9194"/>
    <cellStyle name="7_משקל בתא100_עסקאות שאושרו וטרם בוצעו  _פירוט אגח תשואה מעל 10% _1_15" xfId="9195"/>
    <cellStyle name="7_משקל בתא100_עסקאות שאושרו וטרם בוצעו  _פירוט אגח תשואה מעל 10% _15" xfId="9196"/>
    <cellStyle name="7_משקל בתא100_עסקאות שאושרו וטרם בוצעו  _פירוט אגח תשואה מעל 10% _פירוט אגח תשואה מעל 10% " xfId="9197"/>
    <cellStyle name="7_משקל בתא100_עסקאות שאושרו וטרם בוצעו  _פירוט אגח תשואה מעל 10% _פירוט אגח תשואה מעל 10% _15" xfId="9198"/>
    <cellStyle name="7_משקל בתא100_פירוט אגח תשואה מעל 10% " xfId="9199"/>
    <cellStyle name="7_משקל בתא100_פירוט אגח תשואה מעל 10%  2" xfId="9200"/>
    <cellStyle name="7_משקל בתא100_פירוט אגח תשואה מעל 10%  2_15" xfId="9201"/>
    <cellStyle name="7_משקל בתא100_פירוט אגח תשואה מעל 10%  2_דיווחים נוספים" xfId="9202"/>
    <cellStyle name="7_משקל בתא100_פירוט אגח תשואה מעל 10%  2_דיווחים נוספים_1" xfId="9203"/>
    <cellStyle name="7_משקל בתא100_פירוט אגח תשואה מעל 10%  2_דיווחים נוספים_1_15" xfId="9204"/>
    <cellStyle name="7_משקל בתא100_פירוט אגח תשואה מעל 10%  2_דיווחים נוספים_1_פירוט אגח תשואה מעל 10% " xfId="9205"/>
    <cellStyle name="7_משקל בתא100_פירוט אגח תשואה מעל 10%  2_דיווחים נוספים_1_פירוט אגח תשואה מעל 10% _15" xfId="9206"/>
    <cellStyle name="7_משקל בתא100_פירוט אגח תשואה מעל 10%  2_דיווחים נוספים_15" xfId="9207"/>
    <cellStyle name="7_משקל בתא100_פירוט אגח תשואה מעל 10%  2_דיווחים נוספים_פירוט אגח תשואה מעל 10% " xfId="9208"/>
    <cellStyle name="7_משקל בתא100_פירוט אגח תשואה מעל 10%  2_דיווחים נוספים_פירוט אגח תשואה מעל 10% _15" xfId="9209"/>
    <cellStyle name="7_משקל בתא100_פירוט אגח תשואה מעל 10%  2_פירוט אגח תשואה מעל 10% " xfId="9210"/>
    <cellStyle name="7_משקל בתא100_פירוט אגח תשואה מעל 10%  2_פירוט אגח תשואה מעל 10% _1" xfId="9211"/>
    <cellStyle name="7_משקל בתא100_פירוט אגח תשואה מעל 10%  2_פירוט אגח תשואה מעל 10% _1_15" xfId="9212"/>
    <cellStyle name="7_משקל בתא100_פירוט אגח תשואה מעל 10%  2_פירוט אגח תשואה מעל 10% _15" xfId="9213"/>
    <cellStyle name="7_משקל בתא100_פירוט אגח תשואה מעל 10%  2_פירוט אגח תשואה מעל 10% _פירוט אגח תשואה מעל 10% " xfId="9214"/>
    <cellStyle name="7_משקל בתא100_פירוט אגח תשואה מעל 10%  2_פירוט אגח תשואה מעל 10% _פירוט אגח תשואה מעל 10% _15" xfId="9215"/>
    <cellStyle name="7_משקל בתא100_פירוט אגח תשואה מעל 10% _1" xfId="9216"/>
    <cellStyle name="7_משקל בתא100_פירוט אגח תשואה מעל 10% _1_15" xfId="9217"/>
    <cellStyle name="7_משקל בתא100_פירוט אגח תשואה מעל 10% _1_פירוט אגח תשואה מעל 10% " xfId="9218"/>
    <cellStyle name="7_משקל בתא100_פירוט אגח תשואה מעל 10% _1_פירוט אגח תשואה מעל 10% _15" xfId="9219"/>
    <cellStyle name="7_משקל בתא100_פירוט אגח תשואה מעל 10% _15" xfId="9220"/>
    <cellStyle name="7_משקל בתא100_פירוט אגח תשואה מעל 10% _2" xfId="9221"/>
    <cellStyle name="7_משקל בתא100_פירוט אגח תשואה מעל 10% _2_15" xfId="9222"/>
    <cellStyle name="7_משקל בתא100_פירוט אגח תשואה מעל 10% _4.4." xfId="9223"/>
    <cellStyle name="7_משקל בתא100_פירוט אגח תשואה מעל 10% _4.4. 2" xfId="9224"/>
    <cellStyle name="7_משקל בתא100_פירוט אגח תשואה מעל 10% _4.4. 2_15" xfId="9225"/>
    <cellStyle name="7_משקל בתא100_פירוט אגח תשואה מעל 10% _4.4. 2_דיווחים נוספים" xfId="9226"/>
    <cellStyle name="7_משקל בתא100_פירוט אגח תשואה מעל 10% _4.4. 2_דיווחים נוספים_1" xfId="9227"/>
    <cellStyle name="7_משקל בתא100_פירוט אגח תשואה מעל 10% _4.4. 2_דיווחים נוספים_1_15" xfId="9228"/>
    <cellStyle name="7_משקל בתא100_פירוט אגח תשואה מעל 10% _4.4. 2_דיווחים נוספים_1_פירוט אגח תשואה מעל 10% " xfId="9229"/>
    <cellStyle name="7_משקל בתא100_פירוט אגח תשואה מעל 10% _4.4. 2_דיווחים נוספים_1_פירוט אגח תשואה מעל 10% _15" xfId="9230"/>
    <cellStyle name="7_משקל בתא100_פירוט אגח תשואה מעל 10% _4.4. 2_דיווחים נוספים_15" xfId="9231"/>
    <cellStyle name="7_משקל בתא100_פירוט אגח תשואה מעל 10% _4.4. 2_דיווחים נוספים_פירוט אגח תשואה מעל 10% " xfId="9232"/>
    <cellStyle name="7_משקל בתא100_פירוט אגח תשואה מעל 10% _4.4. 2_דיווחים נוספים_פירוט אגח תשואה מעל 10% _15" xfId="9233"/>
    <cellStyle name="7_משקל בתא100_פירוט אגח תשואה מעל 10% _4.4. 2_פירוט אגח תשואה מעל 10% " xfId="9234"/>
    <cellStyle name="7_משקל בתא100_פירוט אגח תשואה מעל 10% _4.4. 2_פירוט אגח תשואה מעל 10% _1" xfId="9235"/>
    <cellStyle name="7_משקל בתא100_פירוט אגח תשואה מעל 10% _4.4. 2_פירוט אגח תשואה מעל 10% _1_15" xfId="9236"/>
    <cellStyle name="7_משקל בתא100_פירוט אגח תשואה מעל 10% _4.4. 2_פירוט אגח תשואה מעל 10% _15" xfId="9237"/>
    <cellStyle name="7_משקל בתא100_פירוט אגח תשואה מעל 10% _4.4. 2_פירוט אגח תשואה מעל 10% _פירוט אגח תשואה מעל 10% " xfId="9238"/>
    <cellStyle name="7_משקל בתא100_פירוט אגח תשואה מעל 10% _4.4. 2_פירוט אגח תשואה מעל 10% _פירוט אגח תשואה מעל 10% _15" xfId="9239"/>
    <cellStyle name="7_משקל בתא100_פירוט אגח תשואה מעל 10% _4.4._15" xfId="9240"/>
    <cellStyle name="7_משקל בתא100_פירוט אגח תשואה מעל 10% _4.4._דיווחים נוספים" xfId="9241"/>
    <cellStyle name="7_משקל בתא100_פירוט אגח תשואה מעל 10% _4.4._דיווחים נוספים_15" xfId="9242"/>
    <cellStyle name="7_משקל בתא100_פירוט אגח תשואה מעל 10% _4.4._דיווחים נוספים_פירוט אגח תשואה מעל 10% " xfId="9243"/>
    <cellStyle name="7_משקל בתא100_פירוט אגח תשואה מעל 10% _4.4._דיווחים נוספים_פירוט אגח תשואה מעל 10% _15" xfId="9244"/>
    <cellStyle name="7_משקל בתא100_פירוט אגח תשואה מעל 10% _4.4._פירוט אגח תשואה מעל 10% " xfId="9245"/>
    <cellStyle name="7_משקל בתא100_פירוט אגח תשואה מעל 10% _4.4._פירוט אגח תשואה מעל 10% _1" xfId="9246"/>
    <cellStyle name="7_משקל בתא100_פירוט אגח תשואה מעל 10% _4.4._פירוט אגח תשואה מעל 10% _1_15" xfId="9247"/>
    <cellStyle name="7_משקל בתא100_פירוט אגח תשואה מעל 10% _4.4._פירוט אגח תשואה מעל 10% _15" xfId="9248"/>
    <cellStyle name="7_משקל בתא100_פירוט אגח תשואה מעל 10% _4.4._פירוט אגח תשואה מעל 10% _פירוט אגח תשואה מעל 10% " xfId="9249"/>
    <cellStyle name="7_משקל בתא100_פירוט אגח תשואה מעל 10% _4.4._פירוט אגח תשואה מעל 10% _פירוט אגח תשואה מעל 10% _15" xfId="9250"/>
    <cellStyle name="7_משקל בתא100_פירוט אגח תשואה מעל 10% _דיווחים נוספים" xfId="9251"/>
    <cellStyle name="7_משקל בתא100_פירוט אגח תשואה מעל 10% _דיווחים נוספים_1" xfId="9252"/>
    <cellStyle name="7_משקל בתא100_פירוט אגח תשואה מעל 10% _דיווחים נוספים_1_15" xfId="9253"/>
    <cellStyle name="7_משקל בתא100_פירוט אגח תשואה מעל 10% _דיווחים נוספים_1_פירוט אגח תשואה מעל 10% " xfId="9254"/>
    <cellStyle name="7_משקל בתא100_פירוט אגח תשואה מעל 10% _דיווחים נוספים_1_פירוט אגח תשואה מעל 10% _15" xfId="9255"/>
    <cellStyle name="7_משקל בתא100_פירוט אגח תשואה מעל 10% _דיווחים נוספים_15" xfId="9256"/>
    <cellStyle name="7_משקל בתא100_פירוט אגח תשואה מעל 10% _דיווחים נוספים_פירוט אגח תשואה מעל 10% " xfId="9257"/>
    <cellStyle name="7_משקל בתא100_פירוט אגח תשואה מעל 10% _דיווחים נוספים_פירוט אגח תשואה מעל 10% _15" xfId="9258"/>
    <cellStyle name="7_משקל בתא100_פירוט אגח תשואה מעל 10% _פירוט אגח תשואה מעל 10% " xfId="9259"/>
    <cellStyle name="7_משקל בתא100_פירוט אגח תשואה מעל 10% _פירוט אגח תשואה מעל 10% _1" xfId="9260"/>
    <cellStyle name="7_משקל בתא100_פירוט אגח תשואה מעל 10% _פירוט אגח תשואה מעל 10% _1_15" xfId="9261"/>
    <cellStyle name="7_משקל בתא100_פירוט אגח תשואה מעל 10% _פירוט אגח תשואה מעל 10% _15" xfId="9262"/>
    <cellStyle name="7_משקל בתא100_פירוט אגח תשואה מעל 10% _פירוט אגח תשואה מעל 10% _פירוט אגח תשואה מעל 10% " xfId="9263"/>
    <cellStyle name="7_משקל בתא100_פירוט אגח תשואה מעל 10% _פירוט אגח תשואה מעל 10% _פירוט אגח תשואה מעל 10% _15" xfId="9264"/>
    <cellStyle name="7_עסקאות שאושרו וטרם בוצעו  " xfId="9265"/>
    <cellStyle name="7_עסקאות שאושרו וטרם בוצעו   2" xfId="9266"/>
    <cellStyle name="7_עסקאות שאושרו וטרם בוצעו   2_15" xfId="9267"/>
    <cellStyle name="7_עסקאות שאושרו וטרם בוצעו   2_דיווחים נוספים" xfId="9268"/>
    <cellStyle name="7_עסקאות שאושרו וטרם בוצעו   2_דיווחים נוספים_1" xfId="9269"/>
    <cellStyle name="7_עסקאות שאושרו וטרם בוצעו   2_דיווחים נוספים_1_15" xfId="9270"/>
    <cellStyle name="7_עסקאות שאושרו וטרם בוצעו   2_דיווחים נוספים_1_פירוט אגח תשואה מעל 10% " xfId="9271"/>
    <cellStyle name="7_עסקאות שאושרו וטרם בוצעו   2_דיווחים נוספים_1_פירוט אגח תשואה מעל 10% _15" xfId="9272"/>
    <cellStyle name="7_עסקאות שאושרו וטרם בוצעו   2_דיווחים נוספים_15" xfId="9273"/>
    <cellStyle name="7_עסקאות שאושרו וטרם בוצעו   2_דיווחים נוספים_פירוט אגח תשואה מעל 10% " xfId="9274"/>
    <cellStyle name="7_עסקאות שאושרו וטרם בוצעו   2_דיווחים נוספים_פירוט אגח תשואה מעל 10% _15" xfId="9275"/>
    <cellStyle name="7_עסקאות שאושרו וטרם בוצעו   2_פירוט אגח תשואה מעל 10% " xfId="9276"/>
    <cellStyle name="7_עסקאות שאושרו וטרם בוצעו   2_פירוט אגח תשואה מעל 10% _1" xfId="9277"/>
    <cellStyle name="7_עסקאות שאושרו וטרם בוצעו   2_פירוט אגח תשואה מעל 10% _1_15" xfId="9278"/>
    <cellStyle name="7_עסקאות שאושרו וטרם בוצעו   2_פירוט אגח תשואה מעל 10% _15" xfId="9279"/>
    <cellStyle name="7_עסקאות שאושרו וטרם בוצעו   2_פירוט אגח תשואה מעל 10% _פירוט אגח תשואה מעל 10% " xfId="9280"/>
    <cellStyle name="7_עסקאות שאושרו וטרם בוצעו   2_פירוט אגח תשואה מעל 10% _פירוט אגח תשואה מעל 10% _15" xfId="9281"/>
    <cellStyle name="7_עסקאות שאושרו וטרם בוצעו  _1" xfId="9282"/>
    <cellStyle name="7_עסקאות שאושרו וטרם בוצעו  _1 2" xfId="9283"/>
    <cellStyle name="7_עסקאות שאושרו וטרם בוצעו  _1 2_15" xfId="9284"/>
    <cellStyle name="7_עסקאות שאושרו וטרם בוצעו  _1 2_דיווחים נוספים" xfId="9285"/>
    <cellStyle name="7_עסקאות שאושרו וטרם בוצעו  _1 2_דיווחים נוספים_1" xfId="9286"/>
    <cellStyle name="7_עסקאות שאושרו וטרם בוצעו  _1 2_דיווחים נוספים_1_15" xfId="9287"/>
    <cellStyle name="7_עסקאות שאושרו וטרם בוצעו  _1 2_דיווחים נוספים_1_פירוט אגח תשואה מעל 10% " xfId="9288"/>
    <cellStyle name="7_עסקאות שאושרו וטרם בוצעו  _1 2_דיווחים נוספים_1_פירוט אגח תשואה מעל 10% _15" xfId="9289"/>
    <cellStyle name="7_עסקאות שאושרו וטרם בוצעו  _1 2_דיווחים נוספים_15" xfId="9290"/>
    <cellStyle name="7_עסקאות שאושרו וטרם בוצעו  _1 2_דיווחים נוספים_פירוט אגח תשואה מעל 10% " xfId="9291"/>
    <cellStyle name="7_עסקאות שאושרו וטרם בוצעו  _1 2_דיווחים נוספים_פירוט אגח תשואה מעל 10% _15" xfId="9292"/>
    <cellStyle name="7_עסקאות שאושרו וטרם בוצעו  _1 2_פירוט אגח תשואה מעל 10% " xfId="9293"/>
    <cellStyle name="7_עסקאות שאושרו וטרם בוצעו  _1 2_פירוט אגח תשואה מעל 10% _1" xfId="9294"/>
    <cellStyle name="7_עסקאות שאושרו וטרם בוצעו  _1 2_פירוט אגח תשואה מעל 10% _1_15" xfId="9295"/>
    <cellStyle name="7_עסקאות שאושרו וטרם בוצעו  _1 2_פירוט אגח תשואה מעל 10% _15" xfId="9296"/>
    <cellStyle name="7_עסקאות שאושרו וטרם בוצעו  _1 2_פירוט אגח תשואה מעל 10% _פירוט אגח תשואה מעל 10% " xfId="9297"/>
    <cellStyle name="7_עסקאות שאושרו וטרם בוצעו  _1 2_פירוט אגח תשואה מעל 10% _פירוט אגח תשואה מעל 10% _15" xfId="9298"/>
    <cellStyle name="7_עסקאות שאושרו וטרם בוצעו  _1_15" xfId="9299"/>
    <cellStyle name="7_עסקאות שאושרו וטרם בוצעו  _1_דיווחים נוספים" xfId="9300"/>
    <cellStyle name="7_עסקאות שאושרו וטרם בוצעו  _1_דיווחים נוספים_15" xfId="9301"/>
    <cellStyle name="7_עסקאות שאושרו וטרם בוצעו  _1_דיווחים נוספים_פירוט אגח תשואה מעל 10% " xfId="9302"/>
    <cellStyle name="7_עסקאות שאושרו וטרם בוצעו  _1_דיווחים נוספים_פירוט אגח תשואה מעל 10% _15" xfId="9303"/>
    <cellStyle name="7_עסקאות שאושרו וטרם בוצעו  _1_פירוט אגח תשואה מעל 10% " xfId="9304"/>
    <cellStyle name="7_עסקאות שאושרו וטרם בוצעו  _1_פירוט אגח תשואה מעל 10% _1" xfId="9305"/>
    <cellStyle name="7_עסקאות שאושרו וטרם בוצעו  _1_פירוט אגח תשואה מעל 10% _1_15" xfId="9306"/>
    <cellStyle name="7_עסקאות שאושרו וטרם בוצעו  _1_פירוט אגח תשואה מעל 10% _15" xfId="9307"/>
    <cellStyle name="7_עסקאות שאושרו וטרם בוצעו  _1_פירוט אגח תשואה מעל 10% _פירוט אגח תשואה מעל 10% " xfId="9308"/>
    <cellStyle name="7_עסקאות שאושרו וטרם בוצעו  _1_פירוט אגח תשואה מעל 10% _פירוט אגח תשואה מעל 10% _15" xfId="9309"/>
    <cellStyle name="7_עסקאות שאושרו וטרם בוצעו  _15" xfId="9310"/>
    <cellStyle name="7_עסקאות שאושרו וטרם בוצעו  _4.4." xfId="9311"/>
    <cellStyle name="7_עסקאות שאושרו וטרם בוצעו  _4.4. 2" xfId="9312"/>
    <cellStyle name="7_עסקאות שאושרו וטרם בוצעו  _4.4. 2_15" xfId="9313"/>
    <cellStyle name="7_עסקאות שאושרו וטרם בוצעו  _4.4. 2_דיווחים נוספים" xfId="9314"/>
    <cellStyle name="7_עסקאות שאושרו וטרם בוצעו  _4.4. 2_דיווחים נוספים_1" xfId="9315"/>
    <cellStyle name="7_עסקאות שאושרו וטרם בוצעו  _4.4. 2_דיווחים נוספים_1_15" xfId="9316"/>
    <cellStyle name="7_עסקאות שאושרו וטרם בוצעו  _4.4. 2_דיווחים נוספים_1_פירוט אגח תשואה מעל 10% " xfId="9317"/>
    <cellStyle name="7_עסקאות שאושרו וטרם בוצעו  _4.4. 2_דיווחים נוספים_1_פירוט אגח תשואה מעל 10% _15" xfId="9318"/>
    <cellStyle name="7_עסקאות שאושרו וטרם בוצעו  _4.4. 2_דיווחים נוספים_15" xfId="9319"/>
    <cellStyle name="7_עסקאות שאושרו וטרם בוצעו  _4.4. 2_דיווחים נוספים_פירוט אגח תשואה מעל 10% " xfId="9320"/>
    <cellStyle name="7_עסקאות שאושרו וטרם בוצעו  _4.4. 2_דיווחים נוספים_פירוט אגח תשואה מעל 10% _15" xfId="9321"/>
    <cellStyle name="7_עסקאות שאושרו וטרם בוצעו  _4.4. 2_פירוט אגח תשואה מעל 10% " xfId="9322"/>
    <cellStyle name="7_עסקאות שאושרו וטרם בוצעו  _4.4. 2_פירוט אגח תשואה מעל 10% _1" xfId="9323"/>
    <cellStyle name="7_עסקאות שאושרו וטרם בוצעו  _4.4. 2_פירוט אגח תשואה מעל 10% _1_15" xfId="9324"/>
    <cellStyle name="7_עסקאות שאושרו וטרם בוצעו  _4.4. 2_פירוט אגח תשואה מעל 10% _15" xfId="9325"/>
    <cellStyle name="7_עסקאות שאושרו וטרם בוצעו  _4.4. 2_פירוט אגח תשואה מעל 10% _פירוט אגח תשואה מעל 10% " xfId="9326"/>
    <cellStyle name="7_עסקאות שאושרו וטרם בוצעו  _4.4. 2_פירוט אגח תשואה מעל 10% _פירוט אגח תשואה מעל 10% _15" xfId="9327"/>
    <cellStyle name="7_עסקאות שאושרו וטרם בוצעו  _4.4._15" xfId="9328"/>
    <cellStyle name="7_עסקאות שאושרו וטרם בוצעו  _4.4._דיווחים נוספים" xfId="9329"/>
    <cellStyle name="7_עסקאות שאושרו וטרם בוצעו  _4.4._דיווחים נוספים_15" xfId="9330"/>
    <cellStyle name="7_עסקאות שאושרו וטרם בוצעו  _4.4._דיווחים נוספים_פירוט אגח תשואה מעל 10% " xfId="9331"/>
    <cellStyle name="7_עסקאות שאושרו וטרם בוצעו  _4.4._דיווחים נוספים_פירוט אגח תשואה מעל 10% _15" xfId="9332"/>
    <cellStyle name="7_עסקאות שאושרו וטרם בוצעו  _4.4._פירוט אגח תשואה מעל 10% " xfId="9333"/>
    <cellStyle name="7_עסקאות שאושרו וטרם בוצעו  _4.4._פירוט אגח תשואה מעל 10% _1" xfId="9334"/>
    <cellStyle name="7_עסקאות שאושרו וטרם בוצעו  _4.4._פירוט אגח תשואה מעל 10% _1_15" xfId="9335"/>
    <cellStyle name="7_עסקאות שאושרו וטרם בוצעו  _4.4._פירוט אגח תשואה מעל 10% _15" xfId="9336"/>
    <cellStyle name="7_עסקאות שאושרו וטרם בוצעו  _4.4._פירוט אגח תשואה מעל 10% _פירוט אגח תשואה מעל 10% " xfId="9337"/>
    <cellStyle name="7_עסקאות שאושרו וטרם בוצעו  _4.4._פירוט אגח תשואה מעל 10% _פירוט אגח תשואה מעל 10% _15" xfId="9338"/>
    <cellStyle name="7_עסקאות שאושרו וטרם בוצעו  _דיווחים נוספים" xfId="9339"/>
    <cellStyle name="7_עסקאות שאושרו וטרם בוצעו  _דיווחים נוספים_1" xfId="9340"/>
    <cellStyle name="7_עסקאות שאושרו וטרם בוצעו  _דיווחים נוספים_1_15" xfId="9341"/>
    <cellStyle name="7_עסקאות שאושרו וטרם בוצעו  _דיווחים נוספים_1_פירוט אגח תשואה מעל 10% " xfId="9342"/>
    <cellStyle name="7_עסקאות שאושרו וטרם בוצעו  _דיווחים נוספים_1_פירוט אגח תשואה מעל 10% _15" xfId="9343"/>
    <cellStyle name="7_עסקאות שאושרו וטרם בוצעו  _דיווחים נוספים_15" xfId="9344"/>
    <cellStyle name="7_עסקאות שאושרו וטרם בוצעו  _דיווחים נוספים_פירוט אגח תשואה מעל 10% " xfId="9345"/>
    <cellStyle name="7_עסקאות שאושרו וטרם בוצעו  _דיווחים נוספים_פירוט אגח תשואה מעל 10% _15" xfId="9346"/>
    <cellStyle name="7_עסקאות שאושרו וטרם בוצעו  _פירוט אגח תשואה מעל 10% " xfId="9347"/>
    <cellStyle name="7_עסקאות שאושרו וטרם בוצעו  _פירוט אגח תשואה מעל 10% _1" xfId="9348"/>
    <cellStyle name="7_עסקאות שאושרו וטרם בוצעו  _פירוט אגח תשואה מעל 10% _1_15" xfId="9349"/>
    <cellStyle name="7_עסקאות שאושרו וטרם בוצעו  _פירוט אגח תשואה מעל 10% _15" xfId="9350"/>
    <cellStyle name="7_עסקאות שאושרו וטרם בוצעו  _פירוט אגח תשואה מעל 10% _פירוט אגח תשואה מעל 10% " xfId="9351"/>
    <cellStyle name="7_עסקאות שאושרו וטרם בוצעו  _פירוט אגח תשואה מעל 10% _פירוט אגח תשואה מעל 10% _15" xfId="9352"/>
    <cellStyle name="7_פירוט אגח תשואה מעל 10% " xfId="9353"/>
    <cellStyle name="7_פירוט אגח תשואה מעל 10%  2" xfId="9354"/>
    <cellStyle name="7_פירוט אגח תשואה מעל 10%  2_15" xfId="9355"/>
    <cellStyle name="7_פירוט אגח תשואה מעל 10%  2_דיווחים נוספים" xfId="9356"/>
    <cellStyle name="7_פירוט אגח תשואה מעל 10%  2_דיווחים נוספים_1" xfId="9357"/>
    <cellStyle name="7_פירוט אגח תשואה מעל 10%  2_דיווחים נוספים_1_15" xfId="9358"/>
    <cellStyle name="7_פירוט אגח תשואה מעל 10%  2_דיווחים נוספים_1_פירוט אגח תשואה מעל 10% " xfId="9359"/>
    <cellStyle name="7_פירוט אגח תשואה מעל 10%  2_דיווחים נוספים_1_פירוט אגח תשואה מעל 10% _15" xfId="9360"/>
    <cellStyle name="7_פירוט אגח תשואה מעל 10%  2_דיווחים נוספים_15" xfId="9361"/>
    <cellStyle name="7_פירוט אגח תשואה מעל 10%  2_דיווחים נוספים_פירוט אגח תשואה מעל 10% " xfId="9362"/>
    <cellStyle name="7_פירוט אגח תשואה מעל 10%  2_דיווחים נוספים_פירוט אגח תשואה מעל 10% _15" xfId="9363"/>
    <cellStyle name="7_פירוט אגח תשואה מעל 10%  2_פירוט אגח תשואה מעל 10% " xfId="9364"/>
    <cellStyle name="7_פירוט אגח תשואה מעל 10%  2_פירוט אגח תשואה מעל 10% _1" xfId="9365"/>
    <cellStyle name="7_פירוט אגח תשואה מעל 10%  2_פירוט אגח תשואה מעל 10% _1_15" xfId="9366"/>
    <cellStyle name="7_פירוט אגח תשואה מעל 10%  2_פירוט אגח תשואה מעל 10% _15" xfId="9367"/>
    <cellStyle name="7_פירוט אגח תשואה מעל 10%  2_פירוט אגח תשואה מעל 10% _פירוט אגח תשואה מעל 10% " xfId="9368"/>
    <cellStyle name="7_פירוט אגח תשואה מעל 10%  2_פירוט אגח תשואה מעל 10% _פירוט אגח תשואה מעל 10% _15" xfId="9369"/>
    <cellStyle name="7_פירוט אגח תשואה מעל 10% _1" xfId="9370"/>
    <cellStyle name="7_פירוט אגח תשואה מעל 10% _1_15" xfId="9371"/>
    <cellStyle name="7_פירוט אגח תשואה מעל 10% _1_פירוט אגח תשואה מעל 10% " xfId="9372"/>
    <cellStyle name="7_פירוט אגח תשואה מעל 10% _1_פירוט אגח תשואה מעל 10% _15" xfId="9373"/>
    <cellStyle name="7_פירוט אגח תשואה מעל 10% _15" xfId="9374"/>
    <cellStyle name="7_פירוט אגח תשואה מעל 10% _2" xfId="9375"/>
    <cellStyle name="7_פירוט אגח תשואה מעל 10% _2_15" xfId="9376"/>
    <cellStyle name="7_פירוט אגח תשואה מעל 10% _4.4." xfId="9377"/>
    <cellStyle name="7_פירוט אגח תשואה מעל 10% _4.4. 2" xfId="9378"/>
    <cellStyle name="7_פירוט אגח תשואה מעל 10% _4.4. 2_15" xfId="9379"/>
    <cellStyle name="7_פירוט אגח תשואה מעל 10% _4.4. 2_דיווחים נוספים" xfId="9380"/>
    <cellStyle name="7_פירוט אגח תשואה מעל 10% _4.4. 2_דיווחים נוספים_1" xfId="9381"/>
    <cellStyle name="7_פירוט אגח תשואה מעל 10% _4.4. 2_דיווחים נוספים_1_15" xfId="9382"/>
    <cellStyle name="7_פירוט אגח תשואה מעל 10% _4.4. 2_דיווחים נוספים_1_פירוט אגח תשואה מעל 10% " xfId="9383"/>
    <cellStyle name="7_פירוט אגח תשואה מעל 10% _4.4. 2_דיווחים נוספים_1_פירוט אגח תשואה מעל 10% _15" xfId="9384"/>
    <cellStyle name="7_פירוט אגח תשואה מעל 10% _4.4. 2_דיווחים נוספים_15" xfId="9385"/>
    <cellStyle name="7_פירוט אגח תשואה מעל 10% _4.4. 2_דיווחים נוספים_פירוט אגח תשואה מעל 10% " xfId="9386"/>
    <cellStyle name="7_פירוט אגח תשואה מעל 10% _4.4. 2_דיווחים נוספים_פירוט אגח תשואה מעל 10% _15" xfId="9387"/>
    <cellStyle name="7_פירוט אגח תשואה מעל 10% _4.4. 2_פירוט אגח תשואה מעל 10% " xfId="9388"/>
    <cellStyle name="7_פירוט אגח תשואה מעל 10% _4.4. 2_פירוט אגח תשואה מעל 10% _1" xfId="9389"/>
    <cellStyle name="7_פירוט אגח תשואה מעל 10% _4.4. 2_פירוט אגח תשואה מעל 10% _1_15" xfId="9390"/>
    <cellStyle name="7_פירוט אגח תשואה מעל 10% _4.4. 2_פירוט אגח תשואה מעל 10% _15" xfId="9391"/>
    <cellStyle name="7_פירוט אגח תשואה מעל 10% _4.4. 2_פירוט אגח תשואה מעל 10% _פירוט אגח תשואה מעל 10% " xfId="9392"/>
    <cellStyle name="7_פירוט אגח תשואה מעל 10% _4.4. 2_פירוט אגח תשואה מעל 10% _פירוט אגח תשואה מעל 10% _15" xfId="9393"/>
    <cellStyle name="7_פירוט אגח תשואה מעל 10% _4.4._15" xfId="9394"/>
    <cellStyle name="7_פירוט אגח תשואה מעל 10% _4.4._דיווחים נוספים" xfId="9395"/>
    <cellStyle name="7_פירוט אגח תשואה מעל 10% _4.4._דיווחים נוספים_15" xfId="9396"/>
    <cellStyle name="7_פירוט אגח תשואה מעל 10% _4.4._דיווחים נוספים_פירוט אגח תשואה מעל 10% " xfId="9397"/>
    <cellStyle name="7_פירוט אגח תשואה מעל 10% _4.4._דיווחים נוספים_פירוט אגח תשואה מעל 10% _15" xfId="9398"/>
    <cellStyle name="7_פירוט אגח תשואה מעל 10% _4.4._פירוט אגח תשואה מעל 10% " xfId="9399"/>
    <cellStyle name="7_פירוט אגח תשואה מעל 10% _4.4._פירוט אגח תשואה מעל 10% _1" xfId="9400"/>
    <cellStyle name="7_פירוט אגח תשואה מעל 10% _4.4._פירוט אגח תשואה מעל 10% _1_15" xfId="9401"/>
    <cellStyle name="7_פירוט אגח תשואה מעל 10% _4.4._פירוט אגח תשואה מעל 10% _15" xfId="9402"/>
    <cellStyle name="7_פירוט אגח תשואה מעל 10% _4.4._פירוט אגח תשואה מעל 10% _פירוט אגח תשואה מעל 10% " xfId="9403"/>
    <cellStyle name="7_פירוט אגח תשואה מעל 10% _4.4._פירוט אגח תשואה מעל 10% _פירוט אגח תשואה מעל 10% _15" xfId="9404"/>
    <cellStyle name="7_פירוט אגח תשואה מעל 10% _דיווחים נוספים" xfId="9405"/>
    <cellStyle name="7_פירוט אגח תשואה מעל 10% _דיווחים נוספים_1" xfId="9406"/>
    <cellStyle name="7_פירוט אגח תשואה מעל 10% _דיווחים נוספים_1_15" xfId="9407"/>
    <cellStyle name="7_פירוט אגח תשואה מעל 10% _דיווחים נוספים_1_פירוט אגח תשואה מעל 10% " xfId="9408"/>
    <cellStyle name="7_פירוט אגח תשואה מעל 10% _דיווחים נוספים_1_פירוט אגח תשואה מעל 10% _15" xfId="9409"/>
    <cellStyle name="7_פירוט אגח תשואה מעל 10% _דיווחים נוספים_15" xfId="9410"/>
    <cellStyle name="7_פירוט אגח תשואה מעל 10% _דיווחים נוספים_פירוט אגח תשואה מעל 10% " xfId="9411"/>
    <cellStyle name="7_פירוט אגח תשואה מעל 10% _דיווחים נוספים_פירוט אגח תשואה מעל 10% _15" xfId="9412"/>
    <cellStyle name="7_פירוט אגח תשואה מעל 10% _פירוט אגח תשואה מעל 10% " xfId="9413"/>
    <cellStyle name="7_פירוט אגח תשואה מעל 10% _פירוט אגח תשואה מעל 10% _1" xfId="9414"/>
    <cellStyle name="7_פירוט אגח תשואה מעל 10% _פירוט אגח תשואה מעל 10% _1_15" xfId="9415"/>
    <cellStyle name="7_פירוט אגח תשואה מעל 10% _פירוט אגח תשואה מעל 10% _15" xfId="9416"/>
    <cellStyle name="7_פירוט אגח תשואה מעל 10% _פירוט אגח תשואה מעל 10% _פירוט אגח תשואה מעל 10% " xfId="9417"/>
    <cellStyle name="7_פירוט אגח תשואה מעל 10% _פירוט אגח תשואה מעל 10% _פירוט אגח תשואה מעל 10% _15" xfId="9418"/>
    <cellStyle name="8" xfId="9419"/>
    <cellStyle name="8 2" xfId="9420"/>
    <cellStyle name="8 2 2" xfId="9421"/>
    <cellStyle name="8 2_15" xfId="9422"/>
    <cellStyle name="8 3" xfId="9423"/>
    <cellStyle name="8_15" xfId="9424"/>
    <cellStyle name="8_15_1" xfId="9425"/>
    <cellStyle name="8_16" xfId="9426"/>
    <cellStyle name="8_4.4." xfId="9427"/>
    <cellStyle name="8_4.4. 2" xfId="9428"/>
    <cellStyle name="8_4.4. 2_15" xfId="9429"/>
    <cellStyle name="8_4.4. 2_דיווחים נוספים" xfId="9430"/>
    <cellStyle name="8_4.4. 2_דיווחים נוספים_1" xfId="9431"/>
    <cellStyle name="8_4.4. 2_דיווחים נוספים_1_15" xfId="9432"/>
    <cellStyle name="8_4.4. 2_דיווחים נוספים_1_פירוט אגח תשואה מעל 10% " xfId="9433"/>
    <cellStyle name="8_4.4. 2_דיווחים נוספים_1_פירוט אגח תשואה מעל 10% _15" xfId="9434"/>
    <cellStyle name="8_4.4. 2_דיווחים נוספים_15" xfId="9435"/>
    <cellStyle name="8_4.4. 2_דיווחים נוספים_פירוט אגח תשואה מעל 10% " xfId="9436"/>
    <cellStyle name="8_4.4. 2_דיווחים נוספים_פירוט אגח תשואה מעל 10% _15" xfId="9437"/>
    <cellStyle name="8_4.4. 2_פירוט אגח תשואה מעל 10% " xfId="9438"/>
    <cellStyle name="8_4.4. 2_פירוט אגח תשואה מעל 10% _1" xfId="9439"/>
    <cellStyle name="8_4.4. 2_פירוט אגח תשואה מעל 10% _1_15" xfId="9440"/>
    <cellStyle name="8_4.4. 2_פירוט אגח תשואה מעל 10% _15" xfId="9441"/>
    <cellStyle name="8_4.4. 2_פירוט אגח תשואה מעל 10% _פירוט אגח תשואה מעל 10% " xfId="9442"/>
    <cellStyle name="8_4.4. 2_פירוט אגח תשואה מעל 10% _פירוט אגח תשואה מעל 10% _15" xfId="9443"/>
    <cellStyle name="8_4.4._15" xfId="9444"/>
    <cellStyle name="8_4.4._דיווחים נוספים" xfId="9445"/>
    <cellStyle name="8_4.4._דיווחים נוספים_15" xfId="9446"/>
    <cellStyle name="8_4.4._דיווחים נוספים_פירוט אגח תשואה מעל 10% " xfId="9447"/>
    <cellStyle name="8_4.4._דיווחים נוספים_פירוט אגח תשואה מעל 10% _15" xfId="9448"/>
    <cellStyle name="8_4.4._פירוט אגח תשואה מעל 10% " xfId="9449"/>
    <cellStyle name="8_4.4._פירוט אגח תשואה מעל 10% _1" xfId="9450"/>
    <cellStyle name="8_4.4._פירוט אגח תשואה מעל 10% _1_15" xfId="9451"/>
    <cellStyle name="8_4.4._פירוט אגח תשואה מעל 10% _15" xfId="9452"/>
    <cellStyle name="8_4.4._פירוט אגח תשואה מעל 10% _פירוט אגח תשואה מעל 10% " xfId="9453"/>
    <cellStyle name="8_4.4._פירוט אגח תשואה מעל 10% _פירוט אגח תשואה מעל 10% _15" xfId="9454"/>
    <cellStyle name="8_Anafim" xfId="9455"/>
    <cellStyle name="8_Anafim 2" xfId="9456"/>
    <cellStyle name="8_Anafim 2 2" xfId="9457"/>
    <cellStyle name="8_Anafim 2 2_15" xfId="9458"/>
    <cellStyle name="8_Anafim 2 2_דיווחים נוספים" xfId="9459"/>
    <cellStyle name="8_Anafim 2 2_דיווחים נוספים_1" xfId="9460"/>
    <cellStyle name="8_Anafim 2 2_דיווחים נוספים_1_15" xfId="9461"/>
    <cellStyle name="8_Anafim 2 2_דיווחים נוספים_1_פירוט אגח תשואה מעל 10% " xfId="9462"/>
    <cellStyle name="8_Anafim 2 2_דיווחים נוספים_1_פירוט אגח תשואה מעל 10% _15" xfId="9463"/>
    <cellStyle name="8_Anafim 2 2_דיווחים נוספים_15" xfId="9464"/>
    <cellStyle name="8_Anafim 2 2_דיווחים נוספים_פירוט אגח תשואה מעל 10% " xfId="9465"/>
    <cellStyle name="8_Anafim 2 2_דיווחים נוספים_פירוט אגח תשואה מעל 10% _15" xfId="9466"/>
    <cellStyle name="8_Anafim 2 2_פירוט אגח תשואה מעל 10% " xfId="9467"/>
    <cellStyle name="8_Anafim 2 2_פירוט אגח תשואה מעל 10% _1" xfId="9468"/>
    <cellStyle name="8_Anafim 2 2_פירוט אגח תשואה מעל 10% _1_15" xfId="9469"/>
    <cellStyle name="8_Anafim 2 2_פירוט אגח תשואה מעל 10% _15" xfId="9470"/>
    <cellStyle name="8_Anafim 2 2_פירוט אגח תשואה מעל 10% _פירוט אגח תשואה מעל 10% " xfId="9471"/>
    <cellStyle name="8_Anafim 2 2_פירוט אגח תשואה מעל 10% _פירוט אגח תשואה מעל 10% _15" xfId="9472"/>
    <cellStyle name="8_Anafim 2_15" xfId="9473"/>
    <cellStyle name="8_Anafim 2_4.4." xfId="9474"/>
    <cellStyle name="8_Anafim 2_4.4. 2" xfId="9475"/>
    <cellStyle name="8_Anafim 2_4.4. 2_15" xfId="9476"/>
    <cellStyle name="8_Anafim 2_4.4. 2_דיווחים נוספים" xfId="9477"/>
    <cellStyle name="8_Anafim 2_4.4. 2_דיווחים נוספים_1" xfId="9478"/>
    <cellStyle name="8_Anafim 2_4.4. 2_דיווחים נוספים_1_15" xfId="9479"/>
    <cellStyle name="8_Anafim 2_4.4. 2_דיווחים נוספים_1_פירוט אגח תשואה מעל 10% " xfId="9480"/>
    <cellStyle name="8_Anafim 2_4.4. 2_דיווחים נוספים_1_פירוט אגח תשואה מעל 10% _15" xfId="9481"/>
    <cellStyle name="8_Anafim 2_4.4. 2_דיווחים נוספים_15" xfId="9482"/>
    <cellStyle name="8_Anafim 2_4.4. 2_דיווחים נוספים_פירוט אגח תשואה מעל 10% " xfId="9483"/>
    <cellStyle name="8_Anafim 2_4.4. 2_דיווחים נוספים_פירוט אגח תשואה מעל 10% _15" xfId="9484"/>
    <cellStyle name="8_Anafim 2_4.4. 2_פירוט אגח תשואה מעל 10% " xfId="9485"/>
    <cellStyle name="8_Anafim 2_4.4. 2_פירוט אגח תשואה מעל 10% _1" xfId="9486"/>
    <cellStyle name="8_Anafim 2_4.4. 2_פירוט אגח תשואה מעל 10% _1_15" xfId="9487"/>
    <cellStyle name="8_Anafim 2_4.4. 2_פירוט אגח תשואה מעל 10% _15" xfId="9488"/>
    <cellStyle name="8_Anafim 2_4.4. 2_פירוט אגח תשואה מעל 10% _פירוט אגח תשואה מעל 10% " xfId="9489"/>
    <cellStyle name="8_Anafim 2_4.4. 2_פירוט אגח תשואה מעל 10% _פירוט אגח תשואה מעל 10% _15" xfId="9490"/>
    <cellStyle name="8_Anafim 2_4.4._15" xfId="9491"/>
    <cellStyle name="8_Anafim 2_4.4._דיווחים נוספים" xfId="9492"/>
    <cellStyle name="8_Anafim 2_4.4._דיווחים נוספים_15" xfId="9493"/>
    <cellStyle name="8_Anafim 2_4.4._דיווחים נוספים_פירוט אגח תשואה מעל 10% " xfId="9494"/>
    <cellStyle name="8_Anafim 2_4.4._דיווחים נוספים_פירוט אגח תשואה מעל 10% _15" xfId="9495"/>
    <cellStyle name="8_Anafim 2_4.4._פירוט אגח תשואה מעל 10% " xfId="9496"/>
    <cellStyle name="8_Anafim 2_4.4._פירוט אגח תשואה מעל 10% _1" xfId="9497"/>
    <cellStyle name="8_Anafim 2_4.4._פירוט אגח תשואה מעל 10% _1_15" xfId="9498"/>
    <cellStyle name="8_Anafim 2_4.4._פירוט אגח תשואה מעל 10% _15" xfId="9499"/>
    <cellStyle name="8_Anafim 2_4.4._פירוט אגח תשואה מעל 10% _פירוט אגח תשואה מעל 10% " xfId="9500"/>
    <cellStyle name="8_Anafim 2_4.4._פירוט אגח תשואה מעל 10% _פירוט אגח תשואה מעל 10% _15" xfId="9501"/>
    <cellStyle name="8_Anafim 2_דיווחים נוספים" xfId="9502"/>
    <cellStyle name="8_Anafim 2_דיווחים נוספים 2" xfId="9503"/>
    <cellStyle name="8_Anafim 2_דיווחים נוספים 2_15" xfId="9504"/>
    <cellStyle name="8_Anafim 2_דיווחים נוספים 2_דיווחים נוספים" xfId="9505"/>
    <cellStyle name="8_Anafim 2_דיווחים נוספים 2_דיווחים נוספים_1" xfId="9506"/>
    <cellStyle name="8_Anafim 2_דיווחים נוספים 2_דיווחים נוספים_1_15" xfId="9507"/>
    <cellStyle name="8_Anafim 2_דיווחים נוספים 2_דיווחים נוספים_1_פירוט אגח תשואה מעל 10% " xfId="9508"/>
    <cellStyle name="8_Anafim 2_דיווחים נוספים 2_דיווחים נוספים_1_פירוט אגח תשואה מעל 10% _15" xfId="9509"/>
    <cellStyle name="8_Anafim 2_דיווחים נוספים 2_דיווחים נוספים_15" xfId="9510"/>
    <cellStyle name="8_Anafim 2_דיווחים נוספים 2_דיווחים נוספים_פירוט אגח תשואה מעל 10% " xfId="9511"/>
    <cellStyle name="8_Anafim 2_דיווחים נוספים 2_דיווחים נוספים_פירוט אגח תשואה מעל 10% _15" xfId="9512"/>
    <cellStyle name="8_Anafim 2_דיווחים נוספים 2_פירוט אגח תשואה מעל 10% " xfId="9513"/>
    <cellStyle name="8_Anafim 2_דיווחים נוספים 2_פירוט אגח תשואה מעל 10% _1" xfId="9514"/>
    <cellStyle name="8_Anafim 2_דיווחים נוספים 2_פירוט אגח תשואה מעל 10% _1_15" xfId="9515"/>
    <cellStyle name="8_Anafim 2_דיווחים נוספים 2_פירוט אגח תשואה מעל 10% _15" xfId="9516"/>
    <cellStyle name="8_Anafim 2_דיווחים נוספים 2_פירוט אגח תשואה מעל 10% _פירוט אגח תשואה מעל 10% " xfId="9517"/>
    <cellStyle name="8_Anafim 2_דיווחים נוספים 2_פירוט אגח תשואה מעל 10% _פירוט אגח תשואה מעל 10% _15" xfId="9518"/>
    <cellStyle name="8_Anafim 2_דיווחים נוספים_1" xfId="9519"/>
    <cellStyle name="8_Anafim 2_דיווחים נוספים_1 2" xfId="9520"/>
    <cellStyle name="8_Anafim 2_דיווחים נוספים_1 2_15" xfId="9521"/>
    <cellStyle name="8_Anafim 2_דיווחים נוספים_1 2_דיווחים נוספים" xfId="9522"/>
    <cellStyle name="8_Anafim 2_דיווחים נוספים_1 2_דיווחים נוספים_1" xfId="9523"/>
    <cellStyle name="8_Anafim 2_דיווחים נוספים_1 2_דיווחים נוספים_1_15" xfId="9524"/>
    <cellStyle name="8_Anafim 2_דיווחים נוספים_1 2_דיווחים נוספים_1_פירוט אגח תשואה מעל 10% " xfId="9525"/>
    <cellStyle name="8_Anafim 2_דיווחים נוספים_1 2_דיווחים נוספים_1_פירוט אגח תשואה מעל 10% _15" xfId="9526"/>
    <cellStyle name="8_Anafim 2_דיווחים נוספים_1 2_דיווחים נוספים_15" xfId="9527"/>
    <cellStyle name="8_Anafim 2_דיווחים נוספים_1 2_דיווחים נוספים_פירוט אגח תשואה מעל 10% " xfId="9528"/>
    <cellStyle name="8_Anafim 2_דיווחים נוספים_1 2_דיווחים נוספים_פירוט אגח תשואה מעל 10% _15" xfId="9529"/>
    <cellStyle name="8_Anafim 2_דיווחים נוספים_1 2_פירוט אגח תשואה מעל 10% " xfId="9530"/>
    <cellStyle name="8_Anafim 2_דיווחים נוספים_1 2_פירוט אגח תשואה מעל 10% _1" xfId="9531"/>
    <cellStyle name="8_Anafim 2_דיווחים נוספים_1 2_פירוט אגח תשואה מעל 10% _1_15" xfId="9532"/>
    <cellStyle name="8_Anafim 2_דיווחים נוספים_1 2_פירוט אגח תשואה מעל 10% _15" xfId="9533"/>
    <cellStyle name="8_Anafim 2_דיווחים נוספים_1 2_פירוט אגח תשואה מעל 10% _פירוט אגח תשואה מעל 10% " xfId="9534"/>
    <cellStyle name="8_Anafim 2_דיווחים נוספים_1 2_פירוט אגח תשואה מעל 10% _פירוט אגח תשואה מעל 10% _15" xfId="9535"/>
    <cellStyle name="8_Anafim 2_דיווחים נוספים_1_15" xfId="9536"/>
    <cellStyle name="8_Anafim 2_דיווחים נוספים_1_4.4." xfId="9537"/>
    <cellStyle name="8_Anafim 2_דיווחים נוספים_1_4.4. 2" xfId="9538"/>
    <cellStyle name="8_Anafim 2_דיווחים נוספים_1_4.4. 2_15" xfId="9539"/>
    <cellStyle name="8_Anafim 2_דיווחים נוספים_1_4.4. 2_דיווחים נוספים" xfId="9540"/>
    <cellStyle name="8_Anafim 2_דיווחים נוספים_1_4.4. 2_דיווחים נוספים_1" xfId="9541"/>
    <cellStyle name="8_Anafim 2_דיווחים נוספים_1_4.4. 2_דיווחים נוספים_1_15" xfId="9542"/>
    <cellStyle name="8_Anafim 2_דיווחים נוספים_1_4.4. 2_דיווחים נוספים_1_פירוט אגח תשואה מעל 10% " xfId="9543"/>
    <cellStyle name="8_Anafim 2_דיווחים נוספים_1_4.4. 2_דיווחים נוספים_1_פירוט אגח תשואה מעל 10% _15" xfId="9544"/>
    <cellStyle name="8_Anafim 2_דיווחים נוספים_1_4.4. 2_דיווחים נוספים_15" xfId="9545"/>
    <cellStyle name="8_Anafim 2_דיווחים נוספים_1_4.4. 2_דיווחים נוספים_פירוט אגח תשואה מעל 10% " xfId="9546"/>
    <cellStyle name="8_Anafim 2_דיווחים נוספים_1_4.4. 2_דיווחים נוספים_פירוט אגח תשואה מעל 10% _15" xfId="9547"/>
    <cellStyle name="8_Anafim 2_דיווחים נוספים_1_4.4. 2_פירוט אגח תשואה מעל 10% " xfId="9548"/>
    <cellStyle name="8_Anafim 2_דיווחים נוספים_1_4.4. 2_פירוט אגח תשואה מעל 10% _1" xfId="9549"/>
    <cellStyle name="8_Anafim 2_דיווחים נוספים_1_4.4. 2_פירוט אגח תשואה מעל 10% _1_15" xfId="9550"/>
    <cellStyle name="8_Anafim 2_דיווחים נוספים_1_4.4. 2_פירוט אגח תשואה מעל 10% _15" xfId="9551"/>
    <cellStyle name="8_Anafim 2_דיווחים נוספים_1_4.4. 2_פירוט אגח תשואה מעל 10% _פירוט אגח תשואה מעל 10% " xfId="9552"/>
    <cellStyle name="8_Anafim 2_דיווחים נוספים_1_4.4. 2_פירוט אגח תשואה מעל 10% _פירוט אגח תשואה מעל 10% _15" xfId="9553"/>
    <cellStyle name="8_Anafim 2_דיווחים נוספים_1_4.4._15" xfId="9554"/>
    <cellStyle name="8_Anafim 2_דיווחים נוספים_1_4.4._דיווחים נוספים" xfId="9555"/>
    <cellStyle name="8_Anafim 2_דיווחים נוספים_1_4.4._דיווחים נוספים_15" xfId="9556"/>
    <cellStyle name="8_Anafim 2_דיווחים נוספים_1_4.4._דיווחים נוספים_פירוט אגח תשואה מעל 10% " xfId="9557"/>
    <cellStyle name="8_Anafim 2_דיווחים נוספים_1_4.4._דיווחים נוספים_פירוט אגח תשואה מעל 10% _15" xfId="9558"/>
    <cellStyle name="8_Anafim 2_דיווחים נוספים_1_4.4._פירוט אגח תשואה מעל 10% " xfId="9559"/>
    <cellStyle name="8_Anafim 2_דיווחים נוספים_1_4.4._פירוט אגח תשואה מעל 10% _1" xfId="9560"/>
    <cellStyle name="8_Anafim 2_דיווחים נוספים_1_4.4._פירוט אגח תשואה מעל 10% _1_15" xfId="9561"/>
    <cellStyle name="8_Anafim 2_דיווחים נוספים_1_4.4._פירוט אגח תשואה מעל 10% _15" xfId="9562"/>
    <cellStyle name="8_Anafim 2_דיווחים נוספים_1_4.4._פירוט אגח תשואה מעל 10% _פירוט אגח תשואה מעל 10% " xfId="9563"/>
    <cellStyle name="8_Anafim 2_דיווחים נוספים_1_4.4._פירוט אגח תשואה מעל 10% _פירוט אגח תשואה מעל 10% _15" xfId="9564"/>
    <cellStyle name="8_Anafim 2_דיווחים נוספים_1_דיווחים נוספים" xfId="9565"/>
    <cellStyle name="8_Anafim 2_דיווחים נוספים_1_דיווחים נוספים_15" xfId="9566"/>
    <cellStyle name="8_Anafim 2_דיווחים נוספים_1_דיווחים נוספים_פירוט אגח תשואה מעל 10% " xfId="9567"/>
    <cellStyle name="8_Anafim 2_דיווחים נוספים_1_דיווחים נוספים_פירוט אגח תשואה מעל 10% _15" xfId="9568"/>
    <cellStyle name="8_Anafim 2_דיווחים נוספים_1_פירוט אגח תשואה מעל 10% " xfId="9569"/>
    <cellStyle name="8_Anafim 2_דיווחים נוספים_1_פירוט אגח תשואה מעל 10% _1" xfId="9570"/>
    <cellStyle name="8_Anafim 2_דיווחים נוספים_1_פירוט אגח תשואה מעל 10% _1_15" xfId="9571"/>
    <cellStyle name="8_Anafim 2_דיווחים נוספים_1_פירוט אגח תשואה מעל 10% _15" xfId="9572"/>
    <cellStyle name="8_Anafim 2_דיווחים נוספים_1_פירוט אגח תשואה מעל 10% _פירוט אגח תשואה מעל 10% " xfId="9573"/>
    <cellStyle name="8_Anafim 2_דיווחים נוספים_1_פירוט אגח תשואה מעל 10% _פירוט אגח תשואה מעל 10% _15" xfId="9574"/>
    <cellStyle name="8_Anafim 2_דיווחים נוספים_15" xfId="9575"/>
    <cellStyle name="8_Anafim 2_דיווחים נוספים_2" xfId="9576"/>
    <cellStyle name="8_Anafim 2_דיווחים נוספים_2_15" xfId="9577"/>
    <cellStyle name="8_Anafim 2_דיווחים נוספים_2_פירוט אגח תשואה מעל 10% " xfId="9578"/>
    <cellStyle name="8_Anafim 2_דיווחים נוספים_2_פירוט אגח תשואה מעל 10% _15" xfId="9579"/>
    <cellStyle name="8_Anafim 2_דיווחים נוספים_4.4." xfId="9580"/>
    <cellStyle name="8_Anafim 2_דיווחים נוספים_4.4. 2" xfId="9581"/>
    <cellStyle name="8_Anafim 2_דיווחים נוספים_4.4. 2_15" xfId="9582"/>
    <cellStyle name="8_Anafim 2_דיווחים נוספים_4.4. 2_דיווחים נוספים" xfId="9583"/>
    <cellStyle name="8_Anafim 2_דיווחים נוספים_4.4. 2_דיווחים נוספים_1" xfId="9584"/>
    <cellStyle name="8_Anafim 2_דיווחים נוספים_4.4. 2_דיווחים נוספים_1_15" xfId="9585"/>
    <cellStyle name="8_Anafim 2_דיווחים נוספים_4.4. 2_דיווחים נוספים_1_פירוט אגח תשואה מעל 10% " xfId="9586"/>
    <cellStyle name="8_Anafim 2_דיווחים נוספים_4.4. 2_דיווחים נוספים_1_פירוט אגח תשואה מעל 10% _15" xfId="9587"/>
    <cellStyle name="8_Anafim 2_דיווחים נוספים_4.4. 2_דיווחים נוספים_15" xfId="9588"/>
    <cellStyle name="8_Anafim 2_דיווחים נוספים_4.4. 2_דיווחים נוספים_פירוט אגח תשואה מעל 10% " xfId="9589"/>
    <cellStyle name="8_Anafim 2_דיווחים נוספים_4.4. 2_דיווחים נוספים_פירוט אגח תשואה מעל 10% _15" xfId="9590"/>
    <cellStyle name="8_Anafim 2_דיווחים נוספים_4.4. 2_פירוט אגח תשואה מעל 10% " xfId="9591"/>
    <cellStyle name="8_Anafim 2_דיווחים נוספים_4.4. 2_פירוט אגח תשואה מעל 10% _1" xfId="9592"/>
    <cellStyle name="8_Anafim 2_דיווחים נוספים_4.4. 2_פירוט אגח תשואה מעל 10% _1_15" xfId="9593"/>
    <cellStyle name="8_Anafim 2_דיווחים נוספים_4.4. 2_פירוט אגח תשואה מעל 10% _15" xfId="9594"/>
    <cellStyle name="8_Anafim 2_דיווחים נוספים_4.4. 2_פירוט אגח תשואה מעל 10% _פירוט אגח תשואה מעל 10% " xfId="9595"/>
    <cellStyle name="8_Anafim 2_דיווחים נוספים_4.4. 2_פירוט אגח תשואה מעל 10% _פירוט אגח תשואה מעל 10% _15" xfId="9596"/>
    <cellStyle name="8_Anafim 2_דיווחים נוספים_4.4._15" xfId="9597"/>
    <cellStyle name="8_Anafim 2_דיווחים נוספים_4.4._דיווחים נוספים" xfId="9598"/>
    <cellStyle name="8_Anafim 2_דיווחים נוספים_4.4._דיווחים נוספים_15" xfId="9599"/>
    <cellStyle name="8_Anafim 2_דיווחים נוספים_4.4._דיווחים נוספים_פירוט אגח תשואה מעל 10% " xfId="9600"/>
    <cellStyle name="8_Anafim 2_דיווחים נוספים_4.4._דיווחים נוספים_פירוט אגח תשואה מעל 10% _15" xfId="9601"/>
    <cellStyle name="8_Anafim 2_דיווחים נוספים_4.4._פירוט אגח תשואה מעל 10% " xfId="9602"/>
    <cellStyle name="8_Anafim 2_דיווחים נוספים_4.4._פירוט אגח תשואה מעל 10% _1" xfId="9603"/>
    <cellStyle name="8_Anafim 2_דיווחים נוספים_4.4._פירוט אגח תשואה מעל 10% _1_15" xfId="9604"/>
    <cellStyle name="8_Anafim 2_דיווחים נוספים_4.4._פירוט אגח תשואה מעל 10% _15" xfId="9605"/>
    <cellStyle name="8_Anafim 2_דיווחים נוספים_4.4._פירוט אגח תשואה מעל 10% _פירוט אגח תשואה מעל 10% " xfId="9606"/>
    <cellStyle name="8_Anafim 2_דיווחים נוספים_4.4._פירוט אגח תשואה מעל 10% _פירוט אגח תשואה מעל 10% _15" xfId="9607"/>
    <cellStyle name="8_Anafim 2_דיווחים נוספים_דיווחים נוספים" xfId="9608"/>
    <cellStyle name="8_Anafim 2_דיווחים נוספים_דיווחים נוספים 2" xfId="9609"/>
    <cellStyle name="8_Anafim 2_דיווחים נוספים_דיווחים נוספים 2_15" xfId="9610"/>
    <cellStyle name="8_Anafim 2_דיווחים נוספים_דיווחים נוספים 2_דיווחים נוספים" xfId="9611"/>
    <cellStyle name="8_Anafim 2_דיווחים נוספים_דיווחים נוספים 2_דיווחים נוספים_1" xfId="9612"/>
    <cellStyle name="8_Anafim 2_דיווחים נוספים_דיווחים נוספים 2_דיווחים נוספים_1_15" xfId="9613"/>
    <cellStyle name="8_Anafim 2_דיווחים נוספים_דיווחים נוספים 2_דיווחים נוספים_1_פירוט אגח תשואה מעל 10% " xfId="9614"/>
    <cellStyle name="8_Anafim 2_דיווחים נוספים_דיווחים נוספים 2_דיווחים נוספים_1_פירוט אגח תשואה מעל 10% _15" xfId="9615"/>
    <cellStyle name="8_Anafim 2_דיווחים נוספים_דיווחים נוספים 2_דיווחים נוספים_15" xfId="9616"/>
    <cellStyle name="8_Anafim 2_דיווחים נוספים_דיווחים נוספים 2_דיווחים נוספים_פירוט אגח תשואה מעל 10% " xfId="9617"/>
    <cellStyle name="8_Anafim 2_דיווחים נוספים_דיווחים נוספים 2_דיווחים נוספים_פירוט אגח תשואה מעל 10% _15" xfId="9618"/>
    <cellStyle name="8_Anafim 2_דיווחים נוספים_דיווחים נוספים 2_פירוט אגח תשואה מעל 10% " xfId="9619"/>
    <cellStyle name="8_Anafim 2_דיווחים נוספים_דיווחים נוספים 2_פירוט אגח תשואה מעל 10% _1" xfId="9620"/>
    <cellStyle name="8_Anafim 2_דיווחים נוספים_דיווחים נוספים 2_פירוט אגח תשואה מעל 10% _1_15" xfId="9621"/>
    <cellStyle name="8_Anafim 2_דיווחים נוספים_דיווחים נוספים 2_פירוט אגח תשואה מעל 10% _15" xfId="9622"/>
    <cellStyle name="8_Anafim 2_דיווחים נוספים_דיווחים נוספים 2_פירוט אגח תשואה מעל 10% _פירוט אגח תשואה מעל 10% " xfId="9623"/>
    <cellStyle name="8_Anafim 2_דיווחים נוספים_דיווחים נוספים 2_פירוט אגח תשואה מעל 10% _פירוט אגח תשואה מעל 10% _15" xfId="9624"/>
    <cellStyle name="8_Anafim 2_דיווחים נוספים_דיווחים נוספים_1" xfId="9625"/>
    <cellStyle name="8_Anafim 2_דיווחים נוספים_דיווחים נוספים_1_15" xfId="9626"/>
    <cellStyle name="8_Anafim 2_דיווחים נוספים_דיווחים נוספים_1_פירוט אגח תשואה מעל 10% " xfId="9627"/>
    <cellStyle name="8_Anafim 2_דיווחים נוספים_דיווחים נוספים_1_פירוט אגח תשואה מעל 10% _15" xfId="9628"/>
    <cellStyle name="8_Anafim 2_דיווחים נוספים_דיווחים נוספים_15" xfId="9629"/>
    <cellStyle name="8_Anafim 2_דיווחים נוספים_דיווחים נוספים_4.4." xfId="9630"/>
    <cellStyle name="8_Anafim 2_דיווחים נוספים_דיווחים נוספים_4.4. 2" xfId="9631"/>
    <cellStyle name="8_Anafim 2_דיווחים נוספים_דיווחים נוספים_4.4. 2_15" xfId="9632"/>
    <cellStyle name="8_Anafim 2_דיווחים נוספים_דיווחים נוספים_4.4. 2_דיווחים נוספים" xfId="9633"/>
    <cellStyle name="8_Anafim 2_דיווחים נוספים_דיווחים נוספים_4.4. 2_דיווחים נוספים_1" xfId="9634"/>
    <cellStyle name="8_Anafim 2_דיווחים נוספים_דיווחים נוספים_4.4. 2_דיווחים נוספים_1_15" xfId="9635"/>
    <cellStyle name="8_Anafim 2_דיווחים נוספים_דיווחים נוספים_4.4. 2_דיווחים נוספים_1_פירוט אגח תשואה מעל 10% " xfId="9636"/>
    <cellStyle name="8_Anafim 2_דיווחים נוספים_דיווחים נוספים_4.4. 2_דיווחים נוספים_1_פירוט אגח תשואה מעל 10% _15" xfId="9637"/>
    <cellStyle name="8_Anafim 2_דיווחים נוספים_דיווחים נוספים_4.4. 2_דיווחים נוספים_15" xfId="9638"/>
    <cellStyle name="8_Anafim 2_דיווחים נוספים_דיווחים נוספים_4.4. 2_דיווחים נוספים_פירוט אגח תשואה מעל 10% " xfId="9639"/>
    <cellStyle name="8_Anafim 2_דיווחים נוספים_דיווחים נוספים_4.4. 2_דיווחים נוספים_פירוט אגח תשואה מעל 10% _15" xfId="9640"/>
    <cellStyle name="8_Anafim 2_דיווחים נוספים_דיווחים נוספים_4.4. 2_פירוט אגח תשואה מעל 10% " xfId="9641"/>
    <cellStyle name="8_Anafim 2_דיווחים נוספים_דיווחים נוספים_4.4. 2_פירוט אגח תשואה מעל 10% _1" xfId="9642"/>
    <cellStyle name="8_Anafim 2_דיווחים נוספים_דיווחים נוספים_4.4. 2_פירוט אגח תשואה מעל 10% _1_15" xfId="9643"/>
    <cellStyle name="8_Anafim 2_דיווחים נוספים_דיווחים נוספים_4.4. 2_פירוט אגח תשואה מעל 10% _15" xfId="9644"/>
    <cellStyle name="8_Anafim 2_דיווחים נוספים_דיווחים נוספים_4.4. 2_פירוט אגח תשואה מעל 10% _פירוט אגח תשואה מעל 10% " xfId="9645"/>
    <cellStyle name="8_Anafim 2_דיווחים נוספים_דיווחים נוספים_4.4. 2_פירוט אגח תשואה מעל 10% _פירוט אגח תשואה מעל 10% _15" xfId="9646"/>
    <cellStyle name="8_Anafim 2_דיווחים נוספים_דיווחים נוספים_4.4._15" xfId="9647"/>
    <cellStyle name="8_Anafim 2_דיווחים נוספים_דיווחים נוספים_4.4._דיווחים נוספים" xfId="9648"/>
    <cellStyle name="8_Anafim 2_דיווחים נוספים_דיווחים נוספים_4.4._דיווחים נוספים_15" xfId="9649"/>
    <cellStyle name="8_Anafim 2_דיווחים נוספים_דיווחים נוספים_4.4._דיווחים נוספים_פירוט אגח תשואה מעל 10% " xfId="9650"/>
    <cellStyle name="8_Anafim 2_דיווחים נוספים_דיווחים נוספים_4.4._דיווחים נוספים_פירוט אגח תשואה מעל 10% _15" xfId="9651"/>
    <cellStyle name="8_Anafim 2_דיווחים נוספים_דיווחים נוספים_4.4._פירוט אגח תשואה מעל 10% " xfId="9652"/>
    <cellStyle name="8_Anafim 2_דיווחים נוספים_דיווחים נוספים_4.4._פירוט אגח תשואה מעל 10% _1" xfId="9653"/>
    <cellStyle name="8_Anafim 2_דיווחים נוספים_דיווחים נוספים_4.4._פירוט אגח תשואה מעל 10% _1_15" xfId="9654"/>
    <cellStyle name="8_Anafim 2_דיווחים נוספים_דיווחים נוספים_4.4._פירוט אגח תשואה מעל 10% _15" xfId="9655"/>
    <cellStyle name="8_Anafim 2_דיווחים נוספים_דיווחים נוספים_4.4._פירוט אגח תשואה מעל 10% _פירוט אגח תשואה מעל 10% " xfId="9656"/>
    <cellStyle name="8_Anafim 2_דיווחים נוספים_דיווחים נוספים_4.4._פירוט אגח תשואה מעל 10% _פירוט אגח תשואה מעל 10% _15" xfId="9657"/>
    <cellStyle name="8_Anafim 2_דיווחים נוספים_דיווחים נוספים_דיווחים נוספים" xfId="9658"/>
    <cellStyle name="8_Anafim 2_דיווחים נוספים_דיווחים נוספים_דיווחים נוספים_15" xfId="9659"/>
    <cellStyle name="8_Anafim 2_דיווחים נוספים_דיווחים נוספים_דיווחים נוספים_פירוט אגח תשואה מעל 10% " xfId="9660"/>
    <cellStyle name="8_Anafim 2_דיווחים נוספים_דיווחים נוספים_דיווחים נוספים_פירוט אגח תשואה מעל 10% _15" xfId="9661"/>
    <cellStyle name="8_Anafim 2_דיווחים נוספים_דיווחים נוספים_פירוט אגח תשואה מעל 10% " xfId="9662"/>
    <cellStyle name="8_Anafim 2_דיווחים נוספים_דיווחים נוספים_פירוט אגח תשואה מעל 10% _1" xfId="9663"/>
    <cellStyle name="8_Anafim 2_דיווחים נוספים_דיווחים נוספים_פירוט אגח תשואה מעל 10% _1_15" xfId="9664"/>
    <cellStyle name="8_Anafim 2_דיווחים נוספים_דיווחים נוספים_פירוט אגח תשואה מעל 10% _15" xfId="9665"/>
    <cellStyle name="8_Anafim 2_דיווחים נוספים_דיווחים נוספים_פירוט אגח תשואה מעל 10% _פירוט אגח תשואה מעל 10% " xfId="9666"/>
    <cellStyle name="8_Anafim 2_דיווחים נוספים_דיווחים נוספים_פירוט אגח תשואה מעל 10% _פירוט אגח תשואה מעל 10% _15" xfId="9667"/>
    <cellStyle name="8_Anafim 2_דיווחים נוספים_פירוט אגח תשואה מעל 10% " xfId="9668"/>
    <cellStyle name="8_Anafim 2_דיווחים נוספים_פירוט אגח תשואה מעל 10% _1" xfId="9669"/>
    <cellStyle name="8_Anafim 2_דיווחים נוספים_פירוט אגח תשואה מעל 10% _1_15" xfId="9670"/>
    <cellStyle name="8_Anafim 2_דיווחים נוספים_פירוט אגח תשואה מעל 10% _15" xfId="9671"/>
    <cellStyle name="8_Anafim 2_דיווחים נוספים_פירוט אגח תשואה מעל 10% _פירוט אגח תשואה מעל 10% " xfId="9672"/>
    <cellStyle name="8_Anafim 2_דיווחים נוספים_פירוט אגח תשואה מעל 10% _פירוט אגח תשואה מעל 10% _15" xfId="9673"/>
    <cellStyle name="8_Anafim 2_עסקאות שאושרו וטרם בוצעו  " xfId="9674"/>
    <cellStyle name="8_Anafim 2_עסקאות שאושרו וטרם בוצעו   2" xfId="9675"/>
    <cellStyle name="8_Anafim 2_עסקאות שאושרו וטרם בוצעו   2_15" xfId="9676"/>
    <cellStyle name="8_Anafim 2_עסקאות שאושרו וטרם בוצעו   2_דיווחים נוספים" xfId="9677"/>
    <cellStyle name="8_Anafim 2_עסקאות שאושרו וטרם בוצעו   2_דיווחים נוספים_1" xfId="9678"/>
    <cellStyle name="8_Anafim 2_עסקאות שאושרו וטרם בוצעו   2_דיווחים נוספים_1_15" xfId="9679"/>
    <cellStyle name="8_Anafim 2_עסקאות שאושרו וטרם בוצעו   2_דיווחים נוספים_1_פירוט אגח תשואה מעל 10% " xfId="9680"/>
    <cellStyle name="8_Anafim 2_עסקאות שאושרו וטרם בוצעו   2_דיווחים נוספים_1_פירוט אגח תשואה מעל 10% _15" xfId="9681"/>
    <cellStyle name="8_Anafim 2_עסקאות שאושרו וטרם בוצעו   2_דיווחים נוספים_15" xfId="9682"/>
    <cellStyle name="8_Anafim 2_עסקאות שאושרו וטרם בוצעו   2_דיווחים נוספים_פירוט אגח תשואה מעל 10% " xfId="9683"/>
    <cellStyle name="8_Anafim 2_עסקאות שאושרו וטרם בוצעו   2_דיווחים נוספים_פירוט אגח תשואה מעל 10% _15" xfId="9684"/>
    <cellStyle name="8_Anafim 2_עסקאות שאושרו וטרם בוצעו   2_פירוט אגח תשואה מעל 10% " xfId="9685"/>
    <cellStyle name="8_Anafim 2_עסקאות שאושרו וטרם בוצעו   2_פירוט אגח תשואה מעל 10% _1" xfId="9686"/>
    <cellStyle name="8_Anafim 2_עסקאות שאושרו וטרם בוצעו   2_פירוט אגח תשואה מעל 10% _1_15" xfId="9687"/>
    <cellStyle name="8_Anafim 2_עסקאות שאושרו וטרם בוצעו   2_פירוט אגח תשואה מעל 10% _15" xfId="9688"/>
    <cellStyle name="8_Anafim 2_עסקאות שאושרו וטרם בוצעו   2_פירוט אגח תשואה מעל 10% _פירוט אגח תשואה מעל 10% " xfId="9689"/>
    <cellStyle name="8_Anafim 2_עסקאות שאושרו וטרם בוצעו   2_פירוט אגח תשואה מעל 10% _פירוט אגח תשואה מעל 10% _15" xfId="9690"/>
    <cellStyle name="8_Anafim 2_עסקאות שאושרו וטרם בוצעו  _15" xfId="9691"/>
    <cellStyle name="8_Anafim 2_עסקאות שאושרו וטרם בוצעו  _דיווחים נוספים" xfId="9692"/>
    <cellStyle name="8_Anafim 2_עסקאות שאושרו וטרם בוצעו  _דיווחים נוספים_15" xfId="9693"/>
    <cellStyle name="8_Anafim 2_עסקאות שאושרו וטרם בוצעו  _דיווחים נוספים_פירוט אגח תשואה מעל 10% " xfId="9694"/>
    <cellStyle name="8_Anafim 2_עסקאות שאושרו וטרם בוצעו  _דיווחים נוספים_פירוט אגח תשואה מעל 10% _15" xfId="9695"/>
    <cellStyle name="8_Anafim 2_עסקאות שאושרו וטרם בוצעו  _פירוט אגח תשואה מעל 10% " xfId="9696"/>
    <cellStyle name="8_Anafim 2_עסקאות שאושרו וטרם בוצעו  _פירוט אגח תשואה מעל 10% _1" xfId="9697"/>
    <cellStyle name="8_Anafim 2_עסקאות שאושרו וטרם בוצעו  _פירוט אגח תשואה מעל 10% _1_15" xfId="9698"/>
    <cellStyle name="8_Anafim 2_עסקאות שאושרו וטרם בוצעו  _פירוט אגח תשואה מעל 10% _15" xfId="9699"/>
    <cellStyle name="8_Anafim 2_עסקאות שאושרו וטרם בוצעו  _פירוט אגח תשואה מעל 10% _פירוט אגח תשואה מעל 10% " xfId="9700"/>
    <cellStyle name="8_Anafim 2_עסקאות שאושרו וטרם בוצעו  _פירוט אגח תשואה מעל 10% _פירוט אגח תשואה מעל 10% _15" xfId="9701"/>
    <cellStyle name="8_Anafim 2_פירוט אגח תשואה מעל 10% " xfId="9702"/>
    <cellStyle name="8_Anafim 2_פירוט אגח תשואה מעל 10%  2" xfId="9703"/>
    <cellStyle name="8_Anafim 2_פירוט אגח תשואה מעל 10%  2_15" xfId="9704"/>
    <cellStyle name="8_Anafim 2_פירוט אגח תשואה מעל 10%  2_דיווחים נוספים" xfId="9705"/>
    <cellStyle name="8_Anafim 2_פירוט אגח תשואה מעל 10%  2_דיווחים נוספים_1" xfId="9706"/>
    <cellStyle name="8_Anafim 2_פירוט אגח תשואה מעל 10%  2_דיווחים נוספים_1_15" xfId="9707"/>
    <cellStyle name="8_Anafim 2_פירוט אגח תשואה מעל 10%  2_דיווחים נוספים_1_פירוט אגח תשואה מעל 10% " xfId="9708"/>
    <cellStyle name="8_Anafim 2_פירוט אגח תשואה מעל 10%  2_דיווחים נוספים_1_פירוט אגח תשואה מעל 10% _15" xfId="9709"/>
    <cellStyle name="8_Anafim 2_פירוט אגח תשואה מעל 10%  2_דיווחים נוספים_15" xfId="9710"/>
    <cellStyle name="8_Anafim 2_פירוט אגח תשואה מעל 10%  2_דיווחים נוספים_פירוט אגח תשואה מעל 10% " xfId="9711"/>
    <cellStyle name="8_Anafim 2_פירוט אגח תשואה מעל 10%  2_דיווחים נוספים_פירוט אגח תשואה מעל 10% _15" xfId="9712"/>
    <cellStyle name="8_Anafim 2_פירוט אגח תשואה מעל 10%  2_פירוט אגח תשואה מעל 10% " xfId="9713"/>
    <cellStyle name="8_Anafim 2_פירוט אגח תשואה מעל 10%  2_פירוט אגח תשואה מעל 10% _1" xfId="9714"/>
    <cellStyle name="8_Anafim 2_פירוט אגח תשואה מעל 10%  2_פירוט אגח תשואה מעל 10% _1_15" xfId="9715"/>
    <cellStyle name="8_Anafim 2_פירוט אגח תשואה מעל 10%  2_פירוט אגח תשואה מעל 10% _15" xfId="9716"/>
    <cellStyle name="8_Anafim 2_פירוט אגח תשואה מעל 10%  2_פירוט אגח תשואה מעל 10% _פירוט אגח תשואה מעל 10% " xfId="9717"/>
    <cellStyle name="8_Anafim 2_פירוט אגח תשואה מעל 10%  2_פירוט אגח תשואה מעל 10% _פירוט אגח תשואה מעל 10% _15" xfId="9718"/>
    <cellStyle name="8_Anafim 2_פירוט אגח תשואה מעל 10% _1" xfId="9719"/>
    <cellStyle name="8_Anafim 2_פירוט אגח תשואה מעל 10% _1_15" xfId="9720"/>
    <cellStyle name="8_Anafim 2_פירוט אגח תשואה מעל 10% _1_פירוט אגח תשואה מעל 10% " xfId="9721"/>
    <cellStyle name="8_Anafim 2_פירוט אגח תשואה מעל 10% _1_פירוט אגח תשואה מעל 10% _15" xfId="9722"/>
    <cellStyle name="8_Anafim 2_פירוט אגח תשואה מעל 10% _15" xfId="9723"/>
    <cellStyle name="8_Anafim 2_פירוט אגח תשואה מעל 10% _2" xfId="9724"/>
    <cellStyle name="8_Anafim 2_פירוט אגח תשואה מעל 10% _2_15" xfId="9725"/>
    <cellStyle name="8_Anafim 2_פירוט אגח תשואה מעל 10% _4.4." xfId="9726"/>
    <cellStyle name="8_Anafim 2_פירוט אגח תשואה מעל 10% _4.4. 2" xfId="9727"/>
    <cellStyle name="8_Anafim 2_פירוט אגח תשואה מעל 10% _4.4. 2_15" xfId="9728"/>
    <cellStyle name="8_Anafim 2_פירוט אגח תשואה מעל 10% _4.4. 2_דיווחים נוספים" xfId="9729"/>
    <cellStyle name="8_Anafim 2_פירוט אגח תשואה מעל 10% _4.4. 2_דיווחים נוספים_1" xfId="9730"/>
    <cellStyle name="8_Anafim 2_פירוט אגח תשואה מעל 10% _4.4. 2_דיווחים נוספים_1_15" xfId="9731"/>
    <cellStyle name="8_Anafim 2_פירוט אגח תשואה מעל 10% _4.4. 2_דיווחים נוספים_1_פירוט אגח תשואה מעל 10% " xfId="9732"/>
    <cellStyle name="8_Anafim 2_פירוט אגח תשואה מעל 10% _4.4. 2_דיווחים נוספים_1_פירוט אגח תשואה מעל 10% _15" xfId="9733"/>
    <cellStyle name="8_Anafim 2_פירוט אגח תשואה מעל 10% _4.4. 2_דיווחים נוספים_15" xfId="9734"/>
    <cellStyle name="8_Anafim 2_פירוט אגח תשואה מעל 10% _4.4. 2_דיווחים נוספים_פירוט אגח תשואה מעל 10% " xfId="9735"/>
    <cellStyle name="8_Anafim 2_פירוט אגח תשואה מעל 10% _4.4. 2_דיווחים נוספים_פירוט אגח תשואה מעל 10% _15" xfId="9736"/>
    <cellStyle name="8_Anafim 2_פירוט אגח תשואה מעל 10% _4.4. 2_פירוט אגח תשואה מעל 10% " xfId="9737"/>
    <cellStyle name="8_Anafim 2_פירוט אגח תשואה מעל 10% _4.4. 2_פירוט אגח תשואה מעל 10% _1" xfId="9738"/>
    <cellStyle name="8_Anafim 2_פירוט אגח תשואה מעל 10% _4.4. 2_פירוט אגח תשואה מעל 10% _1_15" xfId="9739"/>
    <cellStyle name="8_Anafim 2_פירוט אגח תשואה מעל 10% _4.4. 2_פירוט אגח תשואה מעל 10% _15" xfId="9740"/>
    <cellStyle name="8_Anafim 2_פירוט אגח תשואה מעל 10% _4.4. 2_פירוט אגח תשואה מעל 10% _פירוט אגח תשואה מעל 10% " xfId="9741"/>
    <cellStyle name="8_Anafim 2_פירוט אגח תשואה מעל 10% _4.4. 2_פירוט אגח תשואה מעל 10% _פירוט אגח תשואה מעל 10% _15" xfId="9742"/>
    <cellStyle name="8_Anafim 2_פירוט אגח תשואה מעל 10% _4.4._15" xfId="9743"/>
    <cellStyle name="8_Anafim 2_פירוט אגח תשואה מעל 10% _4.4._דיווחים נוספים" xfId="9744"/>
    <cellStyle name="8_Anafim 2_פירוט אגח תשואה מעל 10% _4.4._דיווחים נוספים_15" xfId="9745"/>
    <cellStyle name="8_Anafim 2_פירוט אגח תשואה מעל 10% _4.4._דיווחים נוספים_פירוט אגח תשואה מעל 10% " xfId="9746"/>
    <cellStyle name="8_Anafim 2_פירוט אגח תשואה מעל 10% _4.4._דיווחים נוספים_פירוט אגח תשואה מעל 10% _15" xfId="9747"/>
    <cellStyle name="8_Anafim 2_פירוט אגח תשואה מעל 10% _4.4._פירוט אגח תשואה מעל 10% " xfId="9748"/>
    <cellStyle name="8_Anafim 2_פירוט אגח תשואה מעל 10% _4.4._פירוט אגח תשואה מעל 10% _1" xfId="9749"/>
    <cellStyle name="8_Anafim 2_פירוט אגח תשואה מעל 10% _4.4._פירוט אגח תשואה מעל 10% _1_15" xfId="9750"/>
    <cellStyle name="8_Anafim 2_פירוט אגח תשואה מעל 10% _4.4._פירוט אגח תשואה מעל 10% _15" xfId="9751"/>
    <cellStyle name="8_Anafim 2_פירוט אגח תשואה מעל 10% _4.4._פירוט אגח תשואה מעל 10% _פירוט אגח תשואה מעל 10% " xfId="9752"/>
    <cellStyle name="8_Anafim 2_פירוט אגח תשואה מעל 10% _4.4._פירוט אגח תשואה מעל 10% _פירוט אגח תשואה מעל 10% _15" xfId="9753"/>
    <cellStyle name="8_Anafim 2_פירוט אגח תשואה מעל 10% _דיווחים נוספים" xfId="9754"/>
    <cellStyle name="8_Anafim 2_פירוט אגח תשואה מעל 10% _דיווחים נוספים_1" xfId="9755"/>
    <cellStyle name="8_Anafim 2_פירוט אגח תשואה מעל 10% _דיווחים נוספים_1_15" xfId="9756"/>
    <cellStyle name="8_Anafim 2_פירוט אגח תשואה מעל 10% _דיווחים נוספים_1_פירוט אגח תשואה מעל 10% " xfId="9757"/>
    <cellStyle name="8_Anafim 2_פירוט אגח תשואה מעל 10% _דיווחים נוספים_1_פירוט אגח תשואה מעל 10% _15" xfId="9758"/>
    <cellStyle name="8_Anafim 2_פירוט אגח תשואה מעל 10% _דיווחים נוספים_15" xfId="9759"/>
    <cellStyle name="8_Anafim 2_פירוט אגח תשואה מעל 10% _דיווחים נוספים_פירוט אגח תשואה מעל 10% " xfId="9760"/>
    <cellStyle name="8_Anafim 2_פירוט אגח תשואה מעל 10% _דיווחים נוספים_פירוט אגח תשואה מעל 10% _15" xfId="9761"/>
    <cellStyle name="8_Anafim 2_פירוט אגח תשואה מעל 10% _פירוט אגח תשואה מעל 10% " xfId="9762"/>
    <cellStyle name="8_Anafim 2_פירוט אגח תשואה מעל 10% _פירוט אגח תשואה מעל 10% _1" xfId="9763"/>
    <cellStyle name="8_Anafim 2_פירוט אגח תשואה מעל 10% _פירוט אגח תשואה מעל 10% _1_15" xfId="9764"/>
    <cellStyle name="8_Anafim 2_פירוט אגח תשואה מעל 10% _פירוט אגח תשואה מעל 10% _15" xfId="9765"/>
    <cellStyle name="8_Anafim 2_פירוט אגח תשואה מעל 10% _פירוט אגח תשואה מעל 10% _פירוט אגח תשואה מעל 10% " xfId="9766"/>
    <cellStyle name="8_Anafim 2_פירוט אגח תשואה מעל 10% _פירוט אגח תשואה מעל 10% _פירוט אגח תשואה מעל 10% _15" xfId="9767"/>
    <cellStyle name="8_Anafim 3" xfId="9768"/>
    <cellStyle name="8_Anafim 3_15" xfId="9769"/>
    <cellStyle name="8_Anafim 3_דיווחים נוספים" xfId="9770"/>
    <cellStyle name="8_Anafim 3_דיווחים נוספים_1" xfId="9771"/>
    <cellStyle name="8_Anafim 3_דיווחים נוספים_1_15" xfId="9772"/>
    <cellStyle name="8_Anafim 3_דיווחים נוספים_1_פירוט אגח תשואה מעל 10% " xfId="9773"/>
    <cellStyle name="8_Anafim 3_דיווחים נוספים_1_פירוט אגח תשואה מעל 10% _15" xfId="9774"/>
    <cellStyle name="8_Anafim 3_דיווחים נוספים_15" xfId="9775"/>
    <cellStyle name="8_Anafim 3_דיווחים נוספים_פירוט אגח תשואה מעל 10% " xfId="9776"/>
    <cellStyle name="8_Anafim 3_דיווחים נוספים_פירוט אגח תשואה מעל 10% _15" xfId="9777"/>
    <cellStyle name="8_Anafim 3_פירוט אגח תשואה מעל 10% " xfId="9778"/>
    <cellStyle name="8_Anafim 3_פירוט אגח תשואה מעל 10% _1" xfId="9779"/>
    <cellStyle name="8_Anafim 3_פירוט אגח תשואה מעל 10% _1_15" xfId="9780"/>
    <cellStyle name="8_Anafim 3_פירוט אגח תשואה מעל 10% _15" xfId="9781"/>
    <cellStyle name="8_Anafim 3_פירוט אגח תשואה מעל 10% _פירוט אגח תשואה מעל 10% " xfId="9782"/>
    <cellStyle name="8_Anafim 3_פירוט אגח תשואה מעל 10% _פירוט אגח תשואה מעל 10% _15" xfId="9783"/>
    <cellStyle name="8_Anafim_15" xfId="9784"/>
    <cellStyle name="8_Anafim_4.4." xfId="9785"/>
    <cellStyle name="8_Anafim_4.4. 2" xfId="9786"/>
    <cellStyle name="8_Anafim_4.4. 2_15" xfId="9787"/>
    <cellStyle name="8_Anafim_4.4. 2_דיווחים נוספים" xfId="9788"/>
    <cellStyle name="8_Anafim_4.4. 2_דיווחים נוספים_1" xfId="9789"/>
    <cellStyle name="8_Anafim_4.4. 2_דיווחים נוספים_1_15" xfId="9790"/>
    <cellStyle name="8_Anafim_4.4. 2_דיווחים נוספים_1_פירוט אגח תשואה מעל 10% " xfId="9791"/>
    <cellStyle name="8_Anafim_4.4. 2_דיווחים נוספים_1_פירוט אגח תשואה מעל 10% _15" xfId="9792"/>
    <cellStyle name="8_Anafim_4.4. 2_דיווחים נוספים_15" xfId="9793"/>
    <cellStyle name="8_Anafim_4.4. 2_דיווחים נוספים_פירוט אגח תשואה מעל 10% " xfId="9794"/>
    <cellStyle name="8_Anafim_4.4. 2_דיווחים נוספים_פירוט אגח תשואה מעל 10% _15" xfId="9795"/>
    <cellStyle name="8_Anafim_4.4. 2_פירוט אגח תשואה מעל 10% " xfId="9796"/>
    <cellStyle name="8_Anafim_4.4. 2_פירוט אגח תשואה מעל 10% _1" xfId="9797"/>
    <cellStyle name="8_Anafim_4.4. 2_פירוט אגח תשואה מעל 10% _1_15" xfId="9798"/>
    <cellStyle name="8_Anafim_4.4. 2_פירוט אגח תשואה מעל 10% _15" xfId="9799"/>
    <cellStyle name="8_Anafim_4.4. 2_פירוט אגח תשואה מעל 10% _פירוט אגח תשואה מעל 10% " xfId="9800"/>
    <cellStyle name="8_Anafim_4.4. 2_פירוט אגח תשואה מעל 10% _פירוט אגח תשואה מעל 10% _15" xfId="9801"/>
    <cellStyle name="8_Anafim_4.4._15" xfId="9802"/>
    <cellStyle name="8_Anafim_4.4._דיווחים נוספים" xfId="9803"/>
    <cellStyle name="8_Anafim_4.4._דיווחים נוספים_15" xfId="9804"/>
    <cellStyle name="8_Anafim_4.4._דיווחים נוספים_פירוט אגח תשואה מעל 10% " xfId="9805"/>
    <cellStyle name="8_Anafim_4.4._דיווחים נוספים_פירוט אגח תשואה מעל 10% _15" xfId="9806"/>
    <cellStyle name="8_Anafim_4.4._פירוט אגח תשואה מעל 10% " xfId="9807"/>
    <cellStyle name="8_Anafim_4.4._פירוט אגח תשואה מעל 10% _1" xfId="9808"/>
    <cellStyle name="8_Anafim_4.4._פירוט אגח תשואה מעל 10% _1_15" xfId="9809"/>
    <cellStyle name="8_Anafim_4.4._פירוט אגח תשואה מעל 10% _15" xfId="9810"/>
    <cellStyle name="8_Anafim_4.4._פירוט אגח תשואה מעל 10% _פירוט אגח תשואה מעל 10% " xfId="9811"/>
    <cellStyle name="8_Anafim_4.4._פירוט אגח תשואה מעל 10% _פירוט אגח תשואה מעל 10% _15" xfId="9812"/>
    <cellStyle name="8_Anafim_דיווחים נוספים" xfId="9813"/>
    <cellStyle name="8_Anafim_דיווחים נוספים 2" xfId="9814"/>
    <cellStyle name="8_Anafim_דיווחים נוספים 2_15" xfId="9815"/>
    <cellStyle name="8_Anafim_דיווחים נוספים 2_דיווחים נוספים" xfId="9816"/>
    <cellStyle name="8_Anafim_דיווחים נוספים 2_דיווחים נוספים_1" xfId="9817"/>
    <cellStyle name="8_Anafim_דיווחים נוספים 2_דיווחים נוספים_1_15" xfId="9818"/>
    <cellStyle name="8_Anafim_דיווחים נוספים 2_דיווחים נוספים_1_פירוט אגח תשואה מעל 10% " xfId="9819"/>
    <cellStyle name="8_Anafim_דיווחים נוספים 2_דיווחים נוספים_1_פירוט אגח תשואה מעל 10% _15" xfId="9820"/>
    <cellStyle name="8_Anafim_דיווחים נוספים 2_דיווחים נוספים_15" xfId="9821"/>
    <cellStyle name="8_Anafim_דיווחים נוספים 2_דיווחים נוספים_פירוט אגח תשואה מעל 10% " xfId="9822"/>
    <cellStyle name="8_Anafim_דיווחים נוספים 2_דיווחים נוספים_פירוט אגח תשואה מעל 10% _15" xfId="9823"/>
    <cellStyle name="8_Anafim_דיווחים נוספים 2_פירוט אגח תשואה מעל 10% " xfId="9824"/>
    <cellStyle name="8_Anafim_דיווחים נוספים 2_פירוט אגח תשואה מעל 10% _1" xfId="9825"/>
    <cellStyle name="8_Anafim_דיווחים נוספים 2_פירוט אגח תשואה מעל 10% _1_15" xfId="9826"/>
    <cellStyle name="8_Anafim_דיווחים נוספים 2_פירוט אגח תשואה מעל 10% _15" xfId="9827"/>
    <cellStyle name="8_Anafim_דיווחים נוספים 2_פירוט אגח תשואה מעל 10% _פירוט אגח תשואה מעל 10% " xfId="9828"/>
    <cellStyle name="8_Anafim_דיווחים נוספים 2_פירוט אגח תשואה מעל 10% _פירוט אגח תשואה מעל 10% _15" xfId="9829"/>
    <cellStyle name="8_Anafim_דיווחים נוספים_1" xfId="9830"/>
    <cellStyle name="8_Anafim_דיווחים נוספים_1 2" xfId="9831"/>
    <cellStyle name="8_Anafim_דיווחים נוספים_1 2_15" xfId="9832"/>
    <cellStyle name="8_Anafim_דיווחים נוספים_1 2_דיווחים נוספים" xfId="9833"/>
    <cellStyle name="8_Anafim_דיווחים נוספים_1 2_דיווחים נוספים_1" xfId="9834"/>
    <cellStyle name="8_Anafim_דיווחים נוספים_1 2_דיווחים נוספים_1_15" xfId="9835"/>
    <cellStyle name="8_Anafim_דיווחים נוספים_1 2_דיווחים נוספים_1_פירוט אגח תשואה מעל 10% " xfId="9836"/>
    <cellStyle name="8_Anafim_דיווחים נוספים_1 2_דיווחים נוספים_1_פירוט אגח תשואה מעל 10% _15" xfId="9837"/>
    <cellStyle name="8_Anafim_דיווחים נוספים_1 2_דיווחים נוספים_15" xfId="9838"/>
    <cellStyle name="8_Anafim_דיווחים נוספים_1 2_דיווחים נוספים_פירוט אגח תשואה מעל 10% " xfId="9839"/>
    <cellStyle name="8_Anafim_דיווחים נוספים_1 2_דיווחים נוספים_פירוט אגח תשואה מעל 10% _15" xfId="9840"/>
    <cellStyle name="8_Anafim_דיווחים נוספים_1 2_פירוט אגח תשואה מעל 10% " xfId="9841"/>
    <cellStyle name="8_Anafim_דיווחים נוספים_1 2_פירוט אגח תשואה מעל 10% _1" xfId="9842"/>
    <cellStyle name="8_Anafim_דיווחים נוספים_1 2_פירוט אגח תשואה מעל 10% _1_15" xfId="9843"/>
    <cellStyle name="8_Anafim_דיווחים נוספים_1 2_פירוט אגח תשואה מעל 10% _15" xfId="9844"/>
    <cellStyle name="8_Anafim_דיווחים נוספים_1 2_פירוט אגח תשואה מעל 10% _פירוט אגח תשואה מעל 10% " xfId="9845"/>
    <cellStyle name="8_Anafim_דיווחים נוספים_1 2_פירוט אגח תשואה מעל 10% _פירוט אגח תשואה מעל 10% _15" xfId="9846"/>
    <cellStyle name="8_Anafim_דיווחים נוספים_1_15" xfId="9847"/>
    <cellStyle name="8_Anafim_דיווחים נוספים_1_4.4." xfId="9848"/>
    <cellStyle name="8_Anafim_דיווחים נוספים_1_4.4. 2" xfId="9849"/>
    <cellStyle name="8_Anafim_דיווחים נוספים_1_4.4. 2_15" xfId="9850"/>
    <cellStyle name="8_Anafim_דיווחים נוספים_1_4.4. 2_דיווחים נוספים" xfId="9851"/>
    <cellStyle name="8_Anafim_דיווחים נוספים_1_4.4. 2_דיווחים נוספים_1" xfId="9852"/>
    <cellStyle name="8_Anafim_דיווחים נוספים_1_4.4. 2_דיווחים נוספים_1_15" xfId="9853"/>
    <cellStyle name="8_Anafim_דיווחים נוספים_1_4.4. 2_דיווחים נוספים_1_פירוט אגח תשואה מעל 10% " xfId="9854"/>
    <cellStyle name="8_Anafim_דיווחים נוספים_1_4.4. 2_דיווחים נוספים_1_פירוט אגח תשואה מעל 10% _15" xfId="9855"/>
    <cellStyle name="8_Anafim_דיווחים נוספים_1_4.4. 2_דיווחים נוספים_15" xfId="9856"/>
    <cellStyle name="8_Anafim_דיווחים נוספים_1_4.4. 2_דיווחים נוספים_פירוט אגח תשואה מעל 10% " xfId="9857"/>
    <cellStyle name="8_Anafim_דיווחים נוספים_1_4.4. 2_דיווחים נוספים_פירוט אגח תשואה מעל 10% _15" xfId="9858"/>
    <cellStyle name="8_Anafim_דיווחים נוספים_1_4.4. 2_פירוט אגח תשואה מעל 10% " xfId="9859"/>
    <cellStyle name="8_Anafim_דיווחים נוספים_1_4.4. 2_פירוט אגח תשואה מעל 10% _1" xfId="9860"/>
    <cellStyle name="8_Anafim_דיווחים נוספים_1_4.4. 2_פירוט אגח תשואה מעל 10% _1_15" xfId="9861"/>
    <cellStyle name="8_Anafim_דיווחים נוספים_1_4.4. 2_פירוט אגח תשואה מעל 10% _15" xfId="9862"/>
    <cellStyle name="8_Anafim_דיווחים נוספים_1_4.4. 2_פירוט אגח תשואה מעל 10% _פירוט אגח תשואה מעל 10% " xfId="9863"/>
    <cellStyle name="8_Anafim_דיווחים נוספים_1_4.4. 2_פירוט אגח תשואה מעל 10% _פירוט אגח תשואה מעל 10% _15" xfId="9864"/>
    <cellStyle name="8_Anafim_דיווחים נוספים_1_4.4._15" xfId="9865"/>
    <cellStyle name="8_Anafim_דיווחים נוספים_1_4.4._דיווחים נוספים" xfId="9866"/>
    <cellStyle name="8_Anafim_דיווחים נוספים_1_4.4._דיווחים נוספים_15" xfId="9867"/>
    <cellStyle name="8_Anafim_דיווחים נוספים_1_4.4._דיווחים נוספים_פירוט אגח תשואה מעל 10% " xfId="9868"/>
    <cellStyle name="8_Anafim_דיווחים נוספים_1_4.4._דיווחים נוספים_פירוט אגח תשואה מעל 10% _15" xfId="9869"/>
    <cellStyle name="8_Anafim_דיווחים נוספים_1_4.4._פירוט אגח תשואה מעל 10% " xfId="9870"/>
    <cellStyle name="8_Anafim_דיווחים נוספים_1_4.4._פירוט אגח תשואה מעל 10% _1" xfId="9871"/>
    <cellStyle name="8_Anafim_דיווחים נוספים_1_4.4._פירוט אגח תשואה מעל 10% _1_15" xfId="9872"/>
    <cellStyle name="8_Anafim_דיווחים נוספים_1_4.4._פירוט אגח תשואה מעל 10% _15" xfId="9873"/>
    <cellStyle name="8_Anafim_דיווחים נוספים_1_4.4._פירוט אגח תשואה מעל 10% _פירוט אגח תשואה מעל 10% " xfId="9874"/>
    <cellStyle name="8_Anafim_דיווחים נוספים_1_4.4._פירוט אגח תשואה מעל 10% _פירוט אגח תשואה מעל 10% _15" xfId="9875"/>
    <cellStyle name="8_Anafim_דיווחים נוספים_1_דיווחים נוספים" xfId="9876"/>
    <cellStyle name="8_Anafim_דיווחים נוספים_1_דיווחים נוספים 2" xfId="9877"/>
    <cellStyle name="8_Anafim_דיווחים נוספים_1_דיווחים נוספים 2_15" xfId="9878"/>
    <cellStyle name="8_Anafim_דיווחים נוספים_1_דיווחים נוספים 2_דיווחים נוספים" xfId="9879"/>
    <cellStyle name="8_Anafim_דיווחים נוספים_1_דיווחים נוספים 2_דיווחים נוספים_1" xfId="9880"/>
    <cellStyle name="8_Anafim_דיווחים נוספים_1_דיווחים נוספים 2_דיווחים נוספים_1_15" xfId="9881"/>
    <cellStyle name="8_Anafim_דיווחים נוספים_1_דיווחים נוספים 2_דיווחים נוספים_1_פירוט אגח תשואה מעל 10% " xfId="9882"/>
    <cellStyle name="8_Anafim_דיווחים נוספים_1_דיווחים נוספים 2_דיווחים נוספים_1_פירוט אגח תשואה מעל 10% _15" xfId="9883"/>
    <cellStyle name="8_Anafim_דיווחים נוספים_1_דיווחים נוספים 2_דיווחים נוספים_15" xfId="9884"/>
    <cellStyle name="8_Anafim_דיווחים נוספים_1_דיווחים נוספים 2_דיווחים נוספים_פירוט אגח תשואה מעל 10% " xfId="9885"/>
    <cellStyle name="8_Anafim_דיווחים נוספים_1_דיווחים נוספים 2_דיווחים נוספים_פירוט אגח תשואה מעל 10% _15" xfId="9886"/>
    <cellStyle name="8_Anafim_דיווחים נוספים_1_דיווחים נוספים 2_פירוט אגח תשואה מעל 10% " xfId="9887"/>
    <cellStyle name="8_Anafim_דיווחים נוספים_1_דיווחים נוספים 2_פירוט אגח תשואה מעל 10% _1" xfId="9888"/>
    <cellStyle name="8_Anafim_דיווחים נוספים_1_דיווחים נוספים 2_פירוט אגח תשואה מעל 10% _1_15" xfId="9889"/>
    <cellStyle name="8_Anafim_דיווחים נוספים_1_דיווחים נוספים 2_פירוט אגח תשואה מעל 10% _15" xfId="9890"/>
    <cellStyle name="8_Anafim_דיווחים נוספים_1_דיווחים נוספים 2_פירוט אגח תשואה מעל 10% _פירוט אגח תשואה מעל 10% " xfId="9891"/>
    <cellStyle name="8_Anafim_דיווחים נוספים_1_דיווחים נוספים 2_פירוט אגח תשואה מעל 10% _פירוט אגח תשואה מעל 10% _15" xfId="9892"/>
    <cellStyle name="8_Anafim_דיווחים נוספים_1_דיווחים נוספים_1" xfId="9893"/>
    <cellStyle name="8_Anafim_דיווחים נוספים_1_דיווחים נוספים_1_15" xfId="9894"/>
    <cellStyle name="8_Anafim_דיווחים נוספים_1_דיווחים נוספים_1_פירוט אגח תשואה מעל 10% " xfId="9895"/>
    <cellStyle name="8_Anafim_דיווחים נוספים_1_דיווחים נוספים_1_פירוט אגח תשואה מעל 10% _15" xfId="9896"/>
    <cellStyle name="8_Anafim_דיווחים נוספים_1_דיווחים נוספים_15" xfId="9897"/>
    <cellStyle name="8_Anafim_דיווחים נוספים_1_דיווחים נוספים_4.4." xfId="9898"/>
    <cellStyle name="8_Anafim_דיווחים נוספים_1_דיווחים נוספים_4.4. 2" xfId="9899"/>
    <cellStyle name="8_Anafim_דיווחים נוספים_1_דיווחים נוספים_4.4. 2_15" xfId="9900"/>
    <cellStyle name="8_Anafim_דיווחים נוספים_1_דיווחים נוספים_4.4. 2_דיווחים נוספים" xfId="9901"/>
    <cellStyle name="8_Anafim_דיווחים נוספים_1_דיווחים נוספים_4.4. 2_דיווחים נוספים_1" xfId="9902"/>
    <cellStyle name="8_Anafim_דיווחים נוספים_1_דיווחים נוספים_4.4. 2_דיווחים נוספים_1_15" xfId="9903"/>
    <cellStyle name="8_Anafim_דיווחים נוספים_1_דיווחים נוספים_4.4. 2_דיווחים נוספים_1_פירוט אגח תשואה מעל 10% " xfId="9904"/>
    <cellStyle name="8_Anafim_דיווחים נוספים_1_דיווחים נוספים_4.4. 2_דיווחים נוספים_1_פירוט אגח תשואה מעל 10% _15" xfId="9905"/>
    <cellStyle name="8_Anafim_דיווחים נוספים_1_דיווחים נוספים_4.4. 2_דיווחים נוספים_15" xfId="9906"/>
    <cellStyle name="8_Anafim_דיווחים נוספים_1_דיווחים נוספים_4.4. 2_דיווחים נוספים_פירוט אגח תשואה מעל 10% " xfId="9907"/>
    <cellStyle name="8_Anafim_דיווחים נוספים_1_דיווחים נוספים_4.4. 2_דיווחים נוספים_פירוט אגח תשואה מעל 10% _15" xfId="9908"/>
    <cellStyle name="8_Anafim_דיווחים נוספים_1_דיווחים נוספים_4.4. 2_פירוט אגח תשואה מעל 10% " xfId="9909"/>
    <cellStyle name="8_Anafim_דיווחים נוספים_1_דיווחים נוספים_4.4. 2_פירוט אגח תשואה מעל 10% _1" xfId="9910"/>
    <cellStyle name="8_Anafim_דיווחים נוספים_1_דיווחים נוספים_4.4. 2_פירוט אגח תשואה מעל 10% _1_15" xfId="9911"/>
    <cellStyle name="8_Anafim_דיווחים נוספים_1_דיווחים נוספים_4.4. 2_פירוט אגח תשואה מעל 10% _15" xfId="9912"/>
    <cellStyle name="8_Anafim_דיווחים נוספים_1_דיווחים נוספים_4.4. 2_פירוט אגח תשואה מעל 10% _פירוט אגח תשואה מעל 10% " xfId="9913"/>
    <cellStyle name="8_Anafim_דיווחים נוספים_1_דיווחים נוספים_4.4. 2_פירוט אגח תשואה מעל 10% _פירוט אגח תשואה מעל 10% _15" xfId="9914"/>
    <cellStyle name="8_Anafim_דיווחים נוספים_1_דיווחים נוספים_4.4._15" xfId="9915"/>
    <cellStyle name="8_Anafim_דיווחים נוספים_1_דיווחים נוספים_4.4._דיווחים נוספים" xfId="9916"/>
    <cellStyle name="8_Anafim_דיווחים נוספים_1_דיווחים נוספים_4.4._דיווחים נוספים_15" xfId="9917"/>
    <cellStyle name="8_Anafim_דיווחים נוספים_1_דיווחים נוספים_4.4._דיווחים נוספים_פירוט אגח תשואה מעל 10% " xfId="9918"/>
    <cellStyle name="8_Anafim_דיווחים נוספים_1_דיווחים נוספים_4.4._דיווחים נוספים_פירוט אגח תשואה מעל 10% _15" xfId="9919"/>
    <cellStyle name="8_Anafim_דיווחים נוספים_1_דיווחים נוספים_4.4._פירוט אגח תשואה מעל 10% " xfId="9920"/>
    <cellStyle name="8_Anafim_דיווחים נוספים_1_דיווחים נוספים_4.4._פירוט אגח תשואה מעל 10% _1" xfId="9921"/>
    <cellStyle name="8_Anafim_דיווחים נוספים_1_דיווחים נוספים_4.4._פירוט אגח תשואה מעל 10% _1_15" xfId="9922"/>
    <cellStyle name="8_Anafim_דיווחים נוספים_1_דיווחים נוספים_4.4._פירוט אגח תשואה מעל 10% _15" xfId="9923"/>
    <cellStyle name="8_Anafim_דיווחים נוספים_1_דיווחים נוספים_4.4._פירוט אגח תשואה מעל 10% _פירוט אגח תשואה מעל 10% " xfId="9924"/>
    <cellStyle name="8_Anafim_דיווחים נוספים_1_דיווחים נוספים_4.4._פירוט אגח תשואה מעל 10% _פירוט אגח תשואה מעל 10% _15" xfId="9925"/>
    <cellStyle name="8_Anafim_דיווחים נוספים_1_דיווחים נוספים_דיווחים נוספים" xfId="9926"/>
    <cellStyle name="8_Anafim_דיווחים נוספים_1_דיווחים נוספים_דיווחים נוספים_15" xfId="9927"/>
    <cellStyle name="8_Anafim_דיווחים נוספים_1_דיווחים נוספים_דיווחים נוספים_פירוט אגח תשואה מעל 10% " xfId="9928"/>
    <cellStyle name="8_Anafim_דיווחים נוספים_1_דיווחים נוספים_דיווחים נוספים_פירוט אגח תשואה מעל 10% _15" xfId="9929"/>
    <cellStyle name="8_Anafim_דיווחים נוספים_1_דיווחים נוספים_פירוט אגח תשואה מעל 10% " xfId="9930"/>
    <cellStyle name="8_Anafim_דיווחים נוספים_1_דיווחים נוספים_פירוט אגח תשואה מעל 10% _1" xfId="9931"/>
    <cellStyle name="8_Anafim_דיווחים נוספים_1_דיווחים נוספים_פירוט אגח תשואה מעל 10% _1_15" xfId="9932"/>
    <cellStyle name="8_Anafim_דיווחים נוספים_1_דיווחים נוספים_פירוט אגח תשואה מעל 10% _15" xfId="9933"/>
    <cellStyle name="8_Anafim_דיווחים נוספים_1_דיווחים נוספים_פירוט אגח תשואה מעל 10% _פירוט אגח תשואה מעל 10% " xfId="9934"/>
    <cellStyle name="8_Anafim_דיווחים נוספים_1_דיווחים נוספים_פירוט אגח תשואה מעל 10% _פירוט אגח תשואה מעל 10% _15" xfId="9935"/>
    <cellStyle name="8_Anafim_דיווחים נוספים_1_פירוט אגח תשואה מעל 10% " xfId="9936"/>
    <cellStyle name="8_Anafim_דיווחים נוספים_1_פירוט אגח תשואה מעל 10% _1" xfId="9937"/>
    <cellStyle name="8_Anafim_דיווחים נוספים_1_פירוט אגח תשואה מעל 10% _1_15" xfId="9938"/>
    <cellStyle name="8_Anafim_דיווחים נוספים_1_פירוט אגח תשואה מעל 10% _15" xfId="9939"/>
    <cellStyle name="8_Anafim_דיווחים נוספים_1_פירוט אגח תשואה מעל 10% _פירוט אגח תשואה מעל 10% " xfId="9940"/>
    <cellStyle name="8_Anafim_דיווחים נוספים_1_פירוט אגח תשואה מעל 10% _פירוט אגח תשואה מעל 10% _15" xfId="9941"/>
    <cellStyle name="8_Anafim_דיווחים נוספים_15" xfId="9942"/>
    <cellStyle name="8_Anafim_דיווחים נוספים_2" xfId="9943"/>
    <cellStyle name="8_Anafim_דיווחים נוספים_2 2" xfId="9944"/>
    <cellStyle name="8_Anafim_דיווחים נוספים_2 2_15" xfId="9945"/>
    <cellStyle name="8_Anafim_דיווחים נוספים_2 2_דיווחים נוספים" xfId="9946"/>
    <cellStyle name="8_Anafim_דיווחים נוספים_2 2_דיווחים נוספים_1" xfId="9947"/>
    <cellStyle name="8_Anafim_דיווחים נוספים_2 2_דיווחים נוספים_1_15" xfId="9948"/>
    <cellStyle name="8_Anafim_דיווחים נוספים_2 2_דיווחים נוספים_1_פירוט אגח תשואה מעל 10% " xfId="9949"/>
    <cellStyle name="8_Anafim_דיווחים נוספים_2 2_דיווחים נוספים_1_פירוט אגח תשואה מעל 10% _15" xfId="9950"/>
    <cellStyle name="8_Anafim_דיווחים נוספים_2 2_דיווחים נוספים_15" xfId="9951"/>
    <cellStyle name="8_Anafim_דיווחים נוספים_2 2_דיווחים נוספים_פירוט אגח תשואה מעל 10% " xfId="9952"/>
    <cellStyle name="8_Anafim_דיווחים נוספים_2 2_דיווחים נוספים_פירוט אגח תשואה מעל 10% _15" xfId="9953"/>
    <cellStyle name="8_Anafim_דיווחים נוספים_2 2_פירוט אגח תשואה מעל 10% " xfId="9954"/>
    <cellStyle name="8_Anafim_דיווחים נוספים_2 2_פירוט אגח תשואה מעל 10% _1" xfId="9955"/>
    <cellStyle name="8_Anafim_דיווחים נוספים_2 2_פירוט אגח תשואה מעל 10% _1_15" xfId="9956"/>
    <cellStyle name="8_Anafim_דיווחים נוספים_2 2_פירוט אגח תשואה מעל 10% _15" xfId="9957"/>
    <cellStyle name="8_Anafim_דיווחים נוספים_2 2_פירוט אגח תשואה מעל 10% _פירוט אגח תשואה מעל 10% " xfId="9958"/>
    <cellStyle name="8_Anafim_דיווחים נוספים_2 2_פירוט אגח תשואה מעל 10% _פירוט אגח תשואה מעל 10% _15" xfId="9959"/>
    <cellStyle name="8_Anafim_דיווחים נוספים_2_15" xfId="9960"/>
    <cellStyle name="8_Anafim_דיווחים נוספים_2_4.4." xfId="9961"/>
    <cellStyle name="8_Anafim_דיווחים נוספים_2_4.4. 2" xfId="9962"/>
    <cellStyle name="8_Anafim_דיווחים נוספים_2_4.4. 2_15" xfId="9963"/>
    <cellStyle name="8_Anafim_דיווחים נוספים_2_4.4. 2_דיווחים נוספים" xfId="9964"/>
    <cellStyle name="8_Anafim_דיווחים נוספים_2_4.4. 2_דיווחים נוספים_1" xfId="9965"/>
    <cellStyle name="8_Anafim_דיווחים נוספים_2_4.4. 2_דיווחים נוספים_1_15" xfId="9966"/>
    <cellStyle name="8_Anafim_דיווחים נוספים_2_4.4. 2_דיווחים נוספים_1_פירוט אגח תשואה מעל 10% " xfId="9967"/>
    <cellStyle name="8_Anafim_דיווחים נוספים_2_4.4. 2_דיווחים נוספים_1_פירוט אגח תשואה מעל 10% _15" xfId="9968"/>
    <cellStyle name="8_Anafim_דיווחים נוספים_2_4.4. 2_דיווחים נוספים_15" xfId="9969"/>
    <cellStyle name="8_Anafim_דיווחים נוספים_2_4.4. 2_דיווחים נוספים_פירוט אגח תשואה מעל 10% " xfId="9970"/>
    <cellStyle name="8_Anafim_דיווחים נוספים_2_4.4. 2_דיווחים נוספים_פירוט אגח תשואה מעל 10% _15" xfId="9971"/>
    <cellStyle name="8_Anafim_דיווחים נוספים_2_4.4. 2_פירוט אגח תשואה מעל 10% " xfId="9972"/>
    <cellStyle name="8_Anafim_דיווחים נוספים_2_4.4. 2_פירוט אגח תשואה מעל 10% _1" xfId="9973"/>
    <cellStyle name="8_Anafim_דיווחים נוספים_2_4.4. 2_פירוט אגח תשואה מעל 10% _1_15" xfId="9974"/>
    <cellStyle name="8_Anafim_דיווחים נוספים_2_4.4. 2_פירוט אגח תשואה מעל 10% _15" xfId="9975"/>
    <cellStyle name="8_Anafim_דיווחים נוספים_2_4.4. 2_פירוט אגח תשואה מעל 10% _פירוט אגח תשואה מעל 10% " xfId="9976"/>
    <cellStyle name="8_Anafim_דיווחים נוספים_2_4.4. 2_פירוט אגח תשואה מעל 10% _פירוט אגח תשואה מעל 10% _15" xfId="9977"/>
    <cellStyle name="8_Anafim_דיווחים נוספים_2_4.4._15" xfId="9978"/>
    <cellStyle name="8_Anafim_דיווחים נוספים_2_4.4._דיווחים נוספים" xfId="9979"/>
    <cellStyle name="8_Anafim_דיווחים נוספים_2_4.4._דיווחים נוספים_15" xfId="9980"/>
    <cellStyle name="8_Anafim_דיווחים נוספים_2_4.4._דיווחים נוספים_פירוט אגח תשואה מעל 10% " xfId="9981"/>
    <cellStyle name="8_Anafim_דיווחים נוספים_2_4.4._דיווחים נוספים_פירוט אגח תשואה מעל 10% _15" xfId="9982"/>
    <cellStyle name="8_Anafim_דיווחים נוספים_2_4.4._פירוט אגח תשואה מעל 10% " xfId="9983"/>
    <cellStyle name="8_Anafim_דיווחים נוספים_2_4.4._פירוט אגח תשואה מעל 10% _1" xfId="9984"/>
    <cellStyle name="8_Anafim_דיווחים נוספים_2_4.4._פירוט אגח תשואה מעל 10% _1_15" xfId="9985"/>
    <cellStyle name="8_Anafim_דיווחים נוספים_2_4.4._פירוט אגח תשואה מעל 10% _15" xfId="9986"/>
    <cellStyle name="8_Anafim_דיווחים נוספים_2_4.4._פירוט אגח תשואה מעל 10% _פירוט אגח תשואה מעל 10% " xfId="9987"/>
    <cellStyle name="8_Anafim_דיווחים נוספים_2_4.4._פירוט אגח תשואה מעל 10% _פירוט אגח תשואה מעל 10% _15" xfId="9988"/>
    <cellStyle name="8_Anafim_דיווחים נוספים_2_דיווחים נוספים" xfId="9989"/>
    <cellStyle name="8_Anafim_דיווחים נוספים_2_דיווחים נוספים_15" xfId="9990"/>
    <cellStyle name="8_Anafim_דיווחים נוספים_2_דיווחים נוספים_פירוט אגח תשואה מעל 10% " xfId="9991"/>
    <cellStyle name="8_Anafim_דיווחים נוספים_2_דיווחים נוספים_פירוט אגח תשואה מעל 10% _15" xfId="9992"/>
    <cellStyle name="8_Anafim_דיווחים נוספים_2_פירוט אגח תשואה מעל 10% " xfId="9993"/>
    <cellStyle name="8_Anafim_דיווחים נוספים_2_פירוט אגח תשואה מעל 10% _1" xfId="9994"/>
    <cellStyle name="8_Anafim_דיווחים נוספים_2_פירוט אגח תשואה מעל 10% _1_15" xfId="9995"/>
    <cellStyle name="8_Anafim_דיווחים נוספים_2_פירוט אגח תשואה מעל 10% _15" xfId="9996"/>
    <cellStyle name="8_Anafim_דיווחים נוספים_2_פירוט אגח תשואה מעל 10% _פירוט אגח תשואה מעל 10% " xfId="9997"/>
    <cellStyle name="8_Anafim_דיווחים נוספים_2_פירוט אגח תשואה מעל 10% _פירוט אגח תשואה מעל 10% _15" xfId="9998"/>
    <cellStyle name="8_Anafim_דיווחים נוספים_3" xfId="9999"/>
    <cellStyle name="8_Anafim_דיווחים נוספים_3_15" xfId="10000"/>
    <cellStyle name="8_Anafim_דיווחים נוספים_3_פירוט אגח תשואה מעל 10% " xfId="10001"/>
    <cellStyle name="8_Anafim_דיווחים נוספים_3_פירוט אגח תשואה מעל 10% _15" xfId="10002"/>
    <cellStyle name="8_Anafim_דיווחים נוספים_4.4." xfId="10003"/>
    <cellStyle name="8_Anafim_דיווחים נוספים_4.4. 2" xfId="10004"/>
    <cellStyle name="8_Anafim_דיווחים נוספים_4.4. 2_15" xfId="10005"/>
    <cellStyle name="8_Anafim_דיווחים נוספים_4.4. 2_דיווחים נוספים" xfId="10006"/>
    <cellStyle name="8_Anafim_דיווחים נוספים_4.4. 2_דיווחים נוספים_1" xfId="10007"/>
    <cellStyle name="8_Anafim_דיווחים נוספים_4.4. 2_דיווחים נוספים_1_15" xfId="10008"/>
    <cellStyle name="8_Anafim_דיווחים נוספים_4.4. 2_דיווחים נוספים_1_פירוט אגח תשואה מעל 10% " xfId="10009"/>
    <cellStyle name="8_Anafim_דיווחים נוספים_4.4. 2_דיווחים נוספים_1_פירוט אגח תשואה מעל 10% _15" xfId="10010"/>
    <cellStyle name="8_Anafim_דיווחים נוספים_4.4. 2_דיווחים נוספים_15" xfId="10011"/>
    <cellStyle name="8_Anafim_דיווחים נוספים_4.4. 2_דיווחים נוספים_פירוט אגח תשואה מעל 10% " xfId="10012"/>
    <cellStyle name="8_Anafim_דיווחים נוספים_4.4. 2_דיווחים נוספים_פירוט אגח תשואה מעל 10% _15" xfId="10013"/>
    <cellStyle name="8_Anafim_דיווחים נוספים_4.4. 2_פירוט אגח תשואה מעל 10% " xfId="10014"/>
    <cellStyle name="8_Anafim_דיווחים נוספים_4.4. 2_פירוט אגח תשואה מעל 10% _1" xfId="10015"/>
    <cellStyle name="8_Anafim_דיווחים נוספים_4.4. 2_פירוט אגח תשואה מעל 10% _1_15" xfId="10016"/>
    <cellStyle name="8_Anafim_דיווחים נוספים_4.4. 2_פירוט אגח תשואה מעל 10% _15" xfId="10017"/>
    <cellStyle name="8_Anafim_דיווחים נוספים_4.4. 2_פירוט אגח תשואה מעל 10% _פירוט אגח תשואה מעל 10% " xfId="10018"/>
    <cellStyle name="8_Anafim_דיווחים נוספים_4.4. 2_פירוט אגח תשואה מעל 10% _פירוט אגח תשואה מעל 10% _15" xfId="10019"/>
    <cellStyle name="8_Anafim_דיווחים נוספים_4.4._15" xfId="10020"/>
    <cellStyle name="8_Anafim_דיווחים נוספים_4.4._דיווחים נוספים" xfId="10021"/>
    <cellStyle name="8_Anafim_דיווחים נוספים_4.4._דיווחים נוספים_15" xfId="10022"/>
    <cellStyle name="8_Anafim_דיווחים נוספים_4.4._דיווחים נוספים_פירוט אגח תשואה מעל 10% " xfId="10023"/>
    <cellStyle name="8_Anafim_דיווחים נוספים_4.4._דיווחים נוספים_פירוט אגח תשואה מעל 10% _15" xfId="10024"/>
    <cellStyle name="8_Anafim_דיווחים נוספים_4.4._פירוט אגח תשואה מעל 10% " xfId="10025"/>
    <cellStyle name="8_Anafim_דיווחים נוספים_4.4._פירוט אגח תשואה מעל 10% _1" xfId="10026"/>
    <cellStyle name="8_Anafim_דיווחים נוספים_4.4._פירוט אגח תשואה מעל 10% _1_15" xfId="10027"/>
    <cellStyle name="8_Anafim_דיווחים נוספים_4.4._פירוט אגח תשואה מעל 10% _15" xfId="10028"/>
    <cellStyle name="8_Anafim_דיווחים נוספים_4.4._פירוט אגח תשואה מעל 10% _פירוט אגח תשואה מעל 10% " xfId="10029"/>
    <cellStyle name="8_Anafim_דיווחים נוספים_4.4._פירוט אגח תשואה מעל 10% _פירוט אגח תשואה מעל 10% _15" xfId="10030"/>
    <cellStyle name="8_Anafim_דיווחים נוספים_דיווחים נוספים" xfId="10031"/>
    <cellStyle name="8_Anafim_דיווחים נוספים_דיווחים נוספים 2" xfId="10032"/>
    <cellStyle name="8_Anafim_דיווחים נוספים_דיווחים נוספים 2_15" xfId="10033"/>
    <cellStyle name="8_Anafim_דיווחים נוספים_דיווחים נוספים 2_דיווחים נוספים" xfId="10034"/>
    <cellStyle name="8_Anafim_דיווחים נוספים_דיווחים נוספים 2_דיווחים נוספים_1" xfId="10035"/>
    <cellStyle name="8_Anafim_דיווחים נוספים_דיווחים נוספים 2_דיווחים נוספים_1_15" xfId="10036"/>
    <cellStyle name="8_Anafim_דיווחים נוספים_דיווחים נוספים 2_דיווחים נוספים_1_פירוט אגח תשואה מעל 10% " xfId="10037"/>
    <cellStyle name="8_Anafim_דיווחים נוספים_דיווחים נוספים 2_דיווחים נוספים_1_פירוט אגח תשואה מעל 10% _15" xfId="10038"/>
    <cellStyle name="8_Anafim_דיווחים נוספים_דיווחים נוספים 2_דיווחים נוספים_15" xfId="10039"/>
    <cellStyle name="8_Anafim_דיווחים נוספים_דיווחים נוספים 2_דיווחים נוספים_פירוט אגח תשואה מעל 10% " xfId="10040"/>
    <cellStyle name="8_Anafim_דיווחים נוספים_דיווחים נוספים 2_דיווחים נוספים_פירוט אגח תשואה מעל 10% _15" xfId="10041"/>
    <cellStyle name="8_Anafim_דיווחים נוספים_דיווחים נוספים 2_פירוט אגח תשואה מעל 10% " xfId="10042"/>
    <cellStyle name="8_Anafim_דיווחים נוספים_דיווחים נוספים 2_פירוט אגח תשואה מעל 10% _1" xfId="10043"/>
    <cellStyle name="8_Anafim_דיווחים נוספים_דיווחים נוספים 2_פירוט אגח תשואה מעל 10% _1_15" xfId="10044"/>
    <cellStyle name="8_Anafim_דיווחים נוספים_דיווחים נוספים 2_פירוט אגח תשואה מעל 10% _15" xfId="10045"/>
    <cellStyle name="8_Anafim_דיווחים נוספים_דיווחים נוספים 2_פירוט אגח תשואה מעל 10% _פירוט אגח תשואה מעל 10% " xfId="10046"/>
    <cellStyle name="8_Anafim_דיווחים נוספים_דיווחים נוספים 2_פירוט אגח תשואה מעל 10% _פירוט אגח תשואה מעל 10% _15" xfId="10047"/>
    <cellStyle name="8_Anafim_דיווחים נוספים_דיווחים נוספים_1" xfId="10048"/>
    <cellStyle name="8_Anafim_דיווחים נוספים_דיווחים נוספים_1_15" xfId="10049"/>
    <cellStyle name="8_Anafim_דיווחים נוספים_דיווחים נוספים_1_פירוט אגח תשואה מעל 10% " xfId="10050"/>
    <cellStyle name="8_Anafim_דיווחים נוספים_דיווחים נוספים_1_פירוט אגח תשואה מעל 10% _15" xfId="10051"/>
    <cellStyle name="8_Anafim_דיווחים נוספים_דיווחים נוספים_15" xfId="10052"/>
    <cellStyle name="8_Anafim_דיווחים נוספים_דיווחים נוספים_4.4." xfId="10053"/>
    <cellStyle name="8_Anafim_דיווחים נוספים_דיווחים נוספים_4.4. 2" xfId="10054"/>
    <cellStyle name="8_Anafim_דיווחים נוספים_דיווחים נוספים_4.4. 2_15" xfId="10055"/>
    <cellStyle name="8_Anafim_דיווחים נוספים_דיווחים נוספים_4.4. 2_דיווחים נוספים" xfId="10056"/>
    <cellStyle name="8_Anafim_דיווחים נוספים_דיווחים נוספים_4.4. 2_דיווחים נוספים_1" xfId="10057"/>
    <cellStyle name="8_Anafim_דיווחים נוספים_דיווחים נוספים_4.4. 2_דיווחים נוספים_1_15" xfId="10058"/>
    <cellStyle name="8_Anafim_דיווחים נוספים_דיווחים נוספים_4.4. 2_דיווחים נוספים_1_פירוט אגח תשואה מעל 10% " xfId="10059"/>
    <cellStyle name="8_Anafim_דיווחים נוספים_דיווחים נוספים_4.4. 2_דיווחים נוספים_1_פירוט אגח תשואה מעל 10% _15" xfId="10060"/>
    <cellStyle name="8_Anafim_דיווחים נוספים_דיווחים נוספים_4.4. 2_דיווחים נוספים_15" xfId="10061"/>
    <cellStyle name="8_Anafim_דיווחים נוספים_דיווחים נוספים_4.4. 2_דיווחים נוספים_פירוט אגח תשואה מעל 10% " xfId="10062"/>
    <cellStyle name="8_Anafim_דיווחים נוספים_דיווחים נוספים_4.4. 2_דיווחים נוספים_פירוט אגח תשואה מעל 10% _15" xfId="10063"/>
    <cellStyle name="8_Anafim_דיווחים נוספים_דיווחים נוספים_4.4. 2_פירוט אגח תשואה מעל 10% " xfId="10064"/>
    <cellStyle name="8_Anafim_דיווחים נוספים_דיווחים נוספים_4.4. 2_פירוט אגח תשואה מעל 10% _1" xfId="10065"/>
    <cellStyle name="8_Anafim_דיווחים נוספים_דיווחים נוספים_4.4. 2_פירוט אגח תשואה מעל 10% _1_15" xfId="10066"/>
    <cellStyle name="8_Anafim_דיווחים נוספים_דיווחים נוספים_4.4. 2_פירוט אגח תשואה מעל 10% _15" xfId="10067"/>
    <cellStyle name="8_Anafim_דיווחים נוספים_דיווחים נוספים_4.4. 2_פירוט אגח תשואה מעל 10% _פירוט אגח תשואה מעל 10% " xfId="10068"/>
    <cellStyle name="8_Anafim_דיווחים נוספים_דיווחים נוספים_4.4. 2_פירוט אגח תשואה מעל 10% _פירוט אגח תשואה מעל 10% _15" xfId="10069"/>
    <cellStyle name="8_Anafim_דיווחים נוספים_דיווחים נוספים_4.4._15" xfId="10070"/>
    <cellStyle name="8_Anafim_דיווחים נוספים_דיווחים נוספים_4.4._דיווחים נוספים" xfId="10071"/>
    <cellStyle name="8_Anafim_דיווחים נוספים_דיווחים נוספים_4.4._דיווחים נוספים_15" xfId="10072"/>
    <cellStyle name="8_Anafim_דיווחים נוספים_דיווחים נוספים_4.4._דיווחים נוספים_פירוט אגח תשואה מעל 10% " xfId="10073"/>
    <cellStyle name="8_Anafim_דיווחים נוספים_דיווחים נוספים_4.4._דיווחים נוספים_פירוט אגח תשואה מעל 10% _15" xfId="10074"/>
    <cellStyle name="8_Anafim_דיווחים נוספים_דיווחים נוספים_4.4._פירוט אגח תשואה מעל 10% " xfId="10075"/>
    <cellStyle name="8_Anafim_דיווחים נוספים_דיווחים נוספים_4.4._פירוט אגח תשואה מעל 10% _1" xfId="10076"/>
    <cellStyle name="8_Anafim_דיווחים נוספים_דיווחים נוספים_4.4._פירוט אגח תשואה מעל 10% _1_15" xfId="10077"/>
    <cellStyle name="8_Anafim_דיווחים נוספים_דיווחים נוספים_4.4._פירוט אגח תשואה מעל 10% _15" xfId="10078"/>
    <cellStyle name="8_Anafim_דיווחים נוספים_דיווחים נוספים_4.4._פירוט אגח תשואה מעל 10% _פירוט אגח תשואה מעל 10% " xfId="10079"/>
    <cellStyle name="8_Anafim_דיווחים נוספים_דיווחים נוספים_4.4._פירוט אגח תשואה מעל 10% _פירוט אגח תשואה מעל 10% _15" xfId="10080"/>
    <cellStyle name="8_Anafim_דיווחים נוספים_דיווחים נוספים_דיווחים נוספים" xfId="10081"/>
    <cellStyle name="8_Anafim_דיווחים נוספים_דיווחים נוספים_דיווחים נוספים_15" xfId="10082"/>
    <cellStyle name="8_Anafim_דיווחים נוספים_דיווחים נוספים_דיווחים נוספים_פירוט אגח תשואה מעל 10% " xfId="10083"/>
    <cellStyle name="8_Anafim_דיווחים נוספים_דיווחים נוספים_דיווחים נוספים_פירוט אגח תשואה מעל 10% _15" xfId="10084"/>
    <cellStyle name="8_Anafim_דיווחים נוספים_דיווחים נוספים_פירוט אגח תשואה מעל 10% " xfId="10085"/>
    <cellStyle name="8_Anafim_דיווחים נוספים_דיווחים נוספים_פירוט אגח תשואה מעל 10% _1" xfId="10086"/>
    <cellStyle name="8_Anafim_דיווחים נוספים_דיווחים נוספים_פירוט אגח תשואה מעל 10% _1_15" xfId="10087"/>
    <cellStyle name="8_Anafim_דיווחים נוספים_דיווחים נוספים_פירוט אגח תשואה מעל 10% _15" xfId="10088"/>
    <cellStyle name="8_Anafim_דיווחים נוספים_דיווחים נוספים_פירוט אגח תשואה מעל 10% _פירוט אגח תשואה מעל 10% " xfId="10089"/>
    <cellStyle name="8_Anafim_דיווחים נוספים_דיווחים נוספים_פירוט אגח תשואה מעל 10% _פירוט אגח תשואה מעל 10% _15" xfId="10090"/>
    <cellStyle name="8_Anafim_דיווחים נוספים_פירוט אגח תשואה מעל 10% " xfId="10091"/>
    <cellStyle name="8_Anafim_דיווחים נוספים_פירוט אגח תשואה מעל 10% _1" xfId="10092"/>
    <cellStyle name="8_Anafim_דיווחים נוספים_פירוט אגח תשואה מעל 10% _1_15" xfId="10093"/>
    <cellStyle name="8_Anafim_דיווחים נוספים_פירוט אגח תשואה מעל 10% _15" xfId="10094"/>
    <cellStyle name="8_Anafim_דיווחים נוספים_פירוט אגח תשואה מעל 10% _פירוט אגח תשואה מעל 10% " xfId="10095"/>
    <cellStyle name="8_Anafim_דיווחים נוספים_פירוט אגח תשואה מעל 10% _פירוט אגח תשואה מעל 10% _15" xfId="10096"/>
    <cellStyle name="8_Anafim_הערות" xfId="10097"/>
    <cellStyle name="8_Anafim_הערות 2" xfId="10098"/>
    <cellStyle name="8_Anafim_הערות 2_15" xfId="10099"/>
    <cellStyle name="8_Anafim_הערות 2_דיווחים נוספים" xfId="10100"/>
    <cellStyle name="8_Anafim_הערות 2_דיווחים נוספים_1" xfId="10101"/>
    <cellStyle name="8_Anafim_הערות 2_דיווחים נוספים_1_15" xfId="10102"/>
    <cellStyle name="8_Anafim_הערות 2_דיווחים נוספים_1_פירוט אגח תשואה מעל 10% " xfId="10103"/>
    <cellStyle name="8_Anafim_הערות 2_דיווחים נוספים_1_פירוט אגח תשואה מעל 10% _15" xfId="10104"/>
    <cellStyle name="8_Anafim_הערות 2_דיווחים נוספים_15" xfId="10105"/>
    <cellStyle name="8_Anafim_הערות 2_דיווחים נוספים_פירוט אגח תשואה מעל 10% " xfId="10106"/>
    <cellStyle name="8_Anafim_הערות 2_דיווחים נוספים_פירוט אגח תשואה מעל 10% _15" xfId="10107"/>
    <cellStyle name="8_Anafim_הערות 2_פירוט אגח תשואה מעל 10% " xfId="10108"/>
    <cellStyle name="8_Anafim_הערות 2_פירוט אגח תשואה מעל 10% _1" xfId="10109"/>
    <cellStyle name="8_Anafim_הערות 2_פירוט אגח תשואה מעל 10% _1_15" xfId="10110"/>
    <cellStyle name="8_Anafim_הערות 2_פירוט אגח תשואה מעל 10% _15" xfId="10111"/>
    <cellStyle name="8_Anafim_הערות 2_פירוט אגח תשואה מעל 10% _פירוט אגח תשואה מעל 10% " xfId="10112"/>
    <cellStyle name="8_Anafim_הערות 2_פירוט אגח תשואה מעל 10% _פירוט אגח תשואה מעל 10% _15" xfId="10113"/>
    <cellStyle name="8_Anafim_הערות_15" xfId="10114"/>
    <cellStyle name="8_Anafim_הערות_4.4." xfId="10115"/>
    <cellStyle name="8_Anafim_הערות_4.4. 2" xfId="10116"/>
    <cellStyle name="8_Anafim_הערות_4.4. 2_15" xfId="10117"/>
    <cellStyle name="8_Anafim_הערות_4.4. 2_דיווחים נוספים" xfId="10118"/>
    <cellStyle name="8_Anafim_הערות_4.4. 2_דיווחים נוספים_1" xfId="10119"/>
    <cellStyle name="8_Anafim_הערות_4.4. 2_דיווחים נוספים_1_15" xfId="10120"/>
    <cellStyle name="8_Anafim_הערות_4.4. 2_דיווחים נוספים_1_פירוט אגח תשואה מעל 10% " xfId="10121"/>
    <cellStyle name="8_Anafim_הערות_4.4. 2_דיווחים נוספים_1_פירוט אגח תשואה מעל 10% _15" xfId="10122"/>
    <cellStyle name="8_Anafim_הערות_4.4. 2_דיווחים נוספים_15" xfId="10123"/>
    <cellStyle name="8_Anafim_הערות_4.4. 2_דיווחים נוספים_פירוט אגח תשואה מעל 10% " xfId="10124"/>
    <cellStyle name="8_Anafim_הערות_4.4. 2_דיווחים נוספים_פירוט אגח תשואה מעל 10% _15" xfId="10125"/>
    <cellStyle name="8_Anafim_הערות_4.4. 2_פירוט אגח תשואה מעל 10% " xfId="10126"/>
    <cellStyle name="8_Anafim_הערות_4.4. 2_פירוט אגח תשואה מעל 10% _1" xfId="10127"/>
    <cellStyle name="8_Anafim_הערות_4.4. 2_פירוט אגח תשואה מעל 10% _1_15" xfId="10128"/>
    <cellStyle name="8_Anafim_הערות_4.4. 2_פירוט אגח תשואה מעל 10% _15" xfId="10129"/>
    <cellStyle name="8_Anafim_הערות_4.4. 2_פירוט אגח תשואה מעל 10% _פירוט אגח תשואה מעל 10% " xfId="10130"/>
    <cellStyle name="8_Anafim_הערות_4.4. 2_פירוט אגח תשואה מעל 10% _פירוט אגח תשואה מעל 10% _15" xfId="10131"/>
    <cellStyle name="8_Anafim_הערות_4.4._15" xfId="10132"/>
    <cellStyle name="8_Anafim_הערות_4.4._דיווחים נוספים" xfId="10133"/>
    <cellStyle name="8_Anafim_הערות_4.4._דיווחים נוספים_15" xfId="10134"/>
    <cellStyle name="8_Anafim_הערות_4.4._דיווחים נוספים_פירוט אגח תשואה מעל 10% " xfId="10135"/>
    <cellStyle name="8_Anafim_הערות_4.4._דיווחים נוספים_פירוט אגח תשואה מעל 10% _15" xfId="10136"/>
    <cellStyle name="8_Anafim_הערות_4.4._פירוט אגח תשואה מעל 10% " xfId="10137"/>
    <cellStyle name="8_Anafim_הערות_4.4._פירוט אגח תשואה מעל 10% _1" xfId="10138"/>
    <cellStyle name="8_Anafim_הערות_4.4._פירוט אגח תשואה מעל 10% _1_15" xfId="10139"/>
    <cellStyle name="8_Anafim_הערות_4.4._פירוט אגח תשואה מעל 10% _15" xfId="10140"/>
    <cellStyle name="8_Anafim_הערות_4.4._פירוט אגח תשואה מעל 10% _פירוט אגח תשואה מעל 10% " xfId="10141"/>
    <cellStyle name="8_Anafim_הערות_4.4._פירוט אגח תשואה מעל 10% _פירוט אגח תשואה מעל 10% _15" xfId="10142"/>
    <cellStyle name="8_Anafim_הערות_דיווחים נוספים" xfId="10143"/>
    <cellStyle name="8_Anafim_הערות_דיווחים נוספים_1" xfId="10144"/>
    <cellStyle name="8_Anafim_הערות_דיווחים נוספים_1_15" xfId="10145"/>
    <cellStyle name="8_Anafim_הערות_דיווחים נוספים_1_פירוט אגח תשואה מעל 10% " xfId="10146"/>
    <cellStyle name="8_Anafim_הערות_דיווחים נוספים_1_פירוט אגח תשואה מעל 10% _15" xfId="10147"/>
    <cellStyle name="8_Anafim_הערות_דיווחים נוספים_15" xfId="10148"/>
    <cellStyle name="8_Anafim_הערות_דיווחים נוספים_פירוט אגח תשואה מעל 10% " xfId="10149"/>
    <cellStyle name="8_Anafim_הערות_דיווחים נוספים_פירוט אגח תשואה מעל 10% _15" xfId="10150"/>
    <cellStyle name="8_Anafim_הערות_פירוט אגח תשואה מעל 10% " xfId="10151"/>
    <cellStyle name="8_Anafim_הערות_פירוט אגח תשואה מעל 10% _1" xfId="10152"/>
    <cellStyle name="8_Anafim_הערות_פירוט אגח תשואה מעל 10% _1_15" xfId="10153"/>
    <cellStyle name="8_Anafim_הערות_פירוט אגח תשואה מעל 10% _15" xfId="10154"/>
    <cellStyle name="8_Anafim_הערות_פירוט אגח תשואה מעל 10% _פירוט אגח תשואה מעל 10% " xfId="10155"/>
    <cellStyle name="8_Anafim_הערות_פירוט אגח תשואה מעל 10% _פירוט אגח תשואה מעל 10% _15" xfId="10156"/>
    <cellStyle name="8_Anafim_יתרת מסגרות אשראי לניצול " xfId="10157"/>
    <cellStyle name="8_Anafim_יתרת מסגרות אשראי לניצול  2" xfId="10158"/>
    <cellStyle name="8_Anafim_יתרת מסגרות אשראי לניצול  2_15" xfId="10159"/>
    <cellStyle name="8_Anafim_יתרת מסגרות אשראי לניצול  2_דיווחים נוספים" xfId="10160"/>
    <cellStyle name="8_Anafim_יתרת מסגרות אשראי לניצול  2_דיווחים נוספים_1" xfId="10161"/>
    <cellStyle name="8_Anafim_יתרת מסגרות אשראי לניצול  2_דיווחים נוספים_1_15" xfId="10162"/>
    <cellStyle name="8_Anafim_יתרת מסגרות אשראי לניצול  2_דיווחים נוספים_1_פירוט אגח תשואה מעל 10% " xfId="10163"/>
    <cellStyle name="8_Anafim_יתרת מסגרות אשראי לניצול  2_דיווחים נוספים_1_פירוט אגח תשואה מעל 10% _15" xfId="10164"/>
    <cellStyle name="8_Anafim_יתרת מסגרות אשראי לניצול  2_דיווחים נוספים_15" xfId="10165"/>
    <cellStyle name="8_Anafim_יתרת מסגרות אשראי לניצול  2_דיווחים נוספים_פירוט אגח תשואה מעל 10% " xfId="10166"/>
    <cellStyle name="8_Anafim_יתרת מסגרות אשראי לניצול  2_דיווחים נוספים_פירוט אגח תשואה מעל 10% _15" xfId="10167"/>
    <cellStyle name="8_Anafim_יתרת מסגרות אשראי לניצול  2_פירוט אגח תשואה מעל 10% " xfId="10168"/>
    <cellStyle name="8_Anafim_יתרת מסגרות אשראי לניצול  2_פירוט אגח תשואה מעל 10% _1" xfId="10169"/>
    <cellStyle name="8_Anafim_יתרת מסגרות אשראי לניצול  2_פירוט אגח תשואה מעל 10% _1_15" xfId="10170"/>
    <cellStyle name="8_Anafim_יתרת מסגרות אשראי לניצול  2_פירוט אגח תשואה מעל 10% _15" xfId="10171"/>
    <cellStyle name="8_Anafim_יתרת מסגרות אשראי לניצול  2_פירוט אגח תשואה מעל 10% _פירוט אגח תשואה מעל 10% " xfId="10172"/>
    <cellStyle name="8_Anafim_יתרת מסגרות אשראי לניצול  2_פירוט אגח תשואה מעל 10% _פירוט אגח תשואה מעל 10% _15" xfId="10173"/>
    <cellStyle name="8_Anafim_יתרת מסגרות אשראי לניצול _15" xfId="10174"/>
    <cellStyle name="8_Anafim_יתרת מסגרות אשראי לניצול _4.4." xfId="10175"/>
    <cellStyle name="8_Anafim_יתרת מסגרות אשראי לניצול _4.4. 2" xfId="10176"/>
    <cellStyle name="8_Anafim_יתרת מסגרות אשראי לניצול _4.4. 2_15" xfId="10177"/>
    <cellStyle name="8_Anafim_יתרת מסגרות אשראי לניצול _4.4. 2_דיווחים נוספים" xfId="10178"/>
    <cellStyle name="8_Anafim_יתרת מסגרות אשראי לניצול _4.4. 2_דיווחים נוספים_1" xfId="10179"/>
    <cellStyle name="8_Anafim_יתרת מסגרות אשראי לניצול _4.4. 2_דיווחים נוספים_1_15" xfId="10180"/>
    <cellStyle name="8_Anafim_יתרת מסגרות אשראי לניצול _4.4. 2_דיווחים נוספים_1_פירוט אגח תשואה מעל 10% " xfId="10181"/>
    <cellStyle name="8_Anafim_יתרת מסגרות אשראי לניצול _4.4. 2_דיווחים נוספים_1_פירוט אגח תשואה מעל 10% _15" xfId="10182"/>
    <cellStyle name="8_Anafim_יתרת מסגרות אשראי לניצול _4.4. 2_דיווחים נוספים_15" xfId="10183"/>
    <cellStyle name="8_Anafim_יתרת מסגרות אשראי לניצול _4.4. 2_דיווחים נוספים_פירוט אגח תשואה מעל 10% " xfId="10184"/>
    <cellStyle name="8_Anafim_יתרת מסגרות אשראי לניצול _4.4. 2_דיווחים נוספים_פירוט אגח תשואה מעל 10% _15" xfId="10185"/>
    <cellStyle name="8_Anafim_יתרת מסגרות אשראי לניצול _4.4. 2_פירוט אגח תשואה מעל 10% " xfId="10186"/>
    <cellStyle name="8_Anafim_יתרת מסגרות אשראי לניצול _4.4. 2_פירוט אגח תשואה מעל 10% _1" xfId="10187"/>
    <cellStyle name="8_Anafim_יתרת מסגרות אשראי לניצול _4.4. 2_פירוט אגח תשואה מעל 10% _1_15" xfId="10188"/>
    <cellStyle name="8_Anafim_יתרת מסגרות אשראי לניצול _4.4. 2_פירוט אגח תשואה מעל 10% _15" xfId="10189"/>
    <cellStyle name="8_Anafim_יתרת מסגרות אשראי לניצול _4.4. 2_פירוט אגח תשואה מעל 10% _פירוט אגח תשואה מעל 10% " xfId="10190"/>
    <cellStyle name="8_Anafim_יתרת מסגרות אשראי לניצול _4.4. 2_פירוט אגח תשואה מעל 10% _פירוט אגח תשואה מעל 10% _15" xfId="10191"/>
    <cellStyle name="8_Anafim_יתרת מסגרות אשראי לניצול _4.4._15" xfId="10192"/>
    <cellStyle name="8_Anafim_יתרת מסגרות אשראי לניצול _4.4._דיווחים נוספים" xfId="10193"/>
    <cellStyle name="8_Anafim_יתרת מסגרות אשראי לניצול _4.4._דיווחים נוספים_15" xfId="10194"/>
    <cellStyle name="8_Anafim_יתרת מסגרות אשראי לניצול _4.4._דיווחים נוספים_פירוט אגח תשואה מעל 10% " xfId="10195"/>
    <cellStyle name="8_Anafim_יתרת מסגרות אשראי לניצול _4.4._דיווחים נוספים_פירוט אגח תשואה מעל 10% _15" xfId="10196"/>
    <cellStyle name="8_Anafim_יתרת מסגרות אשראי לניצול _4.4._פירוט אגח תשואה מעל 10% " xfId="10197"/>
    <cellStyle name="8_Anafim_יתרת מסגרות אשראי לניצול _4.4._פירוט אגח תשואה מעל 10% _1" xfId="10198"/>
    <cellStyle name="8_Anafim_יתרת מסגרות אשראי לניצול _4.4._פירוט אגח תשואה מעל 10% _1_15" xfId="10199"/>
    <cellStyle name="8_Anafim_יתרת מסגרות אשראי לניצול _4.4._פירוט אגח תשואה מעל 10% _15" xfId="10200"/>
    <cellStyle name="8_Anafim_יתרת מסגרות אשראי לניצול _4.4._פירוט אגח תשואה מעל 10% _פירוט אגח תשואה מעל 10% " xfId="10201"/>
    <cellStyle name="8_Anafim_יתרת מסגרות אשראי לניצול _4.4._פירוט אגח תשואה מעל 10% _פירוט אגח תשואה מעל 10% _15" xfId="10202"/>
    <cellStyle name="8_Anafim_יתרת מסגרות אשראי לניצול _דיווחים נוספים" xfId="10203"/>
    <cellStyle name="8_Anafim_יתרת מסגרות אשראי לניצול _דיווחים נוספים_1" xfId="10204"/>
    <cellStyle name="8_Anafim_יתרת מסגרות אשראי לניצול _דיווחים נוספים_1_15" xfId="10205"/>
    <cellStyle name="8_Anafim_יתרת מסגרות אשראי לניצול _דיווחים נוספים_1_פירוט אגח תשואה מעל 10% " xfId="10206"/>
    <cellStyle name="8_Anafim_יתרת מסגרות אשראי לניצול _דיווחים נוספים_1_פירוט אגח תשואה מעל 10% _15" xfId="10207"/>
    <cellStyle name="8_Anafim_יתרת מסגרות אשראי לניצול _דיווחים נוספים_15" xfId="10208"/>
    <cellStyle name="8_Anafim_יתרת מסגרות אשראי לניצול _דיווחים נוספים_פירוט אגח תשואה מעל 10% " xfId="10209"/>
    <cellStyle name="8_Anafim_יתרת מסגרות אשראי לניצול _דיווחים נוספים_פירוט אגח תשואה מעל 10% _15" xfId="10210"/>
    <cellStyle name="8_Anafim_יתרת מסגרות אשראי לניצול _פירוט אגח תשואה מעל 10% " xfId="10211"/>
    <cellStyle name="8_Anafim_יתרת מסגרות אשראי לניצול _פירוט אגח תשואה מעל 10% _1" xfId="10212"/>
    <cellStyle name="8_Anafim_יתרת מסגרות אשראי לניצול _פירוט אגח תשואה מעל 10% _1_15" xfId="10213"/>
    <cellStyle name="8_Anafim_יתרת מסגרות אשראי לניצול _פירוט אגח תשואה מעל 10% _15" xfId="10214"/>
    <cellStyle name="8_Anafim_יתרת מסגרות אשראי לניצול _פירוט אגח תשואה מעל 10% _פירוט אגח תשואה מעל 10% " xfId="10215"/>
    <cellStyle name="8_Anafim_יתרת מסגרות אשראי לניצול _פירוט אגח תשואה מעל 10% _פירוט אגח תשואה מעל 10% _15" xfId="10216"/>
    <cellStyle name="8_Anafim_עסקאות שאושרו וטרם בוצעו  " xfId="10217"/>
    <cellStyle name="8_Anafim_עסקאות שאושרו וטרם בוצעו   2" xfId="10218"/>
    <cellStyle name="8_Anafim_עסקאות שאושרו וטרם בוצעו   2_15" xfId="10219"/>
    <cellStyle name="8_Anafim_עסקאות שאושרו וטרם בוצעו   2_דיווחים נוספים" xfId="10220"/>
    <cellStyle name="8_Anafim_עסקאות שאושרו וטרם בוצעו   2_דיווחים נוספים_1" xfId="10221"/>
    <cellStyle name="8_Anafim_עסקאות שאושרו וטרם בוצעו   2_דיווחים נוספים_1_15" xfId="10222"/>
    <cellStyle name="8_Anafim_עסקאות שאושרו וטרם בוצעו   2_דיווחים נוספים_1_פירוט אגח תשואה מעל 10% " xfId="10223"/>
    <cellStyle name="8_Anafim_עסקאות שאושרו וטרם בוצעו   2_דיווחים נוספים_1_פירוט אגח תשואה מעל 10% _15" xfId="10224"/>
    <cellStyle name="8_Anafim_עסקאות שאושרו וטרם בוצעו   2_דיווחים נוספים_15" xfId="10225"/>
    <cellStyle name="8_Anafim_עסקאות שאושרו וטרם בוצעו   2_דיווחים נוספים_פירוט אגח תשואה מעל 10% " xfId="10226"/>
    <cellStyle name="8_Anafim_עסקאות שאושרו וטרם בוצעו   2_דיווחים נוספים_פירוט אגח תשואה מעל 10% _15" xfId="10227"/>
    <cellStyle name="8_Anafim_עסקאות שאושרו וטרם בוצעו   2_פירוט אגח תשואה מעל 10% " xfId="10228"/>
    <cellStyle name="8_Anafim_עסקאות שאושרו וטרם בוצעו   2_פירוט אגח תשואה מעל 10% _1" xfId="10229"/>
    <cellStyle name="8_Anafim_עסקאות שאושרו וטרם בוצעו   2_פירוט אגח תשואה מעל 10% _1_15" xfId="10230"/>
    <cellStyle name="8_Anafim_עסקאות שאושרו וטרם בוצעו   2_פירוט אגח תשואה מעל 10% _15" xfId="10231"/>
    <cellStyle name="8_Anafim_עסקאות שאושרו וטרם בוצעו   2_פירוט אגח תשואה מעל 10% _פירוט אגח תשואה מעל 10% " xfId="10232"/>
    <cellStyle name="8_Anafim_עסקאות שאושרו וטרם בוצעו   2_פירוט אגח תשואה מעל 10% _פירוט אגח תשואה מעל 10% _15" xfId="10233"/>
    <cellStyle name="8_Anafim_עסקאות שאושרו וטרם בוצעו  _1" xfId="10234"/>
    <cellStyle name="8_Anafim_עסקאות שאושרו וטרם בוצעו  _1 2" xfId="10235"/>
    <cellStyle name="8_Anafim_עסקאות שאושרו וטרם בוצעו  _1 2_15" xfId="10236"/>
    <cellStyle name="8_Anafim_עסקאות שאושרו וטרם בוצעו  _1 2_דיווחים נוספים" xfId="10237"/>
    <cellStyle name="8_Anafim_עסקאות שאושרו וטרם בוצעו  _1 2_דיווחים נוספים_1" xfId="10238"/>
    <cellStyle name="8_Anafim_עסקאות שאושרו וטרם בוצעו  _1 2_דיווחים נוספים_1_15" xfId="10239"/>
    <cellStyle name="8_Anafim_עסקאות שאושרו וטרם בוצעו  _1 2_דיווחים נוספים_1_פירוט אגח תשואה מעל 10% " xfId="10240"/>
    <cellStyle name="8_Anafim_עסקאות שאושרו וטרם בוצעו  _1 2_דיווחים נוספים_1_פירוט אגח תשואה מעל 10% _15" xfId="10241"/>
    <cellStyle name="8_Anafim_עסקאות שאושרו וטרם בוצעו  _1 2_דיווחים נוספים_15" xfId="10242"/>
    <cellStyle name="8_Anafim_עסקאות שאושרו וטרם בוצעו  _1 2_דיווחים נוספים_פירוט אגח תשואה מעל 10% " xfId="10243"/>
    <cellStyle name="8_Anafim_עסקאות שאושרו וטרם בוצעו  _1 2_דיווחים נוספים_פירוט אגח תשואה מעל 10% _15" xfId="10244"/>
    <cellStyle name="8_Anafim_עסקאות שאושרו וטרם בוצעו  _1 2_פירוט אגח תשואה מעל 10% " xfId="10245"/>
    <cellStyle name="8_Anafim_עסקאות שאושרו וטרם בוצעו  _1 2_פירוט אגח תשואה מעל 10% _1" xfId="10246"/>
    <cellStyle name="8_Anafim_עסקאות שאושרו וטרם בוצעו  _1 2_פירוט אגח תשואה מעל 10% _1_15" xfId="10247"/>
    <cellStyle name="8_Anafim_עסקאות שאושרו וטרם בוצעו  _1 2_פירוט אגח תשואה מעל 10% _15" xfId="10248"/>
    <cellStyle name="8_Anafim_עסקאות שאושרו וטרם בוצעו  _1 2_פירוט אגח תשואה מעל 10% _פירוט אגח תשואה מעל 10% " xfId="10249"/>
    <cellStyle name="8_Anafim_עסקאות שאושרו וטרם בוצעו  _1 2_פירוט אגח תשואה מעל 10% _פירוט אגח תשואה מעל 10% _15" xfId="10250"/>
    <cellStyle name="8_Anafim_עסקאות שאושרו וטרם בוצעו  _1_15" xfId="10251"/>
    <cellStyle name="8_Anafim_עסקאות שאושרו וטרם בוצעו  _1_דיווחים נוספים" xfId="10252"/>
    <cellStyle name="8_Anafim_עסקאות שאושרו וטרם בוצעו  _1_דיווחים נוספים_15" xfId="10253"/>
    <cellStyle name="8_Anafim_עסקאות שאושרו וטרם בוצעו  _1_דיווחים נוספים_פירוט אגח תשואה מעל 10% " xfId="10254"/>
    <cellStyle name="8_Anafim_עסקאות שאושרו וטרם בוצעו  _1_דיווחים נוספים_פירוט אגח תשואה מעל 10% _15" xfId="10255"/>
    <cellStyle name="8_Anafim_עסקאות שאושרו וטרם בוצעו  _1_פירוט אגח תשואה מעל 10% " xfId="10256"/>
    <cellStyle name="8_Anafim_עסקאות שאושרו וטרם בוצעו  _1_פירוט אגח תשואה מעל 10% _1" xfId="10257"/>
    <cellStyle name="8_Anafim_עסקאות שאושרו וטרם בוצעו  _1_פירוט אגח תשואה מעל 10% _1_15" xfId="10258"/>
    <cellStyle name="8_Anafim_עסקאות שאושרו וטרם בוצעו  _1_פירוט אגח תשואה מעל 10% _15" xfId="10259"/>
    <cellStyle name="8_Anafim_עסקאות שאושרו וטרם בוצעו  _1_פירוט אגח תשואה מעל 10% _פירוט אגח תשואה מעל 10% " xfId="10260"/>
    <cellStyle name="8_Anafim_עסקאות שאושרו וטרם בוצעו  _1_פירוט אגח תשואה מעל 10% _פירוט אגח תשואה מעל 10% _15" xfId="10261"/>
    <cellStyle name="8_Anafim_עסקאות שאושרו וטרם בוצעו  _15" xfId="10262"/>
    <cellStyle name="8_Anafim_עסקאות שאושרו וטרם בוצעו  _4.4." xfId="10263"/>
    <cellStyle name="8_Anafim_עסקאות שאושרו וטרם בוצעו  _4.4. 2" xfId="10264"/>
    <cellStyle name="8_Anafim_עסקאות שאושרו וטרם בוצעו  _4.4. 2_15" xfId="10265"/>
    <cellStyle name="8_Anafim_עסקאות שאושרו וטרם בוצעו  _4.4. 2_דיווחים נוספים" xfId="10266"/>
    <cellStyle name="8_Anafim_עסקאות שאושרו וטרם בוצעו  _4.4. 2_דיווחים נוספים_1" xfId="10267"/>
    <cellStyle name="8_Anafim_עסקאות שאושרו וטרם בוצעו  _4.4. 2_דיווחים נוספים_1_15" xfId="10268"/>
    <cellStyle name="8_Anafim_עסקאות שאושרו וטרם בוצעו  _4.4. 2_דיווחים נוספים_1_פירוט אגח תשואה מעל 10% " xfId="10269"/>
    <cellStyle name="8_Anafim_עסקאות שאושרו וטרם בוצעו  _4.4. 2_דיווחים נוספים_1_פירוט אגח תשואה מעל 10% _15" xfId="10270"/>
    <cellStyle name="8_Anafim_עסקאות שאושרו וטרם בוצעו  _4.4. 2_דיווחים נוספים_15" xfId="10271"/>
    <cellStyle name="8_Anafim_עסקאות שאושרו וטרם בוצעו  _4.4. 2_דיווחים נוספים_פירוט אגח תשואה מעל 10% " xfId="10272"/>
    <cellStyle name="8_Anafim_עסקאות שאושרו וטרם בוצעו  _4.4. 2_דיווחים נוספים_פירוט אגח תשואה מעל 10% _15" xfId="10273"/>
    <cellStyle name="8_Anafim_עסקאות שאושרו וטרם בוצעו  _4.4. 2_פירוט אגח תשואה מעל 10% " xfId="10274"/>
    <cellStyle name="8_Anafim_עסקאות שאושרו וטרם בוצעו  _4.4. 2_פירוט אגח תשואה מעל 10% _1" xfId="10275"/>
    <cellStyle name="8_Anafim_עסקאות שאושרו וטרם בוצעו  _4.4. 2_פירוט אגח תשואה מעל 10% _1_15" xfId="10276"/>
    <cellStyle name="8_Anafim_עסקאות שאושרו וטרם בוצעו  _4.4. 2_פירוט אגח תשואה מעל 10% _15" xfId="10277"/>
    <cellStyle name="8_Anafim_עסקאות שאושרו וטרם בוצעו  _4.4. 2_פירוט אגח תשואה מעל 10% _פירוט אגח תשואה מעל 10% " xfId="10278"/>
    <cellStyle name="8_Anafim_עסקאות שאושרו וטרם בוצעו  _4.4. 2_פירוט אגח תשואה מעל 10% _פירוט אגח תשואה מעל 10% _15" xfId="10279"/>
    <cellStyle name="8_Anafim_עסקאות שאושרו וטרם בוצעו  _4.4._15" xfId="10280"/>
    <cellStyle name="8_Anafim_עסקאות שאושרו וטרם בוצעו  _4.4._דיווחים נוספים" xfId="10281"/>
    <cellStyle name="8_Anafim_עסקאות שאושרו וטרם בוצעו  _4.4._דיווחים נוספים_15" xfId="10282"/>
    <cellStyle name="8_Anafim_עסקאות שאושרו וטרם בוצעו  _4.4._דיווחים נוספים_פירוט אגח תשואה מעל 10% " xfId="10283"/>
    <cellStyle name="8_Anafim_עסקאות שאושרו וטרם בוצעו  _4.4._דיווחים נוספים_פירוט אגח תשואה מעל 10% _15" xfId="10284"/>
    <cellStyle name="8_Anafim_עסקאות שאושרו וטרם בוצעו  _4.4._פירוט אגח תשואה מעל 10% " xfId="10285"/>
    <cellStyle name="8_Anafim_עסקאות שאושרו וטרם בוצעו  _4.4._פירוט אגח תשואה מעל 10% _1" xfId="10286"/>
    <cellStyle name="8_Anafim_עסקאות שאושרו וטרם בוצעו  _4.4._פירוט אגח תשואה מעל 10% _1_15" xfId="10287"/>
    <cellStyle name="8_Anafim_עסקאות שאושרו וטרם בוצעו  _4.4._פירוט אגח תשואה מעל 10% _15" xfId="10288"/>
    <cellStyle name="8_Anafim_עסקאות שאושרו וטרם בוצעו  _4.4._פירוט אגח תשואה מעל 10% _פירוט אגח תשואה מעל 10% " xfId="10289"/>
    <cellStyle name="8_Anafim_עסקאות שאושרו וטרם בוצעו  _4.4._פירוט אגח תשואה מעל 10% _פירוט אגח תשואה מעל 10% _15" xfId="10290"/>
    <cellStyle name="8_Anafim_עסקאות שאושרו וטרם בוצעו  _דיווחים נוספים" xfId="10291"/>
    <cellStyle name="8_Anafim_עסקאות שאושרו וטרם בוצעו  _דיווחים נוספים_1" xfId="10292"/>
    <cellStyle name="8_Anafim_עסקאות שאושרו וטרם בוצעו  _דיווחים נוספים_1_15" xfId="10293"/>
    <cellStyle name="8_Anafim_עסקאות שאושרו וטרם בוצעו  _דיווחים נוספים_1_פירוט אגח תשואה מעל 10% " xfId="10294"/>
    <cellStyle name="8_Anafim_עסקאות שאושרו וטרם בוצעו  _דיווחים נוספים_1_פירוט אגח תשואה מעל 10% _15" xfId="10295"/>
    <cellStyle name="8_Anafim_עסקאות שאושרו וטרם בוצעו  _דיווחים נוספים_15" xfId="10296"/>
    <cellStyle name="8_Anafim_עסקאות שאושרו וטרם בוצעו  _דיווחים נוספים_פירוט אגח תשואה מעל 10% " xfId="10297"/>
    <cellStyle name="8_Anafim_עסקאות שאושרו וטרם בוצעו  _דיווחים נוספים_פירוט אגח תשואה מעל 10% _15" xfId="10298"/>
    <cellStyle name="8_Anafim_עסקאות שאושרו וטרם בוצעו  _פירוט אגח תשואה מעל 10% " xfId="10299"/>
    <cellStyle name="8_Anafim_עסקאות שאושרו וטרם בוצעו  _פירוט אגח תשואה מעל 10% _1" xfId="10300"/>
    <cellStyle name="8_Anafim_עסקאות שאושרו וטרם בוצעו  _פירוט אגח תשואה מעל 10% _1_15" xfId="10301"/>
    <cellStyle name="8_Anafim_עסקאות שאושרו וטרם בוצעו  _פירוט אגח תשואה מעל 10% _15" xfId="10302"/>
    <cellStyle name="8_Anafim_עסקאות שאושרו וטרם בוצעו  _פירוט אגח תשואה מעל 10% _פירוט אגח תשואה מעל 10% " xfId="10303"/>
    <cellStyle name="8_Anafim_עסקאות שאושרו וטרם בוצעו  _פירוט אגח תשואה מעל 10% _פירוט אגח תשואה מעל 10% _15" xfId="10304"/>
    <cellStyle name="8_Anafim_פירוט אגח תשואה מעל 10% " xfId="10305"/>
    <cellStyle name="8_Anafim_פירוט אגח תשואה מעל 10%  2" xfId="10306"/>
    <cellStyle name="8_Anafim_פירוט אגח תשואה מעל 10%  2_15" xfId="10307"/>
    <cellStyle name="8_Anafim_פירוט אגח תשואה מעל 10%  2_דיווחים נוספים" xfId="10308"/>
    <cellStyle name="8_Anafim_פירוט אגח תשואה מעל 10%  2_דיווחים נוספים_1" xfId="10309"/>
    <cellStyle name="8_Anafim_פירוט אגח תשואה מעל 10%  2_דיווחים נוספים_1_15" xfId="10310"/>
    <cellStyle name="8_Anafim_פירוט אגח תשואה מעל 10%  2_דיווחים נוספים_1_פירוט אגח תשואה מעל 10% " xfId="10311"/>
    <cellStyle name="8_Anafim_פירוט אגח תשואה מעל 10%  2_דיווחים נוספים_1_פירוט אגח תשואה מעל 10% _15" xfId="10312"/>
    <cellStyle name="8_Anafim_פירוט אגח תשואה מעל 10%  2_דיווחים נוספים_15" xfId="10313"/>
    <cellStyle name="8_Anafim_פירוט אגח תשואה מעל 10%  2_דיווחים נוספים_פירוט אגח תשואה מעל 10% " xfId="10314"/>
    <cellStyle name="8_Anafim_פירוט אגח תשואה מעל 10%  2_דיווחים נוספים_פירוט אגח תשואה מעל 10% _15" xfId="10315"/>
    <cellStyle name="8_Anafim_פירוט אגח תשואה מעל 10%  2_פירוט אגח תשואה מעל 10% " xfId="10316"/>
    <cellStyle name="8_Anafim_פירוט אגח תשואה מעל 10%  2_פירוט אגח תשואה מעל 10% _1" xfId="10317"/>
    <cellStyle name="8_Anafim_פירוט אגח תשואה מעל 10%  2_פירוט אגח תשואה מעל 10% _1_15" xfId="10318"/>
    <cellStyle name="8_Anafim_פירוט אגח תשואה מעל 10%  2_פירוט אגח תשואה מעל 10% _15" xfId="10319"/>
    <cellStyle name="8_Anafim_פירוט אגח תשואה מעל 10%  2_פירוט אגח תשואה מעל 10% _פירוט אגח תשואה מעל 10% " xfId="10320"/>
    <cellStyle name="8_Anafim_פירוט אגח תשואה מעל 10%  2_פירוט אגח תשואה מעל 10% _פירוט אגח תשואה מעל 10% _15" xfId="10321"/>
    <cellStyle name="8_Anafim_פירוט אגח תשואה מעל 10% _1" xfId="10322"/>
    <cellStyle name="8_Anafim_פירוט אגח תשואה מעל 10% _1_15" xfId="10323"/>
    <cellStyle name="8_Anafim_פירוט אגח תשואה מעל 10% _1_פירוט אגח תשואה מעל 10% " xfId="10324"/>
    <cellStyle name="8_Anafim_פירוט אגח תשואה מעל 10% _1_פירוט אגח תשואה מעל 10% _15" xfId="10325"/>
    <cellStyle name="8_Anafim_פירוט אגח תשואה מעל 10% _15" xfId="10326"/>
    <cellStyle name="8_Anafim_פירוט אגח תשואה מעל 10% _2" xfId="10327"/>
    <cellStyle name="8_Anafim_פירוט אגח תשואה מעל 10% _2_15" xfId="10328"/>
    <cellStyle name="8_Anafim_פירוט אגח תשואה מעל 10% _4.4." xfId="10329"/>
    <cellStyle name="8_Anafim_פירוט אגח תשואה מעל 10% _4.4. 2" xfId="10330"/>
    <cellStyle name="8_Anafim_פירוט אגח תשואה מעל 10% _4.4. 2_15" xfId="10331"/>
    <cellStyle name="8_Anafim_פירוט אגח תשואה מעל 10% _4.4. 2_דיווחים נוספים" xfId="10332"/>
    <cellStyle name="8_Anafim_פירוט אגח תשואה מעל 10% _4.4. 2_דיווחים נוספים_1" xfId="10333"/>
    <cellStyle name="8_Anafim_פירוט אגח תשואה מעל 10% _4.4. 2_דיווחים נוספים_1_15" xfId="10334"/>
    <cellStyle name="8_Anafim_פירוט אגח תשואה מעל 10% _4.4. 2_דיווחים נוספים_1_פירוט אגח תשואה מעל 10% " xfId="10335"/>
    <cellStyle name="8_Anafim_פירוט אגח תשואה מעל 10% _4.4. 2_דיווחים נוספים_1_פירוט אגח תשואה מעל 10% _15" xfId="10336"/>
    <cellStyle name="8_Anafim_פירוט אגח תשואה מעל 10% _4.4. 2_דיווחים נוספים_15" xfId="10337"/>
    <cellStyle name="8_Anafim_פירוט אגח תשואה מעל 10% _4.4. 2_דיווחים נוספים_פירוט אגח תשואה מעל 10% " xfId="10338"/>
    <cellStyle name="8_Anafim_פירוט אגח תשואה מעל 10% _4.4. 2_דיווחים נוספים_פירוט אגח תשואה מעל 10% _15" xfId="10339"/>
    <cellStyle name="8_Anafim_פירוט אגח תשואה מעל 10% _4.4. 2_פירוט אגח תשואה מעל 10% " xfId="10340"/>
    <cellStyle name="8_Anafim_פירוט אגח תשואה מעל 10% _4.4. 2_פירוט אגח תשואה מעל 10% _1" xfId="10341"/>
    <cellStyle name="8_Anafim_פירוט אגח תשואה מעל 10% _4.4. 2_פירוט אגח תשואה מעל 10% _1_15" xfId="10342"/>
    <cellStyle name="8_Anafim_פירוט אגח תשואה מעל 10% _4.4. 2_פירוט אגח תשואה מעל 10% _15" xfId="10343"/>
    <cellStyle name="8_Anafim_פירוט אגח תשואה מעל 10% _4.4. 2_פירוט אגח תשואה מעל 10% _פירוט אגח תשואה מעל 10% " xfId="10344"/>
    <cellStyle name="8_Anafim_פירוט אגח תשואה מעל 10% _4.4. 2_פירוט אגח תשואה מעל 10% _פירוט אגח תשואה מעל 10% _15" xfId="10345"/>
    <cellStyle name="8_Anafim_פירוט אגח תשואה מעל 10% _4.4._15" xfId="10346"/>
    <cellStyle name="8_Anafim_פירוט אגח תשואה מעל 10% _4.4._דיווחים נוספים" xfId="10347"/>
    <cellStyle name="8_Anafim_פירוט אגח תשואה מעל 10% _4.4._דיווחים נוספים_15" xfId="10348"/>
    <cellStyle name="8_Anafim_פירוט אגח תשואה מעל 10% _4.4._דיווחים נוספים_פירוט אגח תשואה מעל 10% " xfId="10349"/>
    <cellStyle name="8_Anafim_פירוט אגח תשואה מעל 10% _4.4._דיווחים נוספים_פירוט אגח תשואה מעל 10% _15" xfId="10350"/>
    <cellStyle name="8_Anafim_פירוט אגח תשואה מעל 10% _4.4._פירוט אגח תשואה מעל 10% " xfId="10351"/>
    <cellStyle name="8_Anafim_פירוט אגח תשואה מעל 10% _4.4._פירוט אגח תשואה מעל 10% _1" xfId="10352"/>
    <cellStyle name="8_Anafim_פירוט אגח תשואה מעל 10% _4.4._פירוט אגח תשואה מעל 10% _1_15" xfId="10353"/>
    <cellStyle name="8_Anafim_פירוט אגח תשואה מעל 10% _4.4._פירוט אגח תשואה מעל 10% _15" xfId="10354"/>
    <cellStyle name="8_Anafim_פירוט אגח תשואה מעל 10% _4.4._פירוט אגח תשואה מעל 10% _פירוט אגח תשואה מעל 10% " xfId="10355"/>
    <cellStyle name="8_Anafim_פירוט אגח תשואה מעל 10% _4.4._פירוט אגח תשואה מעל 10% _פירוט אגח תשואה מעל 10% _15" xfId="10356"/>
    <cellStyle name="8_Anafim_פירוט אגח תשואה מעל 10% _דיווחים נוספים" xfId="10357"/>
    <cellStyle name="8_Anafim_פירוט אגח תשואה מעל 10% _דיווחים נוספים_1" xfId="10358"/>
    <cellStyle name="8_Anafim_פירוט אגח תשואה מעל 10% _דיווחים נוספים_1_15" xfId="10359"/>
    <cellStyle name="8_Anafim_פירוט אגח תשואה מעל 10% _דיווחים נוספים_1_פירוט אגח תשואה מעל 10% " xfId="10360"/>
    <cellStyle name="8_Anafim_פירוט אגח תשואה מעל 10% _דיווחים נוספים_1_פירוט אגח תשואה מעל 10% _15" xfId="10361"/>
    <cellStyle name="8_Anafim_פירוט אגח תשואה מעל 10% _דיווחים נוספים_15" xfId="10362"/>
    <cellStyle name="8_Anafim_פירוט אגח תשואה מעל 10% _דיווחים נוספים_פירוט אגח תשואה מעל 10% " xfId="10363"/>
    <cellStyle name="8_Anafim_פירוט אגח תשואה מעל 10% _דיווחים נוספים_פירוט אגח תשואה מעל 10% _15" xfId="10364"/>
    <cellStyle name="8_Anafim_פירוט אגח תשואה מעל 10% _פירוט אגח תשואה מעל 10% " xfId="10365"/>
    <cellStyle name="8_Anafim_פירוט אגח תשואה מעל 10% _פירוט אגח תשואה מעל 10% _1" xfId="10366"/>
    <cellStyle name="8_Anafim_פירוט אגח תשואה מעל 10% _פירוט אגח תשואה מעל 10% _1_15" xfId="10367"/>
    <cellStyle name="8_Anafim_פירוט אגח תשואה מעל 10% _פירוט אגח תשואה מעל 10% _15" xfId="10368"/>
    <cellStyle name="8_Anafim_פירוט אגח תשואה מעל 10% _פירוט אגח תשואה מעל 10% _פירוט אגח תשואה מעל 10% " xfId="10369"/>
    <cellStyle name="8_Anafim_פירוט אגח תשואה מעל 10% _פירוט אגח תשואה מעל 10% _פירוט אגח תשואה מעל 10% _15" xfId="10370"/>
    <cellStyle name="8_אחזקות בעלי ענין -DATA - ערכים" xfId="10371"/>
    <cellStyle name="8_דיווחים נוספים" xfId="10372"/>
    <cellStyle name="8_דיווחים נוספים 2" xfId="10373"/>
    <cellStyle name="8_דיווחים נוספים 2_15" xfId="10374"/>
    <cellStyle name="8_דיווחים נוספים 2_דיווחים נוספים" xfId="10375"/>
    <cellStyle name="8_דיווחים נוספים 2_דיווחים נוספים_1" xfId="10376"/>
    <cellStyle name="8_דיווחים נוספים 2_דיווחים נוספים_1_15" xfId="10377"/>
    <cellStyle name="8_דיווחים נוספים 2_דיווחים נוספים_1_פירוט אגח תשואה מעל 10% " xfId="10378"/>
    <cellStyle name="8_דיווחים נוספים 2_דיווחים נוספים_1_פירוט אגח תשואה מעל 10% _15" xfId="10379"/>
    <cellStyle name="8_דיווחים נוספים 2_דיווחים נוספים_15" xfId="10380"/>
    <cellStyle name="8_דיווחים נוספים 2_דיווחים נוספים_פירוט אגח תשואה מעל 10% " xfId="10381"/>
    <cellStyle name="8_דיווחים נוספים 2_דיווחים נוספים_פירוט אגח תשואה מעל 10% _15" xfId="10382"/>
    <cellStyle name="8_דיווחים נוספים 2_פירוט אגח תשואה מעל 10% " xfId="10383"/>
    <cellStyle name="8_דיווחים נוספים 2_פירוט אגח תשואה מעל 10% _1" xfId="10384"/>
    <cellStyle name="8_דיווחים נוספים 2_פירוט אגח תשואה מעל 10% _1_15" xfId="10385"/>
    <cellStyle name="8_דיווחים נוספים 2_פירוט אגח תשואה מעל 10% _15" xfId="10386"/>
    <cellStyle name="8_דיווחים נוספים 2_פירוט אגח תשואה מעל 10% _פירוט אגח תשואה מעל 10% " xfId="10387"/>
    <cellStyle name="8_דיווחים נוספים 2_פירוט אגח תשואה מעל 10% _פירוט אגח תשואה מעל 10% _15" xfId="10388"/>
    <cellStyle name="8_דיווחים נוספים_1" xfId="10389"/>
    <cellStyle name="8_דיווחים נוספים_1 2" xfId="10390"/>
    <cellStyle name="8_דיווחים נוספים_1 2_15" xfId="10391"/>
    <cellStyle name="8_דיווחים נוספים_1 2_דיווחים נוספים" xfId="10392"/>
    <cellStyle name="8_דיווחים נוספים_1 2_דיווחים נוספים_1" xfId="10393"/>
    <cellStyle name="8_דיווחים נוספים_1 2_דיווחים נוספים_1_15" xfId="10394"/>
    <cellStyle name="8_דיווחים נוספים_1 2_דיווחים נוספים_1_פירוט אגח תשואה מעל 10% " xfId="10395"/>
    <cellStyle name="8_דיווחים נוספים_1 2_דיווחים נוספים_1_פירוט אגח תשואה מעל 10% _15" xfId="10396"/>
    <cellStyle name="8_דיווחים נוספים_1 2_דיווחים נוספים_15" xfId="10397"/>
    <cellStyle name="8_דיווחים נוספים_1 2_דיווחים נוספים_פירוט אגח תשואה מעל 10% " xfId="10398"/>
    <cellStyle name="8_דיווחים נוספים_1 2_דיווחים נוספים_פירוט אגח תשואה מעל 10% _15" xfId="10399"/>
    <cellStyle name="8_דיווחים נוספים_1 2_פירוט אגח תשואה מעל 10% " xfId="10400"/>
    <cellStyle name="8_דיווחים נוספים_1 2_פירוט אגח תשואה מעל 10% _1" xfId="10401"/>
    <cellStyle name="8_דיווחים נוספים_1 2_פירוט אגח תשואה מעל 10% _1_15" xfId="10402"/>
    <cellStyle name="8_דיווחים נוספים_1 2_פירוט אגח תשואה מעל 10% _15" xfId="10403"/>
    <cellStyle name="8_דיווחים נוספים_1 2_פירוט אגח תשואה מעל 10% _פירוט אגח תשואה מעל 10% " xfId="10404"/>
    <cellStyle name="8_דיווחים נוספים_1 2_פירוט אגח תשואה מעל 10% _פירוט אגח תשואה מעל 10% _15" xfId="10405"/>
    <cellStyle name="8_דיווחים נוספים_1_15" xfId="10406"/>
    <cellStyle name="8_דיווחים נוספים_1_4.4." xfId="10407"/>
    <cellStyle name="8_דיווחים נוספים_1_4.4. 2" xfId="10408"/>
    <cellStyle name="8_דיווחים נוספים_1_4.4. 2_15" xfId="10409"/>
    <cellStyle name="8_דיווחים נוספים_1_4.4. 2_דיווחים נוספים" xfId="10410"/>
    <cellStyle name="8_דיווחים נוספים_1_4.4. 2_דיווחים נוספים_1" xfId="10411"/>
    <cellStyle name="8_דיווחים נוספים_1_4.4. 2_דיווחים נוספים_1_15" xfId="10412"/>
    <cellStyle name="8_דיווחים נוספים_1_4.4. 2_דיווחים נוספים_1_פירוט אגח תשואה מעל 10% " xfId="10413"/>
    <cellStyle name="8_דיווחים נוספים_1_4.4. 2_דיווחים נוספים_1_פירוט אגח תשואה מעל 10% _15" xfId="10414"/>
    <cellStyle name="8_דיווחים נוספים_1_4.4. 2_דיווחים נוספים_15" xfId="10415"/>
    <cellStyle name="8_דיווחים נוספים_1_4.4. 2_דיווחים נוספים_פירוט אגח תשואה מעל 10% " xfId="10416"/>
    <cellStyle name="8_דיווחים נוספים_1_4.4. 2_דיווחים נוספים_פירוט אגח תשואה מעל 10% _15" xfId="10417"/>
    <cellStyle name="8_דיווחים נוספים_1_4.4. 2_פירוט אגח תשואה מעל 10% " xfId="10418"/>
    <cellStyle name="8_דיווחים נוספים_1_4.4. 2_פירוט אגח תשואה מעל 10% _1" xfId="10419"/>
    <cellStyle name="8_דיווחים נוספים_1_4.4. 2_פירוט אגח תשואה מעל 10% _1_15" xfId="10420"/>
    <cellStyle name="8_דיווחים נוספים_1_4.4. 2_פירוט אגח תשואה מעל 10% _15" xfId="10421"/>
    <cellStyle name="8_דיווחים נוספים_1_4.4. 2_פירוט אגח תשואה מעל 10% _פירוט אגח תשואה מעל 10% " xfId="10422"/>
    <cellStyle name="8_דיווחים נוספים_1_4.4. 2_פירוט אגח תשואה מעל 10% _פירוט אגח תשואה מעל 10% _15" xfId="10423"/>
    <cellStyle name="8_דיווחים נוספים_1_4.4._15" xfId="10424"/>
    <cellStyle name="8_דיווחים נוספים_1_4.4._דיווחים נוספים" xfId="10425"/>
    <cellStyle name="8_דיווחים נוספים_1_4.4._דיווחים נוספים_15" xfId="10426"/>
    <cellStyle name="8_דיווחים נוספים_1_4.4._דיווחים נוספים_פירוט אגח תשואה מעל 10% " xfId="10427"/>
    <cellStyle name="8_דיווחים נוספים_1_4.4._דיווחים נוספים_פירוט אגח תשואה מעל 10% _15" xfId="10428"/>
    <cellStyle name="8_דיווחים נוספים_1_4.4._פירוט אגח תשואה מעל 10% " xfId="10429"/>
    <cellStyle name="8_דיווחים נוספים_1_4.4._פירוט אגח תשואה מעל 10% _1" xfId="10430"/>
    <cellStyle name="8_דיווחים נוספים_1_4.4._פירוט אגח תשואה מעל 10% _1_15" xfId="10431"/>
    <cellStyle name="8_דיווחים נוספים_1_4.4._פירוט אגח תשואה מעל 10% _15" xfId="10432"/>
    <cellStyle name="8_דיווחים נוספים_1_4.4._פירוט אגח תשואה מעל 10% _פירוט אגח תשואה מעל 10% " xfId="10433"/>
    <cellStyle name="8_דיווחים נוספים_1_4.4._פירוט אגח תשואה מעל 10% _פירוט אגח תשואה מעל 10% _15" xfId="10434"/>
    <cellStyle name="8_דיווחים נוספים_1_דיווחים נוספים" xfId="10435"/>
    <cellStyle name="8_דיווחים נוספים_1_דיווחים נוספים 2" xfId="10436"/>
    <cellStyle name="8_דיווחים נוספים_1_דיווחים נוספים 2_15" xfId="10437"/>
    <cellStyle name="8_דיווחים נוספים_1_דיווחים נוספים 2_דיווחים נוספים" xfId="10438"/>
    <cellStyle name="8_דיווחים נוספים_1_דיווחים נוספים 2_דיווחים נוספים_1" xfId="10439"/>
    <cellStyle name="8_דיווחים נוספים_1_דיווחים נוספים 2_דיווחים נוספים_1_15" xfId="10440"/>
    <cellStyle name="8_דיווחים נוספים_1_דיווחים נוספים 2_דיווחים נוספים_1_פירוט אגח תשואה מעל 10% " xfId="10441"/>
    <cellStyle name="8_דיווחים נוספים_1_דיווחים נוספים 2_דיווחים נוספים_1_פירוט אגח תשואה מעל 10% _15" xfId="10442"/>
    <cellStyle name="8_דיווחים נוספים_1_דיווחים נוספים 2_דיווחים נוספים_15" xfId="10443"/>
    <cellStyle name="8_דיווחים נוספים_1_דיווחים נוספים 2_דיווחים נוספים_פירוט אגח תשואה מעל 10% " xfId="10444"/>
    <cellStyle name="8_דיווחים נוספים_1_דיווחים נוספים 2_דיווחים נוספים_פירוט אגח תשואה מעל 10% _15" xfId="10445"/>
    <cellStyle name="8_דיווחים נוספים_1_דיווחים נוספים 2_פירוט אגח תשואה מעל 10% " xfId="10446"/>
    <cellStyle name="8_דיווחים נוספים_1_דיווחים נוספים 2_פירוט אגח תשואה מעל 10% _1" xfId="10447"/>
    <cellStyle name="8_דיווחים נוספים_1_דיווחים נוספים 2_פירוט אגח תשואה מעל 10% _1_15" xfId="10448"/>
    <cellStyle name="8_דיווחים נוספים_1_דיווחים נוספים 2_פירוט אגח תשואה מעל 10% _15" xfId="10449"/>
    <cellStyle name="8_דיווחים נוספים_1_דיווחים נוספים 2_פירוט אגח תשואה מעל 10% _פירוט אגח תשואה מעל 10% " xfId="10450"/>
    <cellStyle name="8_דיווחים נוספים_1_דיווחים נוספים 2_פירוט אגח תשואה מעל 10% _פירוט אגח תשואה מעל 10% _15" xfId="10451"/>
    <cellStyle name="8_דיווחים נוספים_1_דיווחים נוספים_1" xfId="10452"/>
    <cellStyle name="8_דיווחים נוספים_1_דיווחים נוספים_1_15" xfId="10453"/>
    <cellStyle name="8_דיווחים נוספים_1_דיווחים נוספים_1_פירוט אגח תשואה מעל 10% " xfId="10454"/>
    <cellStyle name="8_דיווחים נוספים_1_דיווחים נוספים_1_פירוט אגח תשואה מעל 10% _15" xfId="10455"/>
    <cellStyle name="8_דיווחים נוספים_1_דיווחים נוספים_15" xfId="10456"/>
    <cellStyle name="8_דיווחים נוספים_1_דיווחים נוספים_4.4." xfId="10457"/>
    <cellStyle name="8_דיווחים נוספים_1_דיווחים נוספים_4.4. 2" xfId="10458"/>
    <cellStyle name="8_דיווחים נוספים_1_דיווחים נוספים_4.4. 2_15" xfId="10459"/>
    <cellStyle name="8_דיווחים נוספים_1_דיווחים נוספים_4.4. 2_דיווחים נוספים" xfId="10460"/>
    <cellStyle name="8_דיווחים נוספים_1_דיווחים נוספים_4.4. 2_דיווחים נוספים_1" xfId="10461"/>
    <cellStyle name="8_דיווחים נוספים_1_דיווחים נוספים_4.4. 2_דיווחים נוספים_1_15" xfId="10462"/>
    <cellStyle name="8_דיווחים נוספים_1_דיווחים נוספים_4.4. 2_דיווחים נוספים_1_פירוט אגח תשואה מעל 10% " xfId="10463"/>
    <cellStyle name="8_דיווחים נוספים_1_דיווחים נוספים_4.4. 2_דיווחים נוספים_1_פירוט אגח תשואה מעל 10% _15" xfId="10464"/>
    <cellStyle name="8_דיווחים נוספים_1_דיווחים נוספים_4.4. 2_דיווחים נוספים_15" xfId="10465"/>
    <cellStyle name="8_דיווחים נוספים_1_דיווחים נוספים_4.4. 2_דיווחים נוספים_פירוט אגח תשואה מעל 10% " xfId="10466"/>
    <cellStyle name="8_דיווחים נוספים_1_דיווחים נוספים_4.4. 2_דיווחים נוספים_פירוט אגח תשואה מעל 10% _15" xfId="10467"/>
    <cellStyle name="8_דיווחים נוספים_1_דיווחים נוספים_4.4. 2_פירוט אגח תשואה מעל 10% " xfId="10468"/>
    <cellStyle name="8_דיווחים נוספים_1_דיווחים נוספים_4.4. 2_פירוט אגח תשואה מעל 10% _1" xfId="10469"/>
    <cellStyle name="8_דיווחים נוספים_1_דיווחים נוספים_4.4. 2_פירוט אגח תשואה מעל 10% _1_15" xfId="10470"/>
    <cellStyle name="8_דיווחים נוספים_1_דיווחים נוספים_4.4. 2_פירוט אגח תשואה מעל 10% _15" xfId="10471"/>
    <cellStyle name="8_דיווחים נוספים_1_דיווחים נוספים_4.4. 2_פירוט אגח תשואה מעל 10% _פירוט אגח תשואה מעל 10% " xfId="10472"/>
    <cellStyle name="8_דיווחים נוספים_1_דיווחים נוספים_4.4. 2_פירוט אגח תשואה מעל 10% _פירוט אגח תשואה מעל 10% _15" xfId="10473"/>
    <cellStyle name="8_דיווחים נוספים_1_דיווחים נוספים_4.4._15" xfId="10474"/>
    <cellStyle name="8_דיווחים נוספים_1_דיווחים נוספים_4.4._דיווחים נוספים" xfId="10475"/>
    <cellStyle name="8_דיווחים נוספים_1_דיווחים נוספים_4.4._דיווחים נוספים_15" xfId="10476"/>
    <cellStyle name="8_דיווחים נוספים_1_דיווחים נוספים_4.4._דיווחים נוספים_פירוט אגח תשואה מעל 10% " xfId="10477"/>
    <cellStyle name="8_דיווחים נוספים_1_דיווחים נוספים_4.4._דיווחים נוספים_פירוט אגח תשואה מעל 10% _15" xfId="10478"/>
    <cellStyle name="8_דיווחים נוספים_1_דיווחים נוספים_4.4._פירוט אגח תשואה מעל 10% " xfId="10479"/>
    <cellStyle name="8_דיווחים נוספים_1_דיווחים נוספים_4.4._פירוט אגח תשואה מעל 10% _1" xfId="10480"/>
    <cellStyle name="8_דיווחים נוספים_1_דיווחים נוספים_4.4._פירוט אגח תשואה מעל 10% _1_15" xfId="10481"/>
    <cellStyle name="8_דיווחים נוספים_1_דיווחים נוספים_4.4._פירוט אגח תשואה מעל 10% _15" xfId="10482"/>
    <cellStyle name="8_דיווחים נוספים_1_דיווחים נוספים_4.4._פירוט אגח תשואה מעל 10% _פירוט אגח תשואה מעל 10% " xfId="10483"/>
    <cellStyle name="8_דיווחים נוספים_1_דיווחים נוספים_4.4._פירוט אגח תשואה מעל 10% _פירוט אגח תשואה מעל 10% _15" xfId="10484"/>
    <cellStyle name="8_דיווחים נוספים_1_דיווחים נוספים_דיווחים נוספים" xfId="10485"/>
    <cellStyle name="8_דיווחים נוספים_1_דיווחים נוספים_דיווחים נוספים_15" xfId="10486"/>
    <cellStyle name="8_דיווחים נוספים_1_דיווחים נוספים_דיווחים נוספים_פירוט אגח תשואה מעל 10% " xfId="10487"/>
    <cellStyle name="8_דיווחים נוספים_1_דיווחים נוספים_דיווחים נוספים_פירוט אגח תשואה מעל 10% _15" xfId="10488"/>
    <cellStyle name="8_דיווחים נוספים_1_דיווחים נוספים_פירוט אגח תשואה מעל 10% " xfId="10489"/>
    <cellStyle name="8_דיווחים נוספים_1_דיווחים נוספים_פירוט אגח תשואה מעל 10% _1" xfId="10490"/>
    <cellStyle name="8_דיווחים נוספים_1_דיווחים נוספים_פירוט אגח תשואה מעל 10% _1_15" xfId="10491"/>
    <cellStyle name="8_דיווחים נוספים_1_דיווחים נוספים_פירוט אגח תשואה מעל 10% _15" xfId="10492"/>
    <cellStyle name="8_דיווחים נוספים_1_דיווחים נוספים_פירוט אגח תשואה מעל 10% _פירוט אגח תשואה מעל 10% " xfId="10493"/>
    <cellStyle name="8_דיווחים נוספים_1_דיווחים נוספים_פירוט אגח תשואה מעל 10% _פירוט אגח תשואה מעל 10% _15" xfId="10494"/>
    <cellStyle name="8_דיווחים נוספים_1_פירוט אגח תשואה מעל 10% " xfId="10495"/>
    <cellStyle name="8_דיווחים נוספים_1_פירוט אגח תשואה מעל 10% _1" xfId="10496"/>
    <cellStyle name="8_דיווחים נוספים_1_פירוט אגח תשואה מעל 10% _1_15" xfId="10497"/>
    <cellStyle name="8_דיווחים נוספים_1_פירוט אגח תשואה מעל 10% _15" xfId="10498"/>
    <cellStyle name="8_דיווחים נוספים_1_פירוט אגח תשואה מעל 10% _פירוט אגח תשואה מעל 10% " xfId="10499"/>
    <cellStyle name="8_דיווחים נוספים_1_פירוט אגח תשואה מעל 10% _פירוט אגח תשואה מעל 10% _15" xfId="10500"/>
    <cellStyle name="8_דיווחים נוספים_15" xfId="10501"/>
    <cellStyle name="8_דיווחים נוספים_2" xfId="10502"/>
    <cellStyle name="8_דיווחים נוספים_2 2" xfId="10503"/>
    <cellStyle name="8_דיווחים נוספים_2 2_15" xfId="10504"/>
    <cellStyle name="8_דיווחים נוספים_2 2_דיווחים נוספים" xfId="10505"/>
    <cellStyle name="8_דיווחים נוספים_2 2_דיווחים נוספים_1" xfId="10506"/>
    <cellStyle name="8_דיווחים נוספים_2 2_דיווחים נוספים_1_15" xfId="10507"/>
    <cellStyle name="8_דיווחים נוספים_2 2_דיווחים נוספים_1_פירוט אגח תשואה מעל 10% " xfId="10508"/>
    <cellStyle name="8_דיווחים נוספים_2 2_דיווחים נוספים_1_פירוט אגח תשואה מעל 10% _15" xfId="10509"/>
    <cellStyle name="8_דיווחים נוספים_2 2_דיווחים נוספים_15" xfId="10510"/>
    <cellStyle name="8_דיווחים נוספים_2 2_דיווחים נוספים_פירוט אגח תשואה מעל 10% " xfId="10511"/>
    <cellStyle name="8_דיווחים נוספים_2 2_דיווחים נוספים_פירוט אגח תשואה מעל 10% _15" xfId="10512"/>
    <cellStyle name="8_דיווחים נוספים_2 2_פירוט אגח תשואה מעל 10% " xfId="10513"/>
    <cellStyle name="8_דיווחים נוספים_2 2_פירוט אגח תשואה מעל 10% _1" xfId="10514"/>
    <cellStyle name="8_דיווחים נוספים_2 2_פירוט אגח תשואה מעל 10% _1_15" xfId="10515"/>
    <cellStyle name="8_דיווחים נוספים_2 2_פירוט אגח תשואה מעל 10% _15" xfId="10516"/>
    <cellStyle name="8_דיווחים נוספים_2 2_פירוט אגח תשואה מעל 10% _פירוט אגח תשואה מעל 10% " xfId="10517"/>
    <cellStyle name="8_דיווחים נוספים_2 2_פירוט אגח תשואה מעל 10% _פירוט אגח תשואה מעל 10% _15" xfId="10518"/>
    <cellStyle name="8_דיווחים נוספים_2_15" xfId="10519"/>
    <cellStyle name="8_דיווחים נוספים_2_4.4." xfId="10520"/>
    <cellStyle name="8_דיווחים נוספים_2_4.4. 2" xfId="10521"/>
    <cellStyle name="8_דיווחים נוספים_2_4.4. 2_15" xfId="10522"/>
    <cellStyle name="8_דיווחים נוספים_2_4.4. 2_דיווחים נוספים" xfId="10523"/>
    <cellStyle name="8_דיווחים נוספים_2_4.4. 2_דיווחים נוספים_1" xfId="10524"/>
    <cellStyle name="8_דיווחים נוספים_2_4.4. 2_דיווחים נוספים_1_15" xfId="10525"/>
    <cellStyle name="8_דיווחים נוספים_2_4.4. 2_דיווחים נוספים_1_פירוט אגח תשואה מעל 10% " xfId="10526"/>
    <cellStyle name="8_דיווחים נוספים_2_4.4. 2_דיווחים נוספים_1_פירוט אגח תשואה מעל 10% _15" xfId="10527"/>
    <cellStyle name="8_דיווחים נוספים_2_4.4. 2_דיווחים נוספים_15" xfId="10528"/>
    <cellStyle name="8_דיווחים נוספים_2_4.4. 2_דיווחים נוספים_פירוט אגח תשואה מעל 10% " xfId="10529"/>
    <cellStyle name="8_דיווחים נוספים_2_4.4. 2_דיווחים נוספים_פירוט אגח תשואה מעל 10% _15" xfId="10530"/>
    <cellStyle name="8_דיווחים נוספים_2_4.4. 2_פירוט אגח תשואה מעל 10% " xfId="10531"/>
    <cellStyle name="8_דיווחים נוספים_2_4.4. 2_פירוט אגח תשואה מעל 10% _1" xfId="10532"/>
    <cellStyle name="8_דיווחים נוספים_2_4.4. 2_פירוט אגח תשואה מעל 10% _1_15" xfId="10533"/>
    <cellStyle name="8_דיווחים נוספים_2_4.4. 2_פירוט אגח תשואה מעל 10% _15" xfId="10534"/>
    <cellStyle name="8_דיווחים נוספים_2_4.4. 2_פירוט אגח תשואה מעל 10% _פירוט אגח תשואה מעל 10% " xfId="10535"/>
    <cellStyle name="8_דיווחים נוספים_2_4.4. 2_פירוט אגח תשואה מעל 10% _פירוט אגח תשואה מעל 10% _15" xfId="10536"/>
    <cellStyle name="8_דיווחים נוספים_2_4.4._15" xfId="10537"/>
    <cellStyle name="8_דיווחים נוספים_2_4.4._דיווחים נוספים" xfId="10538"/>
    <cellStyle name="8_דיווחים נוספים_2_4.4._דיווחים נוספים_15" xfId="10539"/>
    <cellStyle name="8_דיווחים נוספים_2_4.4._דיווחים נוספים_פירוט אגח תשואה מעל 10% " xfId="10540"/>
    <cellStyle name="8_דיווחים נוספים_2_4.4._דיווחים נוספים_פירוט אגח תשואה מעל 10% _15" xfId="10541"/>
    <cellStyle name="8_דיווחים נוספים_2_4.4._פירוט אגח תשואה מעל 10% " xfId="10542"/>
    <cellStyle name="8_דיווחים נוספים_2_4.4._פירוט אגח תשואה מעל 10% _1" xfId="10543"/>
    <cellStyle name="8_דיווחים נוספים_2_4.4._פירוט אגח תשואה מעל 10% _1_15" xfId="10544"/>
    <cellStyle name="8_דיווחים נוספים_2_4.4._פירוט אגח תשואה מעל 10% _15" xfId="10545"/>
    <cellStyle name="8_דיווחים נוספים_2_4.4._פירוט אגח תשואה מעל 10% _פירוט אגח תשואה מעל 10% " xfId="10546"/>
    <cellStyle name="8_דיווחים נוספים_2_4.4._פירוט אגח תשואה מעל 10% _פירוט אגח תשואה מעל 10% _15" xfId="10547"/>
    <cellStyle name="8_דיווחים נוספים_2_דיווחים נוספים" xfId="10548"/>
    <cellStyle name="8_דיווחים נוספים_2_דיווחים נוספים_15" xfId="10549"/>
    <cellStyle name="8_דיווחים נוספים_2_דיווחים נוספים_פירוט אגח תשואה מעל 10% " xfId="10550"/>
    <cellStyle name="8_דיווחים נוספים_2_דיווחים נוספים_פירוט אגח תשואה מעל 10% _15" xfId="10551"/>
    <cellStyle name="8_דיווחים נוספים_2_פירוט אגח תשואה מעל 10% " xfId="10552"/>
    <cellStyle name="8_דיווחים נוספים_2_פירוט אגח תשואה מעל 10% _1" xfId="10553"/>
    <cellStyle name="8_דיווחים נוספים_2_פירוט אגח תשואה מעל 10% _1_15" xfId="10554"/>
    <cellStyle name="8_דיווחים נוספים_2_פירוט אגח תשואה מעל 10% _15" xfId="10555"/>
    <cellStyle name="8_דיווחים נוספים_2_פירוט אגח תשואה מעל 10% _פירוט אגח תשואה מעל 10% " xfId="10556"/>
    <cellStyle name="8_דיווחים נוספים_2_פירוט אגח תשואה מעל 10% _פירוט אגח תשואה מעל 10% _15" xfId="10557"/>
    <cellStyle name="8_דיווחים נוספים_3" xfId="10558"/>
    <cellStyle name="8_דיווחים נוספים_3_15" xfId="10559"/>
    <cellStyle name="8_דיווחים נוספים_3_פירוט אגח תשואה מעל 10% " xfId="10560"/>
    <cellStyle name="8_דיווחים נוספים_3_פירוט אגח תשואה מעל 10% _15" xfId="10561"/>
    <cellStyle name="8_דיווחים נוספים_4.4." xfId="10562"/>
    <cellStyle name="8_דיווחים נוספים_4.4. 2" xfId="10563"/>
    <cellStyle name="8_דיווחים נוספים_4.4. 2_15" xfId="10564"/>
    <cellStyle name="8_דיווחים נוספים_4.4. 2_דיווחים נוספים" xfId="10565"/>
    <cellStyle name="8_דיווחים נוספים_4.4. 2_דיווחים נוספים_1" xfId="10566"/>
    <cellStyle name="8_דיווחים נוספים_4.4. 2_דיווחים נוספים_1_15" xfId="10567"/>
    <cellStyle name="8_דיווחים נוספים_4.4. 2_דיווחים נוספים_1_פירוט אגח תשואה מעל 10% " xfId="10568"/>
    <cellStyle name="8_דיווחים נוספים_4.4. 2_דיווחים נוספים_1_פירוט אגח תשואה מעל 10% _15" xfId="10569"/>
    <cellStyle name="8_דיווחים נוספים_4.4. 2_דיווחים נוספים_15" xfId="10570"/>
    <cellStyle name="8_דיווחים נוספים_4.4. 2_דיווחים נוספים_פירוט אגח תשואה מעל 10% " xfId="10571"/>
    <cellStyle name="8_דיווחים נוספים_4.4. 2_דיווחים נוספים_פירוט אגח תשואה מעל 10% _15" xfId="10572"/>
    <cellStyle name="8_דיווחים נוספים_4.4. 2_פירוט אגח תשואה מעל 10% " xfId="10573"/>
    <cellStyle name="8_דיווחים נוספים_4.4. 2_פירוט אגח תשואה מעל 10% _1" xfId="10574"/>
    <cellStyle name="8_דיווחים נוספים_4.4. 2_פירוט אגח תשואה מעל 10% _1_15" xfId="10575"/>
    <cellStyle name="8_דיווחים נוספים_4.4. 2_פירוט אגח תשואה מעל 10% _15" xfId="10576"/>
    <cellStyle name="8_דיווחים נוספים_4.4. 2_פירוט אגח תשואה מעל 10% _פירוט אגח תשואה מעל 10% " xfId="10577"/>
    <cellStyle name="8_דיווחים נוספים_4.4. 2_פירוט אגח תשואה מעל 10% _פירוט אגח תשואה מעל 10% _15" xfId="10578"/>
    <cellStyle name="8_דיווחים נוספים_4.4._15" xfId="10579"/>
    <cellStyle name="8_דיווחים נוספים_4.4._דיווחים נוספים" xfId="10580"/>
    <cellStyle name="8_דיווחים נוספים_4.4._דיווחים נוספים_15" xfId="10581"/>
    <cellStyle name="8_דיווחים נוספים_4.4._דיווחים נוספים_פירוט אגח תשואה מעל 10% " xfId="10582"/>
    <cellStyle name="8_דיווחים נוספים_4.4._דיווחים נוספים_פירוט אגח תשואה מעל 10% _15" xfId="10583"/>
    <cellStyle name="8_דיווחים נוספים_4.4._פירוט אגח תשואה מעל 10% " xfId="10584"/>
    <cellStyle name="8_דיווחים נוספים_4.4._פירוט אגח תשואה מעל 10% _1" xfId="10585"/>
    <cellStyle name="8_דיווחים נוספים_4.4._פירוט אגח תשואה מעל 10% _1_15" xfId="10586"/>
    <cellStyle name="8_דיווחים נוספים_4.4._פירוט אגח תשואה מעל 10% _15" xfId="10587"/>
    <cellStyle name="8_דיווחים נוספים_4.4._פירוט אגח תשואה מעל 10% _פירוט אגח תשואה מעל 10% " xfId="10588"/>
    <cellStyle name="8_דיווחים נוספים_4.4._פירוט אגח תשואה מעל 10% _פירוט אגח תשואה מעל 10% _15" xfId="10589"/>
    <cellStyle name="8_דיווחים נוספים_דיווחים נוספים" xfId="10590"/>
    <cellStyle name="8_דיווחים נוספים_דיווחים נוספים 2" xfId="10591"/>
    <cellStyle name="8_דיווחים נוספים_דיווחים נוספים 2_15" xfId="10592"/>
    <cellStyle name="8_דיווחים נוספים_דיווחים נוספים 2_דיווחים נוספים" xfId="10593"/>
    <cellStyle name="8_דיווחים נוספים_דיווחים נוספים 2_דיווחים נוספים_1" xfId="10594"/>
    <cellStyle name="8_דיווחים נוספים_דיווחים נוספים 2_דיווחים נוספים_1_15" xfId="10595"/>
    <cellStyle name="8_דיווחים נוספים_דיווחים נוספים 2_דיווחים נוספים_1_פירוט אגח תשואה מעל 10% " xfId="10596"/>
    <cellStyle name="8_דיווחים נוספים_דיווחים נוספים 2_דיווחים נוספים_1_פירוט אגח תשואה מעל 10% _15" xfId="10597"/>
    <cellStyle name="8_דיווחים נוספים_דיווחים נוספים 2_דיווחים נוספים_15" xfId="10598"/>
    <cellStyle name="8_דיווחים נוספים_דיווחים נוספים 2_דיווחים נוספים_פירוט אגח תשואה מעל 10% " xfId="10599"/>
    <cellStyle name="8_דיווחים נוספים_דיווחים נוספים 2_דיווחים נוספים_פירוט אגח תשואה מעל 10% _15" xfId="10600"/>
    <cellStyle name="8_דיווחים נוספים_דיווחים נוספים 2_פירוט אגח תשואה מעל 10% " xfId="10601"/>
    <cellStyle name="8_דיווחים נוספים_דיווחים נוספים 2_פירוט אגח תשואה מעל 10% _1" xfId="10602"/>
    <cellStyle name="8_דיווחים נוספים_דיווחים נוספים 2_פירוט אגח תשואה מעל 10% _1_15" xfId="10603"/>
    <cellStyle name="8_דיווחים נוספים_דיווחים נוספים 2_פירוט אגח תשואה מעל 10% _15" xfId="10604"/>
    <cellStyle name="8_דיווחים נוספים_דיווחים נוספים 2_פירוט אגח תשואה מעל 10% _פירוט אגח תשואה מעל 10% " xfId="10605"/>
    <cellStyle name="8_דיווחים נוספים_דיווחים נוספים 2_פירוט אגח תשואה מעל 10% _פירוט אגח תשואה מעל 10% _15" xfId="10606"/>
    <cellStyle name="8_דיווחים נוספים_דיווחים נוספים_1" xfId="10607"/>
    <cellStyle name="8_דיווחים נוספים_דיווחים נוספים_1_15" xfId="10608"/>
    <cellStyle name="8_דיווחים נוספים_דיווחים נוספים_1_פירוט אגח תשואה מעל 10% " xfId="10609"/>
    <cellStyle name="8_דיווחים נוספים_דיווחים נוספים_1_פירוט אגח תשואה מעל 10% _15" xfId="10610"/>
    <cellStyle name="8_דיווחים נוספים_דיווחים נוספים_15" xfId="10611"/>
    <cellStyle name="8_דיווחים נוספים_דיווחים נוספים_4.4." xfId="10612"/>
    <cellStyle name="8_דיווחים נוספים_דיווחים נוספים_4.4. 2" xfId="10613"/>
    <cellStyle name="8_דיווחים נוספים_דיווחים נוספים_4.4. 2_15" xfId="10614"/>
    <cellStyle name="8_דיווחים נוספים_דיווחים נוספים_4.4. 2_דיווחים נוספים" xfId="10615"/>
    <cellStyle name="8_דיווחים נוספים_דיווחים נוספים_4.4. 2_דיווחים נוספים_1" xfId="10616"/>
    <cellStyle name="8_דיווחים נוספים_דיווחים נוספים_4.4. 2_דיווחים נוספים_1_15" xfId="10617"/>
    <cellStyle name="8_דיווחים נוספים_דיווחים נוספים_4.4. 2_דיווחים נוספים_1_פירוט אגח תשואה מעל 10% " xfId="10618"/>
    <cellStyle name="8_דיווחים נוספים_דיווחים נוספים_4.4. 2_דיווחים נוספים_1_פירוט אגח תשואה מעל 10% _15" xfId="10619"/>
    <cellStyle name="8_דיווחים נוספים_דיווחים נוספים_4.4. 2_דיווחים נוספים_15" xfId="10620"/>
    <cellStyle name="8_דיווחים נוספים_דיווחים נוספים_4.4. 2_דיווחים נוספים_פירוט אגח תשואה מעל 10% " xfId="10621"/>
    <cellStyle name="8_דיווחים נוספים_דיווחים נוספים_4.4. 2_דיווחים נוספים_פירוט אגח תשואה מעל 10% _15" xfId="10622"/>
    <cellStyle name="8_דיווחים נוספים_דיווחים נוספים_4.4. 2_פירוט אגח תשואה מעל 10% " xfId="10623"/>
    <cellStyle name="8_דיווחים נוספים_דיווחים נוספים_4.4. 2_פירוט אגח תשואה מעל 10% _1" xfId="10624"/>
    <cellStyle name="8_דיווחים נוספים_דיווחים נוספים_4.4. 2_פירוט אגח תשואה מעל 10% _1_15" xfId="10625"/>
    <cellStyle name="8_דיווחים נוספים_דיווחים נוספים_4.4. 2_פירוט אגח תשואה מעל 10% _15" xfId="10626"/>
    <cellStyle name="8_דיווחים נוספים_דיווחים נוספים_4.4. 2_פירוט אגח תשואה מעל 10% _פירוט אגח תשואה מעל 10% " xfId="10627"/>
    <cellStyle name="8_דיווחים נוספים_דיווחים נוספים_4.4. 2_פירוט אגח תשואה מעל 10% _פירוט אגח תשואה מעל 10% _15" xfId="10628"/>
    <cellStyle name="8_דיווחים נוספים_דיווחים נוספים_4.4._15" xfId="10629"/>
    <cellStyle name="8_דיווחים נוספים_דיווחים נוספים_4.4._דיווחים נוספים" xfId="10630"/>
    <cellStyle name="8_דיווחים נוספים_דיווחים נוספים_4.4._דיווחים נוספים_15" xfId="10631"/>
    <cellStyle name="8_דיווחים נוספים_דיווחים נוספים_4.4._דיווחים נוספים_פירוט אגח תשואה מעל 10% " xfId="10632"/>
    <cellStyle name="8_דיווחים נוספים_דיווחים נוספים_4.4._דיווחים נוספים_פירוט אגח תשואה מעל 10% _15" xfId="10633"/>
    <cellStyle name="8_דיווחים נוספים_דיווחים נוספים_4.4._פירוט אגח תשואה מעל 10% " xfId="10634"/>
    <cellStyle name="8_דיווחים נוספים_דיווחים נוספים_4.4._פירוט אגח תשואה מעל 10% _1" xfId="10635"/>
    <cellStyle name="8_דיווחים נוספים_דיווחים נוספים_4.4._פירוט אגח תשואה מעל 10% _1_15" xfId="10636"/>
    <cellStyle name="8_דיווחים נוספים_דיווחים נוספים_4.4._פירוט אגח תשואה מעל 10% _15" xfId="10637"/>
    <cellStyle name="8_דיווחים נוספים_דיווחים נוספים_4.4._פירוט אגח תשואה מעל 10% _פירוט אגח תשואה מעל 10% " xfId="10638"/>
    <cellStyle name="8_דיווחים נוספים_דיווחים נוספים_4.4._פירוט אגח תשואה מעל 10% _פירוט אגח תשואה מעל 10% _15" xfId="10639"/>
    <cellStyle name="8_דיווחים נוספים_דיווחים נוספים_דיווחים נוספים" xfId="10640"/>
    <cellStyle name="8_דיווחים נוספים_דיווחים נוספים_דיווחים נוספים_15" xfId="10641"/>
    <cellStyle name="8_דיווחים נוספים_דיווחים נוספים_דיווחים נוספים_פירוט אגח תשואה מעל 10% " xfId="10642"/>
    <cellStyle name="8_דיווחים נוספים_דיווחים נוספים_דיווחים נוספים_פירוט אגח תשואה מעל 10% _15" xfId="10643"/>
    <cellStyle name="8_דיווחים נוספים_דיווחים נוספים_פירוט אגח תשואה מעל 10% " xfId="10644"/>
    <cellStyle name="8_דיווחים נוספים_דיווחים נוספים_פירוט אגח תשואה מעל 10% _1" xfId="10645"/>
    <cellStyle name="8_דיווחים נוספים_דיווחים נוספים_פירוט אגח תשואה מעל 10% _1_15" xfId="10646"/>
    <cellStyle name="8_דיווחים נוספים_דיווחים נוספים_פירוט אגח תשואה מעל 10% _15" xfId="10647"/>
    <cellStyle name="8_דיווחים נוספים_דיווחים נוספים_פירוט אגח תשואה מעל 10% _פירוט אגח תשואה מעל 10% " xfId="10648"/>
    <cellStyle name="8_דיווחים נוספים_דיווחים נוספים_פירוט אגח תשואה מעל 10% _פירוט אגח תשואה מעל 10% _15" xfId="10649"/>
    <cellStyle name="8_דיווחים נוספים_פירוט אגח תשואה מעל 10% " xfId="10650"/>
    <cellStyle name="8_דיווחים נוספים_פירוט אגח תשואה מעל 10% _1" xfId="10651"/>
    <cellStyle name="8_דיווחים נוספים_פירוט אגח תשואה מעל 10% _1_15" xfId="10652"/>
    <cellStyle name="8_דיווחים נוספים_פירוט אגח תשואה מעל 10% _15" xfId="10653"/>
    <cellStyle name="8_דיווחים נוספים_פירוט אגח תשואה מעל 10% _פירוט אגח תשואה מעל 10% " xfId="10654"/>
    <cellStyle name="8_דיווחים נוספים_פירוט אגח תשואה מעל 10% _פירוט אגח תשואה מעל 10% _15" xfId="10655"/>
    <cellStyle name="8_הערות" xfId="10656"/>
    <cellStyle name="8_הערות 2" xfId="10657"/>
    <cellStyle name="8_הערות 2_15" xfId="10658"/>
    <cellStyle name="8_הערות 2_דיווחים נוספים" xfId="10659"/>
    <cellStyle name="8_הערות 2_דיווחים נוספים_1" xfId="10660"/>
    <cellStyle name="8_הערות 2_דיווחים נוספים_1_15" xfId="10661"/>
    <cellStyle name="8_הערות 2_דיווחים נוספים_1_פירוט אגח תשואה מעל 10% " xfId="10662"/>
    <cellStyle name="8_הערות 2_דיווחים נוספים_1_פירוט אגח תשואה מעל 10% _15" xfId="10663"/>
    <cellStyle name="8_הערות 2_דיווחים נוספים_15" xfId="10664"/>
    <cellStyle name="8_הערות 2_דיווחים נוספים_פירוט אגח תשואה מעל 10% " xfId="10665"/>
    <cellStyle name="8_הערות 2_דיווחים נוספים_פירוט אגח תשואה מעל 10% _15" xfId="10666"/>
    <cellStyle name="8_הערות 2_פירוט אגח תשואה מעל 10% " xfId="10667"/>
    <cellStyle name="8_הערות 2_פירוט אגח תשואה מעל 10% _1" xfId="10668"/>
    <cellStyle name="8_הערות 2_פירוט אגח תשואה מעל 10% _1_15" xfId="10669"/>
    <cellStyle name="8_הערות 2_פירוט אגח תשואה מעל 10% _15" xfId="10670"/>
    <cellStyle name="8_הערות 2_פירוט אגח תשואה מעל 10% _פירוט אגח תשואה מעל 10% " xfId="10671"/>
    <cellStyle name="8_הערות 2_פירוט אגח תשואה מעל 10% _פירוט אגח תשואה מעל 10% _15" xfId="10672"/>
    <cellStyle name="8_הערות_15" xfId="10673"/>
    <cellStyle name="8_הערות_4.4." xfId="10674"/>
    <cellStyle name="8_הערות_4.4. 2" xfId="10675"/>
    <cellStyle name="8_הערות_4.4. 2_15" xfId="10676"/>
    <cellStyle name="8_הערות_4.4. 2_דיווחים נוספים" xfId="10677"/>
    <cellStyle name="8_הערות_4.4. 2_דיווחים נוספים_1" xfId="10678"/>
    <cellStyle name="8_הערות_4.4. 2_דיווחים נוספים_1_15" xfId="10679"/>
    <cellStyle name="8_הערות_4.4. 2_דיווחים נוספים_1_פירוט אגח תשואה מעל 10% " xfId="10680"/>
    <cellStyle name="8_הערות_4.4. 2_דיווחים נוספים_1_פירוט אגח תשואה מעל 10% _15" xfId="10681"/>
    <cellStyle name="8_הערות_4.4. 2_דיווחים נוספים_15" xfId="10682"/>
    <cellStyle name="8_הערות_4.4. 2_דיווחים נוספים_פירוט אגח תשואה מעל 10% " xfId="10683"/>
    <cellStyle name="8_הערות_4.4. 2_דיווחים נוספים_פירוט אגח תשואה מעל 10% _15" xfId="10684"/>
    <cellStyle name="8_הערות_4.4. 2_פירוט אגח תשואה מעל 10% " xfId="10685"/>
    <cellStyle name="8_הערות_4.4. 2_פירוט אגח תשואה מעל 10% _1" xfId="10686"/>
    <cellStyle name="8_הערות_4.4. 2_פירוט אגח תשואה מעל 10% _1_15" xfId="10687"/>
    <cellStyle name="8_הערות_4.4. 2_פירוט אגח תשואה מעל 10% _15" xfId="10688"/>
    <cellStyle name="8_הערות_4.4. 2_פירוט אגח תשואה מעל 10% _פירוט אגח תשואה מעל 10% " xfId="10689"/>
    <cellStyle name="8_הערות_4.4. 2_פירוט אגח תשואה מעל 10% _פירוט אגח תשואה מעל 10% _15" xfId="10690"/>
    <cellStyle name="8_הערות_4.4._15" xfId="10691"/>
    <cellStyle name="8_הערות_4.4._דיווחים נוספים" xfId="10692"/>
    <cellStyle name="8_הערות_4.4._דיווחים נוספים_15" xfId="10693"/>
    <cellStyle name="8_הערות_4.4._דיווחים נוספים_פירוט אגח תשואה מעל 10% " xfId="10694"/>
    <cellStyle name="8_הערות_4.4._דיווחים נוספים_פירוט אגח תשואה מעל 10% _15" xfId="10695"/>
    <cellStyle name="8_הערות_4.4._פירוט אגח תשואה מעל 10% " xfId="10696"/>
    <cellStyle name="8_הערות_4.4._פירוט אגח תשואה מעל 10% _1" xfId="10697"/>
    <cellStyle name="8_הערות_4.4._פירוט אגח תשואה מעל 10% _1_15" xfId="10698"/>
    <cellStyle name="8_הערות_4.4._פירוט אגח תשואה מעל 10% _15" xfId="10699"/>
    <cellStyle name="8_הערות_4.4._פירוט אגח תשואה מעל 10% _פירוט אגח תשואה מעל 10% " xfId="10700"/>
    <cellStyle name="8_הערות_4.4._פירוט אגח תשואה מעל 10% _פירוט אגח תשואה מעל 10% _15" xfId="10701"/>
    <cellStyle name="8_הערות_דיווחים נוספים" xfId="10702"/>
    <cellStyle name="8_הערות_דיווחים נוספים_1" xfId="10703"/>
    <cellStyle name="8_הערות_דיווחים נוספים_1_15" xfId="10704"/>
    <cellStyle name="8_הערות_דיווחים נוספים_1_פירוט אגח תשואה מעל 10% " xfId="10705"/>
    <cellStyle name="8_הערות_דיווחים נוספים_1_פירוט אגח תשואה מעל 10% _15" xfId="10706"/>
    <cellStyle name="8_הערות_דיווחים נוספים_15" xfId="10707"/>
    <cellStyle name="8_הערות_דיווחים נוספים_פירוט אגח תשואה מעל 10% " xfId="10708"/>
    <cellStyle name="8_הערות_דיווחים נוספים_פירוט אגח תשואה מעל 10% _15" xfId="10709"/>
    <cellStyle name="8_הערות_פירוט אגח תשואה מעל 10% " xfId="10710"/>
    <cellStyle name="8_הערות_פירוט אגח תשואה מעל 10% _1" xfId="10711"/>
    <cellStyle name="8_הערות_פירוט אגח תשואה מעל 10% _1_15" xfId="10712"/>
    <cellStyle name="8_הערות_פירוט אגח תשואה מעל 10% _15" xfId="10713"/>
    <cellStyle name="8_הערות_פירוט אגח תשואה מעל 10% _פירוט אגח תשואה מעל 10% " xfId="10714"/>
    <cellStyle name="8_הערות_פירוט אגח תשואה מעל 10% _פירוט אגח תשואה מעל 10% _15" xfId="10715"/>
    <cellStyle name="8_יתרת מסגרות אשראי לניצול " xfId="10716"/>
    <cellStyle name="8_יתרת מסגרות אשראי לניצול  2" xfId="10717"/>
    <cellStyle name="8_יתרת מסגרות אשראי לניצול  2_15" xfId="10718"/>
    <cellStyle name="8_יתרת מסגרות אשראי לניצול  2_דיווחים נוספים" xfId="10719"/>
    <cellStyle name="8_יתרת מסגרות אשראי לניצול  2_דיווחים נוספים_1" xfId="10720"/>
    <cellStyle name="8_יתרת מסגרות אשראי לניצול  2_דיווחים נוספים_1_15" xfId="10721"/>
    <cellStyle name="8_יתרת מסגרות אשראי לניצול  2_דיווחים נוספים_1_פירוט אגח תשואה מעל 10% " xfId="10722"/>
    <cellStyle name="8_יתרת מסגרות אשראי לניצול  2_דיווחים נוספים_1_פירוט אגח תשואה מעל 10% _15" xfId="10723"/>
    <cellStyle name="8_יתרת מסגרות אשראי לניצול  2_דיווחים נוספים_15" xfId="10724"/>
    <cellStyle name="8_יתרת מסגרות אשראי לניצול  2_דיווחים נוספים_פירוט אגח תשואה מעל 10% " xfId="10725"/>
    <cellStyle name="8_יתרת מסגרות אשראי לניצול  2_דיווחים נוספים_פירוט אגח תשואה מעל 10% _15" xfId="10726"/>
    <cellStyle name="8_יתרת מסגרות אשראי לניצול  2_פירוט אגח תשואה מעל 10% " xfId="10727"/>
    <cellStyle name="8_יתרת מסגרות אשראי לניצול  2_פירוט אגח תשואה מעל 10% _1" xfId="10728"/>
    <cellStyle name="8_יתרת מסגרות אשראי לניצול  2_פירוט אגח תשואה מעל 10% _1_15" xfId="10729"/>
    <cellStyle name="8_יתרת מסגרות אשראי לניצול  2_פירוט אגח תשואה מעל 10% _15" xfId="10730"/>
    <cellStyle name="8_יתרת מסגרות אשראי לניצול  2_פירוט אגח תשואה מעל 10% _פירוט אגח תשואה מעל 10% " xfId="10731"/>
    <cellStyle name="8_יתרת מסגרות אשראי לניצול  2_פירוט אגח תשואה מעל 10% _פירוט אגח תשואה מעל 10% _15" xfId="10732"/>
    <cellStyle name="8_יתרת מסגרות אשראי לניצול _15" xfId="10733"/>
    <cellStyle name="8_יתרת מסגרות אשראי לניצול _4.4." xfId="10734"/>
    <cellStyle name="8_יתרת מסגרות אשראי לניצול _4.4. 2" xfId="10735"/>
    <cellStyle name="8_יתרת מסגרות אשראי לניצול _4.4. 2_15" xfId="10736"/>
    <cellStyle name="8_יתרת מסגרות אשראי לניצול _4.4. 2_דיווחים נוספים" xfId="10737"/>
    <cellStyle name="8_יתרת מסגרות אשראי לניצול _4.4. 2_דיווחים נוספים_1" xfId="10738"/>
    <cellStyle name="8_יתרת מסגרות אשראי לניצול _4.4. 2_דיווחים נוספים_1_15" xfId="10739"/>
    <cellStyle name="8_יתרת מסגרות אשראי לניצול _4.4. 2_דיווחים נוספים_1_פירוט אגח תשואה מעל 10% " xfId="10740"/>
    <cellStyle name="8_יתרת מסגרות אשראי לניצול _4.4. 2_דיווחים נוספים_1_פירוט אגח תשואה מעל 10% _15" xfId="10741"/>
    <cellStyle name="8_יתרת מסגרות אשראי לניצול _4.4. 2_דיווחים נוספים_15" xfId="10742"/>
    <cellStyle name="8_יתרת מסגרות אשראי לניצול _4.4. 2_דיווחים נוספים_פירוט אגח תשואה מעל 10% " xfId="10743"/>
    <cellStyle name="8_יתרת מסגרות אשראי לניצול _4.4. 2_דיווחים נוספים_פירוט אגח תשואה מעל 10% _15" xfId="10744"/>
    <cellStyle name="8_יתרת מסגרות אשראי לניצול _4.4. 2_פירוט אגח תשואה מעל 10% " xfId="10745"/>
    <cellStyle name="8_יתרת מסגרות אשראי לניצול _4.4. 2_פירוט אגח תשואה מעל 10% _1" xfId="10746"/>
    <cellStyle name="8_יתרת מסגרות אשראי לניצול _4.4. 2_פירוט אגח תשואה מעל 10% _1_15" xfId="10747"/>
    <cellStyle name="8_יתרת מסגרות אשראי לניצול _4.4. 2_פירוט אגח תשואה מעל 10% _15" xfId="10748"/>
    <cellStyle name="8_יתרת מסגרות אשראי לניצול _4.4. 2_פירוט אגח תשואה מעל 10% _פירוט אגח תשואה מעל 10% " xfId="10749"/>
    <cellStyle name="8_יתרת מסגרות אשראי לניצול _4.4. 2_פירוט אגח תשואה מעל 10% _פירוט אגח תשואה מעל 10% _15" xfId="10750"/>
    <cellStyle name="8_יתרת מסגרות אשראי לניצול _4.4._15" xfId="10751"/>
    <cellStyle name="8_יתרת מסגרות אשראי לניצול _4.4._דיווחים נוספים" xfId="10752"/>
    <cellStyle name="8_יתרת מסגרות אשראי לניצול _4.4._דיווחים נוספים_15" xfId="10753"/>
    <cellStyle name="8_יתרת מסגרות אשראי לניצול _4.4._דיווחים נוספים_פירוט אגח תשואה מעל 10% " xfId="10754"/>
    <cellStyle name="8_יתרת מסגרות אשראי לניצול _4.4._דיווחים נוספים_פירוט אגח תשואה מעל 10% _15" xfId="10755"/>
    <cellStyle name="8_יתרת מסגרות אשראי לניצול _4.4._פירוט אגח תשואה מעל 10% " xfId="10756"/>
    <cellStyle name="8_יתרת מסגרות אשראי לניצול _4.4._פירוט אגח תשואה מעל 10% _1" xfId="10757"/>
    <cellStyle name="8_יתרת מסגרות אשראי לניצול _4.4._פירוט אגח תשואה מעל 10% _1_15" xfId="10758"/>
    <cellStyle name="8_יתרת מסגרות אשראי לניצול _4.4._פירוט אגח תשואה מעל 10% _15" xfId="10759"/>
    <cellStyle name="8_יתרת מסגרות אשראי לניצול _4.4._פירוט אגח תשואה מעל 10% _פירוט אגח תשואה מעל 10% " xfId="10760"/>
    <cellStyle name="8_יתרת מסגרות אשראי לניצול _4.4._פירוט אגח תשואה מעל 10% _פירוט אגח תשואה מעל 10% _15" xfId="10761"/>
    <cellStyle name="8_יתרת מסגרות אשראי לניצול _דיווחים נוספים" xfId="10762"/>
    <cellStyle name="8_יתרת מסגרות אשראי לניצול _דיווחים נוספים_1" xfId="10763"/>
    <cellStyle name="8_יתרת מסגרות אשראי לניצול _דיווחים נוספים_1_15" xfId="10764"/>
    <cellStyle name="8_יתרת מסגרות אשראי לניצול _דיווחים נוספים_1_פירוט אגח תשואה מעל 10% " xfId="10765"/>
    <cellStyle name="8_יתרת מסגרות אשראי לניצול _דיווחים נוספים_1_פירוט אגח תשואה מעל 10% _15" xfId="10766"/>
    <cellStyle name="8_יתרת מסגרות אשראי לניצול _דיווחים נוספים_15" xfId="10767"/>
    <cellStyle name="8_יתרת מסגרות אשראי לניצול _דיווחים נוספים_פירוט אגח תשואה מעל 10% " xfId="10768"/>
    <cellStyle name="8_יתרת מסגרות אשראי לניצול _דיווחים נוספים_פירוט אגח תשואה מעל 10% _15" xfId="10769"/>
    <cellStyle name="8_יתרת מסגרות אשראי לניצול _פירוט אגח תשואה מעל 10% " xfId="10770"/>
    <cellStyle name="8_יתרת מסגרות אשראי לניצול _פירוט אגח תשואה מעל 10% _1" xfId="10771"/>
    <cellStyle name="8_יתרת מסגרות אשראי לניצול _פירוט אגח תשואה מעל 10% _1_15" xfId="10772"/>
    <cellStyle name="8_יתרת מסגרות אשראי לניצול _פירוט אגח תשואה מעל 10% _15" xfId="10773"/>
    <cellStyle name="8_יתרת מסגרות אשראי לניצול _פירוט אגח תשואה מעל 10% _פירוט אגח תשואה מעל 10% " xfId="10774"/>
    <cellStyle name="8_יתרת מסגרות אשראי לניצול _פירוט אגח תשואה מעל 10% _פירוט אגח תשואה מעל 10% _15" xfId="10775"/>
    <cellStyle name="8_משקל בתא100" xfId="10776"/>
    <cellStyle name="8_משקל בתא100 2" xfId="10777"/>
    <cellStyle name="8_משקל בתא100 2 2" xfId="10778"/>
    <cellStyle name="8_משקל בתא100 2 2_15" xfId="10779"/>
    <cellStyle name="8_משקל בתא100 2 2_דיווחים נוספים" xfId="10780"/>
    <cellStyle name="8_משקל בתא100 2 2_דיווחים נוספים_1" xfId="10781"/>
    <cellStyle name="8_משקל בתא100 2 2_דיווחים נוספים_1_15" xfId="10782"/>
    <cellStyle name="8_משקל בתא100 2 2_דיווחים נוספים_1_פירוט אגח תשואה מעל 10% " xfId="10783"/>
    <cellStyle name="8_משקל בתא100 2 2_דיווחים נוספים_1_פירוט אגח תשואה מעל 10% _15" xfId="10784"/>
    <cellStyle name="8_משקל בתא100 2 2_דיווחים נוספים_15" xfId="10785"/>
    <cellStyle name="8_משקל בתא100 2 2_דיווחים נוספים_פירוט אגח תשואה מעל 10% " xfId="10786"/>
    <cellStyle name="8_משקל בתא100 2 2_דיווחים נוספים_פירוט אגח תשואה מעל 10% _15" xfId="10787"/>
    <cellStyle name="8_משקל בתא100 2 2_פירוט אגח תשואה מעל 10% " xfId="10788"/>
    <cellStyle name="8_משקל בתא100 2 2_פירוט אגח תשואה מעל 10% _1" xfId="10789"/>
    <cellStyle name="8_משקל בתא100 2 2_פירוט אגח תשואה מעל 10% _1_15" xfId="10790"/>
    <cellStyle name="8_משקל בתא100 2 2_פירוט אגח תשואה מעל 10% _15" xfId="10791"/>
    <cellStyle name="8_משקל בתא100 2 2_פירוט אגח תשואה מעל 10% _פירוט אגח תשואה מעל 10% " xfId="10792"/>
    <cellStyle name="8_משקל בתא100 2 2_פירוט אגח תשואה מעל 10% _פירוט אגח תשואה מעל 10% _15" xfId="10793"/>
    <cellStyle name="8_משקל בתא100 2_15" xfId="10794"/>
    <cellStyle name="8_משקל בתא100 2_4.4." xfId="10795"/>
    <cellStyle name="8_משקל בתא100 2_4.4. 2" xfId="10796"/>
    <cellStyle name="8_משקל בתא100 2_4.4. 2_15" xfId="10797"/>
    <cellStyle name="8_משקל בתא100 2_4.4. 2_דיווחים נוספים" xfId="10798"/>
    <cellStyle name="8_משקל בתא100 2_4.4. 2_דיווחים נוספים_1" xfId="10799"/>
    <cellStyle name="8_משקל בתא100 2_4.4. 2_דיווחים נוספים_1_15" xfId="10800"/>
    <cellStyle name="8_משקל בתא100 2_4.4. 2_דיווחים נוספים_1_פירוט אגח תשואה מעל 10% " xfId="10801"/>
    <cellStyle name="8_משקל בתא100 2_4.4. 2_דיווחים נוספים_1_פירוט אגח תשואה מעל 10% _15" xfId="10802"/>
    <cellStyle name="8_משקל בתא100 2_4.4. 2_דיווחים נוספים_15" xfId="10803"/>
    <cellStyle name="8_משקל בתא100 2_4.4. 2_דיווחים נוספים_פירוט אגח תשואה מעל 10% " xfId="10804"/>
    <cellStyle name="8_משקל בתא100 2_4.4. 2_דיווחים נוספים_פירוט אגח תשואה מעל 10% _15" xfId="10805"/>
    <cellStyle name="8_משקל בתא100 2_4.4. 2_פירוט אגח תשואה מעל 10% " xfId="10806"/>
    <cellStyle name="8_משקל בתא100 2_4.4. 2_פירוט אגח תשואה מעל 10% _1" xfId="10807"/>
    <cellStyle name="8_משקל בתא100 2_4.4. 2_פירוט אגח תשואה מעל 10% _1_15" xfId="10808"/>
    <cellStyle name="8_משקל בתא100 2_4.4. 2_פירוט אגח תשואה מעל 10% _15" xfId="10809"/>
    <cellStyle name="8_משקל בתא100 2_4.4. 2_פירוט אגח תשואה מעל 10% _פירוט אגח תשואה מעל 10% " xfId="10810"/>
    <cellStyle name="8_משקל בתא100 2_4.4. 2_פירוט אגח תשואה מעל 10% _פירוט אגח תשואה מעל 10% _15" xfId="10811"/>
    <cellStyle name="8_משקל בתא100 2_4.4._15" xfId="10812"/>
    <cellStyle name="8_משקל בתא100 2_4.4._דיווחים נוספים" xfId="10813"/>
    <cellStyle name="8_משקל בתא100 2_4.4._דיווחים נוספים_15" xfId="10814"/>
    <cellStyle name="8_משקל בתא100 2_4.4._דיווחים נוספים_פירוט אגח תשואה מעל 10% " xfId="10815"/>
    <cellStyle name="8_משקל בתא100 2_4.4._דיווחים נוספים_פירוט אגח תשואה מעל 10% _15" xfId="10816"/>
    <cellStyle name="8_משקל בתא100 2_4.4._פירוט אגח תשואה מעל 10% " xfId="10817"/>
    <cellStyle name="8_משקל בתא100 2_4.4._פירוט אגח תשואה מעל 10% _1" xfId="10818"/>
    <cellStyle name="8_משקל בתא100 2_4.4._פירוט אגח תשואה מעל 10% _1_15" xfId="10819"/>
    <cellStyle name="8_משקל בתא100 2_4.4._פירוט אגח תשואה מעל 10% _15" xfId="10820"/>
    <cellStyle name="8_משקל בתא100 2_4.4._פירוט אגח תשואה מעל 10% _פירוט אגח תשואה מעל 10% " xfId="10821"/>
    <cellStyle name="8_משקל בתא100 2_4.4._פירוט אגח תשואה מעל 10% _פירוט אגח תשואה מעל 10% _15" xfId="10822"/>
    <cellStyle name="8_משקל בתא100 2_דיווחים נוספים" xfId="10823"/>
    <cellStyle name="8_משקל בתא100 2_דיווחים נוספים 2" xfId="10824"/>
    <cellStyle name="8_משקל בתא100 2_דיווחים נוספים 2_15" xfId="10825"/>
    <cellStyle name="8_משקל בתא100 2_דיווחים נוספים 2_דיווחים נוספים" xfId="10826"/>
    <cellStyle name="8_משקל בתא100 2_דיווחים נוספים 2_דיווחים נוספים_1" xfId="10827"/>
    <cellStyle name="8_משקל בתא100 2_דיווחים נוספים 2_דיווחים נוספים_1_15" xfId="10828"/>
    <cellStyle name="8_משקל בתא100 2_דיווחים נוספים 2_דיווחים נוספים_1_פירוט אגח תשואה מעל 10% " xfId="10829"/>
    <cellStyle name="8_משקל בתא100 2_דיווחים נוספים 2_דיווחים נוספים_1_פירוט אגח תשואה מעל 10% _15" xfId="10830"/>
    <cellStyle name="8_משקל בתא100 2_דיווחים נוספים 2_דיווחים נוספים_15" xfId="10831"/>
    <cellStyle name="8_משקל בתא100 2_דיווחים נוספים 2_דיווחים נוספים_פירוט אגח תשואה מעל 10% " xfId="10832"/>
    <cellStyle name="8_משקל בתא100 2_דיווחים נוספים 2_דיווחים נוספים_פירוט אגח תשואה מעל 10% _15" xfId="10833"/>
    <cellStyle name="8_משקל בתא100 2_דיווחים נוספים 2_פירוט אגח תשואה מעל 10% " xfId="10834"/>
    <cellStyle name="8_משקל בתא100 2_דיווחים נוספים 2_פירוט אגח תשואה מעל 10% _1" xfId="10835"/>
    <cellStyle name="8_משקל בתא100 2_דיווחים נוספים 2_פירוט אגח תשואה מעל 10% _1_15" xfId="10836"/>
    <cellStyle name="8_משקל בתא100 2_דיווחים נוספים 2_פירוט אגח תשואה מעל 10% _15" xfId="10837"/>
    <cellStyle name="8_משקל בתא100 2_דיווחים נוספים 2_פירוט אגח תשואה מעל 10% _פירוט אגח תשואה מעל 10% " xfId="10838"/>
    <cellStyle name="8_משקל בתא100 2_דיווחים נוספים 2_פירוט אגח תשואה מעל 10% _פירוט אגח תשואה מעל 10% _15" xfId="10839"/>
    <cellStyle name="8_משקל בתא100 2_דיווחים נוספים_1" xfId="10840"/>
    <cellStyle name="8_משקל בתא100 2_דיווחים נוספים_1 2" xfId="10841"/>
    <cellStyle name="8_משקל בתא100 2_דיווחים נוספים_1 2_15" xfId="10842"/>
    <cellStyle name="8_משקל בתא100 2_דיווחים נוספים_1 2_דיווחים נוספים" xfId="10843"/>
    <cellStyle name="8_משקל בתא100 2_דיווחים נוספים_1 2_דיווחים נוספים_1" xfId="10844"/>
    <cellStyle name="8_משקל בתא100 2_דיווחים נוספים_1 2_דיווחים נוספים_1_15" xfId="10845"/>
    <cellStyle name="8_משקל בתא100 2_דיווחים נוספים_1 2_דיווחים נוספים_1_פירוט אגח תשואה מעל 10% " xfId="10846"/>
    <cellStyle name="8_משקל בתא100 2_דיווחים נוספים_1 2_דיווחים נוספים_1_פירוט אגח תשואה מעל 10% _15" xfId="10847"/>
    <cellStyle name="8_משקל בתא100 2_דיווחים נוספים_1 2_דיווחים נוספים_15" xfId="10848"/>
    <cellStyle name="8_משקל בתא100 2_דיווחים נוספים_1 2_דיווחים נוספים_פירוט אגח תשואה מעל 10% " xfId="10849"/>
    <cellStyle name="8_משקל בתא100 2_דיווחים נוספים_1 2_דיווחים נוספים_פירוט אגח תשואה מעל 10% _15" xfId="10850"/>
    <cellStyle name="8_משקל בתא100 2_דיווחים נוספים_1 2_פירוט אגח תשואה מעל 10% " xfId="10851"/>
    <cellStyle name="8_משקל בתא100 2_דיווחים נוספים_1 2_פירוט אגח תשואה מעל 10% _1" xfId="10852"/>
    <cellStyle name="8_משקל בתא100 2_דיווחים נוספים_1 2_פירוט אגח תשואה מעל 10% _1_15" xfId="10853"/>
    <cellStyle name="8_משקל בתא100 2_דיווחים נוספים_1 2_פירוט אגח תשואה מעל 10% _15" xfId="10854"/>
    <cellStyle name="8_משקל בתא100 2_דיווחים נוספים_1 2_פירוט אגח תשואה מעל 10% _פירוט אגח תשואה מעל 10% " xfId="10855"/>
    <cellStyle name="8_משקל בתא100 2_דיווחים נוספים_1 2_פירוט אגח תשואה מעל 10% _פירוט אגח תשואה מעל 10% _15" xfId="10856"/>
    <cellStyle name="8_משקל בתא100 2_דיווחים נוספים_1_15" xfId="10857"/>
    <cellStyle name="8_משקל בתא100 2_דיווחים נוספים_1_4.4." xfId="10858"/>
    <cellStyle name="8_משקל בתא100 2_דיווחים נוספים_1_4.4. 2" xfId="10859"/>
    <cellStyle name="8_משקל בתא100 2_דיווחים נוספים_1_4.4. 2_15" xfId="10860"/>
    <cellStyle name="8_משקל בתא100 2_דיווחים נוספים_1_4.4. 2_דיווחים נוספים" xfId="10861"/>
    <cellStyle name="8_משקל בתא100 2_דיווחים נוספים_1_4.4. 2_דיווחים נוספים_1" xfId="10862"/>
    <cellStyle name="8_משקל בתא100 2_דיווחים נוספים_1_4.4. 2_דיווחים נוספים_1_15" xfId="10863"/>
    <cellStyle name="8_משקל בתא100 2_דיווחים נוספים_1_4.4. 2_דיווחים נוספים_1_פירוט אגח תשואה מעל 10% " xfId="10864"/>
    <cellStyle name="8_משקל בתא100 2_דיווחים נוספים_1_4.4. 2_דיווחים נוספים_1_פירוט אגח תשואה מעל 10% _15" xfId="10865"/>
    <cellStyle name="8_משקל בתא100 2_דיווחים נוספים_1_4.4. 2_דיווחים נוספים_15" xfId="10866"/>
    <cellStyle name="8_משקל בתא100 2_דיווחים נוספים_1_4.4. 2_דיווחים נוספים_פירוט אגח תשואה מעל 10% " xfId="10867"/>
    <cellStyle name="8_משקל בתא100 2_דיווחים נוספים_1_4.4. 2_דיווחים נוספים_פירוט אגח תשואה מעל 10% _15" xfId="10868"/>
    <cellStyle name="8_משקל בתא100 2_דיווחים נוספים_1_4.4. 2_פירוט אגח תשואה מעל 10% " xfId="10869"/>
    <cellStyle name="8_משקל בתא100 2_דיווחים נוספים_1_4.4. 2_פירוט אגח תשואה מעל 10% _1" xfId="10870"/>
    <cellStyle name="8_משקל בתא100 2_דיווחים נוספים_1_4.4. 2_פירוט אגח תשואה מעל 10% _1_15" xfId="10871"/>
    <cellStyle name="8_משקל בתא100 2_דיווחים נוספים_1_4.4. 2_פירוט אגח תשואה מעל 10% _15" xfId="10872"/>
    <cellStyle name="8_משקל בתא100 2_דיווחים נוספים_1_4.4. 2_פירוט אגח תשואה מעל 10% _פירוט אגח תשואה מעל 10% " xfId="10873"/>
    <cellStyle name="8_משקל בתא100 2_דיווחים נוספים_1_4.4. 2_פירוט אגח תשואה מעל 10% _פירוט אגח תשואה מעל 10% _15" xfId="10874"/>
    <cellStyle name="8_משקל בתא100 2_דיווחים נוספים_1_4.4._15" xfId="10875"/>
    <cellStyle name="8_משקל בתא100 2_דיווחים נוספים_1_4.4._דיווחים נוספים" xfId="10876"/>
    <cellStyle name="8_משקל בתא100 2_דיווחים נוספים_1_4.4._דיווחים נוספים_15" xfId="10877"/>
    <cellStyle name="8_משקל בתא100 2_דיווחים נוספים_1_4.4._דיווחים נוספים_פירוט אגח תשואה מעל 10% " xfId="10878"/>
    <cellStyle name="8_משקל בתא100 2_דיווחים נוספים_1_4.4._דיווחים נוספים_פירוט אגח תשואה מעל 10% _15" xfId="10879"/>
    <cellStyle name="8_משקל בתא100 2_דיווחים נוספים_1_4.4._פירוט אגח תשואה מעל 10% " xfId="10880"/>
    <cellStyle name="8_משקל בתא100 2_דיווחים נוספים_1_4.4._פירוט אגח תשואה מעל 10% _1" xfId="10881"/>
    <cellStyle name="8_משקל בתא100 2_דיווחים נוספים_1_4.4._פירוט אגח תשואה מעל 10% _1_15" xfId="10882"/>
    <cellStyle name="8_משקל בתא100 2_דיווחים נוספים_1_4.4._פירוט אגח תשואה מעל 10% _15" xfId="10883"/>
    <cellStyle name="8_משקל בתא100 2_דיווחים נוספים_1_4.4._פירוט אגח תשואה מעל 10% _פירוט אגח תשואה מעל 10% " xfId="10884"/>
    <cellStyle name="8_משקל בתא100 2_דיווחים נוספים_1_4.4._פירוט אגח תשואה מעל 10% _פירוט אגח תשואה מעל 10% _15" xfId="10885"/>
    <cellStyle name="8_משקל בתא100 2_דיווחים נוספים_1_דיווחים נוספים" xfId="10886"/>
    <cellStyle name="8_משקל בתא100 2_דיווחים נוספים_1_דיווחים נוספים_15" xfId="10887"/>
    <cellStyle name="8_משקל בתא100 2_דיווחים נוספים_1_דיווחים נוספים_פירוט אגח תשואה מעל 10% " xfId="10888"/>
    <cellStyle name="8_משקל בתא100 2_דיווחים נוספים_1_דיווחים נוספים_פירוט אגח תשואה מעל 10% _15" xfId="10889"/>
    <cellStyle name="8_משקל בתא100 2_דיווחים נוספים_1_פירוט אגח תשואה מעל 10% " xfId="10890"/>
    <cellStyle name="8_משקל בתא100 2_דיווחים נוספים_1_פירוט אגח תשואה מעל 10% _1" xfId="10891"/>
    <cellStyle name="8_משקל בתא100 2_דיווחים נוספים_1_פירוט אגח תשואה מעל 10% _1_15" xfId="10892"/>
    <cellStyle name="8_משקל בתא100 2_דיווחים נוספים_1_פירוט אגח תשואה מעל 10% _15" xfId="10893"/>
    <cellStyle name="8_משקל בתא100 2_דיווחים נוספים_1_פירוט אגח תשואה מעל 10% _פירוט אגח תשואה מעל 10% " xfId="10894"/>
    <cellStyle name="8_משקל בתא100 2_דיווחים נוספים_1_פירוט אגח תשואה מעל 10% _פירוט אגח תשואה מעל 10% _15" xfId="10895"/>
    <cellStyle name="8_משקל בתא100 2_דיווחים נוספים_15" xfId="10896"/>
    <cellStyle name="8_משקל בתא100 2_דיווחים נוספים_2" xfId="10897"/>
    <cellStyle name="8_משקל בתא100 2_דיווחים נוספים_2_15" xfId="10898"/>
    <cellStyle name="8_משקל בתא100 2_דיווחים נוספים_2_פירוט אגח תשואה מעל 10% " xfId="10899"/>
    <cellStyle name="8_משקל בתא100 2_דיווחים נוספים_2_פירוט אגח תשואה מעל 10% _15" xfId="10900"/>
    <cellStyle name="8_משקל בתא100 2_דיווחים נוספים_4.4." xfId="10901"/>
    <cellStyle name="8_משקל בתא100 2_דיווחים נוספים_4.4. 2" xfId="10902"/>
    <cellStyle name="8_משקל בתא100 2_דיווחים נוספים_4.4. 2_15" xfId="10903"/>
    <cellStyle name="8_משקל בתא100 2_דיווחים נוספים_4.4. 2_דיווחים נוספים" xfId="10904"/>
    <cellStyle name="8_משקל בתא100 2_דיווחים נוספים_4.4. 2_דיווחים נוספים_1" xfId="10905"/>
    <cellStyle name="8_משקל בתא100 2_דיווחים נוספים_4.4. 2_דיווחים נוספים_1_15" xfId="10906"/>
    <cellStyle name="8_משקל בתא100 2_דיווחים נוספים_4.4. 2_דיווחים נוספים_1_פירוט אגח תשואה מעל 10% " xfId="10907"/>
    <cellStyle name="8_משקל בתא100 2_דיווחים נוספים_4.4. 2_דיווחים נוספים_1_פירוט אגח תשואה מעל 10% _15" xfId="10908"/>
    <cellStyle name="8_משקל בתא100 2_דיווחים נוספים_4.4. 2_דיווחים נוספים_15" xfId="10909"/>
    <cellStyle name="8_משקל בתא100 2_דיווחים נוספים_4.4. 2_דיווחים נוספים_פירוט אגח תשואה מעל 10% " xfId="10910"/>
    <cellStyle name="8_משקל בתא100 2_דיווחים נוספים_4.4. 2_דיווחים נוספים_פירוט אגח תשואה מעל 10% _15" xfId="10911"/>
    <cellStyle name="8_משקל בתא100 2_דיווחים נוספים_4.4. 2_פירוט אגח תשואה מעל 10% " xfId="10912"/>
    <cellStyle name="8_משקל בתא100 2_דיווחים נוספים_4.4. 2_פירוט אגח תשואה מעל 10% _1" xfId="10913"/>
    <cellStyle name="8_משקל בתא100 2_דיווחים נוספים_4.4. 2_פירוט אגח תשואה מעל 10% _1_15" xfId="10914"/>
    <cellStyle name="8_משקל בתא100 2_דיווחים נוספים_4.4. 2_פירוט אגח תשואה מעל 10% _15" xfId="10915"/>
    <cellStyle name="8_משקל בתא100 2_דיווחים נוספים_4.4. 2_פירוט אגח תשואה מעל 10% _פירוט אגח תשואה מעל 10% " xfId="10916"/>
    <cellStyle name="8_משקל בתא100 2_דיווחים נוספים_4.4. 2_פירוט אגח תשואה מעל 10% _פירוט אגח תשואה מעל 10% _15" xfId="10917"/>
    <cellStyle name="8_משקל בתא100 2_דיווחים נוספים_4.4._15" xfId="10918"/>
    <cellStyle name="8_משקל בתא100 2_דיווחים נוספים_4.4._דיווחים נוספים" xfId="10919"/>
    <cellStyle name="8_משקל בתא100 2_דיווחים נוספים_4.4._דיווחים נוספים_15" xfId="10920"/>
    <cellStyle name="8_משקל בתא100 2_דיווחים נוספים_4.4._דיווחים נוספים_פירוט אגח תשואה מעל 10% " xfId="10921"/>
    <cellStyle name="8_משקל בתא100 2_דיווחים נוספים_4.4._דיווחים נוספים_פירוט אגח תשואה מעל 10% _15" xfId="10922"/>
    <cellStyle name="8_משקל בתא100 2_דיווחים נוספים_4.4._פירוט אגח תשואה מעל 10% " xfId="10923"/>
    <cellStyle name="8_משקל בתא100 2_דיווחים נוספים_4.4._פירוט אגח תשואה מעל 10% _1" xfId="10924"/>
    <cellStyle name="8_משקל בתא100 2_דיווחים נוספים_4.4._פירוט אגח תשואה מעל 10% _1_15" xfId="10925"/>
    <cellStyle name="8_משקל בתא100 2_דיווחים נוספים_4.4._פירוט אגח תשואה מעל 10% _15" xfId="10926"/>
    <cellStyle name="8_משקל בתא100 2_דיווחים נוספים_4.4._פירוט אגח תשואה מעל 10% _פירוט אגח תשואה מעל 10% " xfId="10927"/>
    <cellStyle name="8_משקל בתא100 2_דיווחים נוספים_4.4._פירוט אגח תשואה מעל 10% _פירוט אגח תשואה מעל 10% _15" xfId="10928"/>
    <cellStyle name="8_משקל בתא100 2_דיווחים נוספים_דיווחים נוספים" xfId="10929"/>
    <cellStyle name="8_משקל בתא100 2_דיווחים נוספים_דיווחים נוספים 2" xfId="10930"/>
    <cellStyle name="8_משקל בתא100 2_דיווחים נוספים_דיווחים נוספים 2_15" xfId="10931"/>
    <cellStyle name="8_משקל בתא100 2_דיווחים נוספים_דיווחים נוספים 2_דיווחים נוספים" xfId="10932"/>
    <cellStyle name="8_משקל בתא100 2_דיווחים נוספים_דיווחים נוספים 2_דיווחים נוספים_1" xfId="10933"/>
    <cellStyle name="8_משקל בתא100 2_דיווחים נוספים_דיווחים נוספים 2_דיווחים נוספים_1_15" xfId="10934"/>
    <cellStyle name="8_משקל בתא100 2_דיווחים נוספים_דיווחים נוספים 2_דיווחים נוספים_1_פירוט אגח תשואה מעל 10% " xfId="10935"/>
    <cellStyle name="8_משקל בתא100 2_דיווחים נוספים_דיווחים נוספים 2_דיווחים נוספים_1_פירוט אגח תשואה מעל 10% _15" xfId="10936"/>
    <cellStyle name="8_משקל בתא100 2_דיווחים נוספים_דיווחים נוספים 2_דיווחים נוספים_15" xfId="10937"/>
    <cellStyle name="8_משקל בתא100 2_דיווחים נוספים_דיווחים נוספים 2_דיווחים נוספים_פירוט אגח תשואה מעל 10% " xfId="10938"/>
    <cellStyle name="8_משקל בתא100 2_דיווחים נוספים_דיווחים נוספים 2_דיווחים נוספים_פירוט אגח תשואה מעל 10% _15" xfId="10939"/>
    <cellStyle name="8_משקל בתא100 2_דיווחים נוספים_דיווחים נוספים 2_פירוט אגח תשואה מעל 10% " xfId="10940"/>
    <cellStyle name="8_משקל בתא100 2_דיווחים נוספים_דיווחים נוספים 2_פירוט אגח תשואה מעל 10% _1" xfId="10941"/>
    <cellStyle name="8_משקל בתא100 2_דיווחים נוספים_דיווחים נוספים 2_פירוט אגח תשואה מעל 10% _1_15" xfId="10942"/>
    <cellStyle name="8_משקל בתא100 2_דיווחים נוספים_דיווחים נוספים 2_פירוט אגח תשואה מעל 10% _15" xfId="10943"/>
    <cellStyle name="8_משקל בתא100 2_דיווחים נוספים_דיווחים נוספים 2_פירוט אגח תשואה מעל 10% _פירוט אגח תשואה מעל 10% " xfId="10944"/>
    <cellStyle name="8_משקל בתא100 2_דיווחים נוספים_דיווחים נוספים 2_פירוט אגח תשואה מעל 10% _פירוט אגח תשואה מעל 10% _15" xfId="10945"/>
    <cellStyle name="8_משקל בתא100 2_דיווחים נוספים_דיווחים נוספים_1" xfId="10946"/>
    <cellStyle name="8_משקל בתא100 2_דיווחים נוספים_דיווחים נוספים_1_15" xfId="10947"/>
    <cellStyle name="8_משקל בתא100 2_דיווחים נוספים_דיווחים נוספים_1_פירוט אגח תשואה מעל 10% " xfId="10948"/>
    <cellStyle name="8_משקל בתא100 2_דיווחים נוספים_דיווחים נוספים_1_פירוט אגח תשואה מעל 10% _15" xfId="10949"/>
    <cellStyle name="8_משקל בתא100 2_דיווחים נוספים_דיווחים נוספים_15" xfId="10950"/>
    <cellStyle name="8_משקל בתא100 2_דיווחים נוספים_דיווחים נוספים_4.4." xfId="10951"/>
    <cellStyle name="8_משקל בתא100 2_דיווחים נוספים_דיווחים נוספים_4.4. 2" xfId="10952"/>
    <cellStyle name="8_משקל בתא100 2_דיווחים נוספים_דיווחים נוספים_4.4. 2_15" xfId="10953"/>
    <cellStyle name="8_משקל בתא100 2_דיווחים נוספים_דיווחים נוספים_4.4. 2_דיווחים נוספים" xfId="10954"/>
    <cellStyle name="8_משקל בתא100 2_דיווחים נוספים_דיווחים נוספים_4.4. 2_דיווחים נוספים_1" xfId="10955"/>
    <cellStyle name="8_משקל בתא100 2_דיווחים נוספים_דיווחים נוספים_4.4. 2_דיווחים נוספים_1_15" xfId="10956"/>
    <cellStyle name="8_משקל בתא100 2_דיווחים נוספים_דיווחים נוספים_4.4. 2_דיווחים נוספים_1_פירוט אגח תשואה מעל 10% " xfId="10957"/>
    <cellStyle name="8_משקל בתא100 2_דיווחים נוספים_דיווחים נוספים_4.4. 2_דיווחים נוספים_1_פירוט אגח תשואה מעל 10% _15" xfId="10958"/>
    <cellStyle name="8_משקל בתא100 2_דיווחים נוספים_דיווחים נוספים_4.4. 2_דיווחים נוספים_15" xfId="10959"/>
    <cellStyle name="8_משקל בתא100 2_דיווחים נוספים_דיווחים נוספים_4.4. 2_דיווחים נוספים_פירוט אגח תשואה מעל 10% " xfId="10960"/>
    <cellStyle name="8_משקל בתא100 2_דיווחים נוספים_דיווחים נוספים_4.4. 2_דיווחים נוספים_פירוט אגח תשואה מעל 10% _15" xfId="10961"/>
    <cellStyle name="8_משקל בתא100 2_דיווחים נוספים_דיווחים נוספים_4.4. 2_פירוט אגח תשואה מעל 10% " xfId="10962"/>
    <cellStyle name="8_משקל בתא100 2_דיווחים נוספים_דיווחים נוספים_4.4. 2_פירוט אגח תשואה מעל 10% _1" xfId="10963"/>
    <cellStyle name="8_משקל בתא100 2_דיווחים נוספים_דיווחים נוספים_4.4. 2_פירוט אגח תשואה מעל 10% _1_15" xfId="10964"/>
    <cellStyle name="8_משקל בתא100 2_דיווחים נוספים_דיווחים נוספים_4.4. 2_פירוט אגח תשואה מעל 10% _15" xfId="10965"/>
    <cellStyle name="8_משקל בתא100 2_דיווחים נוספים_דיווחים נוספים_4.4. 2_פירוט אגח תשואה מעל 10% _פירוט אגח תשואה מעל 10% " xfId="10966"/>
    <cellStyle name="8_משקל בתא100 2_דיווחים נוספים_דיווחים נוספים_4.4. 2_פירוט אגח תשואה מעל 10% _פירוט אגח תשואה מעל 10% _15" xfId="10967"/>
    <cellStyle name="8_משקל בתא100 2_דיווחים נוספים_דיווחים נוספים_4.4._15" xfId="10968"/>
    <cellStyle name="8_משקל בתא100 2_דיווחים נוספים_דיווחים נוספים_4.4._דיווחים נוספים" xfId="10969"/>
    <cellStyle name="8_משקל בתא100 2_דיווחים נוספים_דיווחים נוספים_4.4._דיווחים נוספים_15" xfId="10970"/>
    <cellStyle name="8_משקל בתא100 2_דיווחים נוספים_דיווחים נוספים_4.4._דיווחים נוספים_פירוט אגח תשואה מעל 10% " xfId="10971"/>
    <cellStyle name="8_משקל בתא100 2_דיווחים נוספים_דיווחים נוספים_4.4._דיווחים נוספים_פירוט אגח תשואה מעל 10% _15" xfId="10972"/>
    <cellStyle name="8_משקל בתא100 2_דיווחים נוספים_דיווחים נוספים_4.4._פירוט אגח תשואה מעל 10% " xfId="10973"/>
    <cellStyle name="8_משקל בתא100 2_דיווחים נוספים_דיווחים נוספים_4.4._פירוט אגח תשואה מעל 10% _1" xfId="10974"/>
    <cellStyle name="8_משקל בתא100 2_דיווחים נוספים_דיווחים נוספים_4.4._פירוט אגח תשואה מעל 10% _1_15" xfId="10975"/>
    <cellStyle name="8_משקל בתא100 2_דיווחים נוספים_דיווחים נוספים_4.4._פירוט אגח תשואה מעל 10% _15" xfId="10976"/>
    <cellStyle name="8_משקל בתא100 2_דיווחים נוספים_דיווחים נוספים_4.4._פירוט אגח תשואה מעל 10% _פירוט אגח תשואה מעל 10% " xfId="10977"/>
    <cellStyle name="8_משקל בתא100 2_דיווחים נוספים_דיווחים נוספים_4.4._פירוט אגח תשואה מעל 10% _פירוט אגח תשואה מעל 10% _15" xfId="10978"/>
    <cellStyle name="8_משקל בתא100 2_דיווחים נוספים_דיווחים נוספים_דיווחים נוספים" xfId="10979"/>
    <cellStyle name="8_משקל בתא100 2_דיווחים נוספים_דיווחים נוספים_דיווחים נוספים_15" xfId="10980"/>
    <cellStyle name="8_משקל בתא100 2_דיווחים נוספים_דיווחים נוספים_דיווחים נוספים_פירוט אגח תשואה מעל 10% " xfId="10981"/>
    <cellStyle name="8_משקל בתא100 2_דיווחים נוספים_דיווחים נוספים_דיווחים נוספים_פירוט אגח תשואה מעל 10% _15" xfId="10982"/>
    <cellStyle name="8_משקל בתא100 2_דיווחים נוספים_דיווחים נוספים_פירוט אגח תשואה מעל 10% " xfId="10983"/>
    <cellStyle name="8_משקל בתא100 2_דיווחים נוספים_דיווחים נוספים_פירוט אגח תשואה מעל 10% _1" xfId="10984"/>
    <cellStyle name="8_משקל בתא100 2_דיווחים נוספים_דיווחים נוספים_פירוט אגח תשואה מעל 10% _1_15" xfId="10985"/>
    <cellStyle name="8_משקל בתא100 2_דיווחים נוספים_דיווחים נוספים_פירוט אגח תשואה מעל 10% _15" xfId="10986"/>
    <cellStyle name="8_משקל בתא100 2_דיווחים נוספים_דיווחים נוספים_פירוט אגח תשואה מעל 10% _פירוט אגח תשואה מעל 10% " xfId="10987"/>
    <cellStyle name="8_משקל בתא100 2_דיווחים נוספים_דיווחים נוספים_פירוט אגח תשואה מעל 10% _פירוט אגח תשואה מעל 10% _15" xfId="10988"/>
    <cellStyle name="8_משקל בתא100 2_דיווחים נוספים_פירוט אגח תשואה מעל 10% " xfId="10989"/>
    <cellStyle name="8_משקל בתא100 2_דיווחים נוספים_פירוט אגח תשואה מעל 10% _1" xfId="10990"/>
    <cellStyle name="8_משקל בתא100 2_דיווחים נוספים_פירוט אגח תשואה מעל 10% _1_15" xfId="10991"/>
    <cellStyle name="8_משקל בתא100 2_דיווחים נוספים_פירוט אגח תשואה מעל 10% _15" xfId="10992"/>
    <cellStyle name="8_משקל בתא100 2_דיווחים נוספים_פירוט אגח תשואה מעל 10% _פירוט אגח תשואה מעל 10% " xfId="10993"/>
    <cellStyle name="8_משקל בתא100 2_דיווחים נוספים_פירוט אגח תשואה מעל 10% _פירוט אגח תשואה מעל 10% _15" xfId="10994"/>
    <cellStyle name="8_משקל בתא100 2_עסקאות שאושרו וטרם בוצעו  " xfId="10995"/>
    <cellStyle name="8_משקל בתא100 2_עסקאות שאושרו וטרם בוצעו   2" xfId="10996"/>
    <cellStyle name="8_משקל בתא100 2_עסקאות שאושרו וטרם בוצעו   2_15" xfId="10997"/>
    <cellStyle name="8_משקל בתא100 2_עסקאות שאושרו וטרם בוצעו   2_דיווחים נוספים" xfId="10998"/>
    <cellStyle name="8_משקל בתא100 2_עסקאות שאושרו וטרם בוצעו   2_דיווחים נוספים_1" xfId="10999"/>
    <cellStyle name="8_משקל בתא100 2_עסקאות שאושרו וטרם בוצעו   2_דיווחים נוספים_1_15" xfId="11000"/>
    <cellStyle name="8_משקל בתא100 2_עסקאות שאושרו וטרם בוצעו   2_דיווחים נוספים_1_פירוט אגח תשואה מעל 10% " xfId="11001"/>
    <cellStyle name="8_משקל בתא100 2_עסקאות שאושרו וטרם בוצעו   2_דיווחים נוספים_1_פירוט אגח תשואה מעל 10% _15" xfId="11002"/>
    <cellStyle name="8_משקל בתא100 2_עסקאות שאושרו וטרם בוצעו   2_דיווחים נוספים_15" xfId="11003"/>
    <cellStyle name="8_משקל בתא100 2_עסקאות שאושרו וטרם בוצעו   2_דיווחים נוספים_פירוט אגח תשואה מעל 10% " xfId="11004"/>
    <cellStyle name="8_משקל בתא100 2_עסקאות שאושרו וטרם בוצעו   2_דיווחים נוספים_פירוט אגח תשואה מעל 10% _15" xfId="11005"/>
    <cellStyle name="8_משקל בתא100 2_עסקאות שאושרו וטרם בוצעו   2_פירוט אגח תשואה מעל 10% " xfId="11006"/>
    <cellStyle name="8_משקל בתא100 2_עסקאות שאושרו וטרם בוצעו   2_פירוט אגח תשואה מעל 10% _1" xfId="11007"/>
    <cellStyle name="8_משקל בתא100 2_עסקאות שאושרו וטרם בוצעו   2_פירוט אגח תשואה מעל 10% _1_15" xfId="11008"/>
    <cellStyle name="8_משקל בתא100 2_עסקאות שאושרו וטרם בוצעו   2_פירוט אגח תשואה מעל 10% _15" xfId="11009"/>
    <cellStyle name="8_משקל בתא100 2_עסקאות שאושרו וטרם בוצעו   2_פירוט אגח תשואה מעל 10% _פירוט אגח תשואה מעל 10% " xfId="11010"/>
    <cellStyle name="8_משקל בתא100 2_עסקאות שאושרו וטרם בוצעו   2_פירוט אגח תשואה מעל 10% _פירוט אגח תשואה מעל 10% _15" xfId="11011"/>
    <cellStyle name="8_משקל בתא100 2_עסקאות שאושרו וטרם בוצעו  _15" xfId="11012"/>
    <cellStyle name="8_משקל בתא100 2_עסקאות שאושרו וטרם בוצעו  _דיווחים נוספים" xfId="11013"/>
    <cellStyle name="8_משקל בתא100 2_עסקאות שאושרו וטרם בוצעו  _דיווחים נוספים_15" xfId="11014"/>
    <cellStyle name="8_משקל בתא100 2_עסקאות שאושרו וטרם בוצעו  _דיווחים נוספים_פירוט אגח תשואה מעל 10% " xfId="11015"/>
    <cellStyle name="8_משקל בתא100 2_עסקאות שאושרו וטרם בוצעו  _דיווחים נוספים_פירוט אגח תשואה מעל 10% _15" xfId="11016"/>
    <cellStyle name="8_משקל בתא100 2_עסקאות שאושרו וטרם בוצעו  _פירוט אגח תשואה מעל 10% " xfId="11017"/>
    <cellStyle name="8_משקל בתא100 2_עסקאות שאושרו וטרם בוצעו  _פירוט אגח תשואה מעל 10% _1" xfId="11018"/>
    <cellStyle name="8_משקל בתא100 2_עסקאות שאושרו וטרם בוצעו  _פירוט אגח תשואה מעל 10% _1_15" xfId="11019"/>
    <cellStyle name="8_משקל בתא100 2_עסקאות שאושרו וטרם בוצעו  _פירוט אגח תשואה מעל 10% _15" xfId="11020"/>
    <cellStyle name="8_משקל בתא100 2_עסקאות שאושרו וטרם בוצעו  _פירוט אגח תשואה מעל 10% _פירוט אגח תשואה מעל 10% " xfId="11021"/>
    <cellStyle name="8_משקל בתא100 2_עסקאות שאושרו וטרם בוצעו  _פירוט אגח תשואה מעל 10% _פירוט אגח תשואה מעל 10% _15" xfId="11022"/>
    <cellStyle name="8_משקל בתא100 2_פירוט אגח תשואה מעל 10% " xfId="11023"/>
    <cellStyle name="8_משקל בתא100 2_פירוט אגח תשואה מעל 10%  2" xfId="11024"/>
    <cellStyle name="8_משקל בתא100 2_פירוט אגח תשואה מעל 10%  2_15" xfId="11025"/>
    <cellStyle name="8_משקל בתא100 2_פירוט אגח תשואה מעל 10%  2_דיווחים נוספים" xfId="11026"/>
    <cellStyle name="8_משקל בתא100 2_פירוט אגח תשואה מעל 10%  2_דיווחים נוספים_1" xfId="11027"/>
    <cellStyle name="8_משקל בתא100 2_פירוט אגח תשואה מעל 10%  2_דיווחים נוספים_1_15" xfId="11028"/>
    <cellStyle name="8_משקל בתא100 2_פירוט אגח תשואה מעל 10%  2_דיווחים נוספים_1_פירוט אגח תשואה מעל 10% " xfId="11029"/>
    <cellStyle name="8_משקל בתא100 2_פירוט אגח תשואה מעל 10%  2_דיווחים נוספים_1_פירוט אגח תשואה מעל 10% _15" xfId="11030"/>
    <cellStyle name="8_משקל בתא100 2_פירוט אגח תשואה מעל 10%  2_דיווחים נוספים_15" xfId="11031"/>
    <cellStyle name="8_משקל בתא100 2_פירוט אגח תשואה מעל 10%  2_דיווחים נוספים_פירוט אגח תשואה מעל 10% " xfId="11032"/>
    <cellStyle name="8_משקל בתא100 2_פירוט אגח תשואה מעל 10%  2_דיווחים נוספים_פירוט אגח תשואה מעל 10% _15" xfId="11033"/>
    <cellStyle name="8_משקל בתא100 2_פירוט אגח תשואה מעל 10%  2_פירוט אגח תשואה מעל 10% " xfId="11034"/>
    <cellStyle name="8_משקל בתא100 2_פירוט אגח תשואה מעל 10%  2_פירוט אגח תשואה מעל 10% _1" xfId="11035"/>
    <cellStyle name="8_משקל בתא100 2_פירוט אגח תשואה מעל 10%  2_פירוט אגח תשואה מעל 10% _1_15" xfId="11036"/>
    <cellStyle name="8_משקל בתא100 2_פירוט אגח תשואה מעל 10%  2_פירוט אגח תשואה מעל 10% _15" xfId="11037"/>
    <cellStyle name="8_משקל בתא100 2_פירוט אגח תשואה מעל 10%  2_פירוט אגח תשואה מעל 10% _פירוט אגח תשואה מעל 10% " xfId="11038"/>
    <cellStyle name="8_משקל בתא100 2_פירוט אגח תשואה מעל 10%  2_פירוט אגח תשואה מעל 10% _פירוט אגח תשואה מעל 10% _15" xfId="11039"/>
    <cellStyle name="8_משקל בתא100 2_פירוט אגח תשואה מעל 10% _1" xfId="11040"/>
    <cellStyle name="8_משקל בתא100 2_פירוט אגח תשואה מעל 10% _1_15" xfId="11041"/>
    <cellStyle name="8_משקל בתא100 2_פירוט אגח תשואה מעל 10% _1_פירוט אגח תשואה מעל 10% " xfId="11042"/>
    <cellStyle name="8_משקל בתא100 2_פירוט אגח תשואה מעל 10% _1_פירוט אגח תשואה מעל 10% _15" xfId="11043"/>
    <cellStyle name="8_משקל בתא100 2_פירוט אגח תשואה מעל 10% _15" xfId="11044"/>
    <cellStyle name="8_משקל בתא100 2_פירוט אגח תשואה מעל 10% _2" xfId="11045"/>
    <cellStyle name="8_משקל בתא100 2_פירוט אגח תשואה מעל 10% _2_15" xfId="11046"/>
    <cellStyle name="8_משקל בתא100 2_פירוט אגח תשואה מעל 10% _4.4." xfId="11047"/>
    <cellStyle name="8_משקל בתא100 2_פירוט אגח תשואה מעל 10% _4.4. 2" xfId="11048"/>
    <cellStyle name="8_משקל בתא100 2_פירוט אגח תשואה מעל 10% _4.4. 2_15" xfId="11049"/>
    <cellStyle name="8_משקל בתא100 2_פירוט אגח תשואה מעל 10% _4.4. 2_דיווחים נוספים" xfId="11050"/>
    <cellStyle name="8_משקל בתא100 2_פירוט אגח תשואה מעל 10% _4.4. 2_דיווחים נוספים_1" xfId="11051"/>
    <cellStyle name="8_משקל בתא100 2_פירוט אגח תשואה מעל 10% _4.4. 2_דיווחים נוספים_1_15" xfId="11052"/>
    <cellStyle name="8_משקל בתא100 2_פירוט אגח תשואה מעל 10% _4.4. 2_דיווחים נוספים_1_פירוט אגח תשואה מעל 10% " xfId="11053"/>
    <cellStyle name="8_משקל בתא100 2_פירוט אגח תשואה מעל 10% _4.4. 2_דיווחים נוספים_1_פירוט אגח תשואה מעל 10% _15" xfId="11054"/>
    <cellStyle name="8_משקל בתא100 2_פירוט אגח תשואה מעל 10% _4.4. 2_דיווחים נוספים_15" xfId="11055"/>
    <cellStyle name="8_משקל בתא100 2_פירוט אגח תשואה מעל 10% _4.4. 2_דיווחים נוספים_פירוט אגח תשואה מעל 10% " xfId="11056"/>
    <cellStyle name="8_משקל בתא100 2_פירוט אגח תשואה מעל 10% _4.4. 2_דיווחים נוספים_פירוט אגח תשואה מעל 10% _15" xfId="11057"/>
    <cellStyle name="8_משקל בתא100 2_פירוט אגח תשואה מעל 10% _4.4. 2_פירוט אגח תשואה מעל 10% " xfId="11058"/>
    <cellStyle name="8_משקל בתא100 2_פירוט אגח תשואה מעל 10% _4.4. 2_פירוט אגח תשואה מעל 10% _1" xfId="11059"/>
    <cellStyle name="8_משקל בתא100 2_פירוט אגח תשואה מעל 10% _4.4. 2_פירוט אגח תשואה מעל 10% _1_15" xfId="11060"/>
    <cellStyle name="8_משקל בתא100 2_פירוט אגח תשואה מעל 10% _4.4. 2_פירוט אגח תשואה מעל 10% _15" xfId="11061"/>
    <cellStyle name="8_משקל בתא100 2_פירוט אגח תשואה מעל 10% _4.4. 2_פירוט אגח תשואה מעל 10% _פירוט אגח תשואה מעל 10% " xfId="11062"/>
    <cellStyle name="8_משקל בתא100 2_פירוט אגח תשואה מעל 10% _4.4. 2_פירוט אגח תשואה מעל 10% _פירוט אגח תשואה מעל 10% _15" xfId="11063"/>
    <cellStyle name="8_משקל בתא100 2_פירוט אגח תשואה מעל 10% _4.4._15" xfId="11064"/>
    <cellStyle name="8_משקל בתא100 2_פירוט אגח תשואה מעל 10% _4.4._דיווחים נוספים" xfId="11065"/>
    <cellStyle name="8_משקל בתא100 2_פירוט אגח תשואה מעל 10% _4.4._דיווחים נוספים_15" xfId="11066"/>
    <cellStyle name="8_משקל בתא100 2_פירוט אגח תשואה מעל 10% _4.4._דיווחים נוספים_פירוט אגח תשואה מעל 10% " xfId="11067"/>
    <cellStyle name="8_משקל בתא100 2_פירוט אגח תשואה מעל 10% _4.4._דיווחים נוספים_פירוט אגח תשואה מעל 10% _15" xfId="11068"/>
    <cellStyle name="8_משקל בתא100 2_פירוט אגח תשואה מעל 10% _4.4._פירוט אגח תשואה מעל 10% " xfId="11069"/>
    <cellStyle name="8_משקל בתא100 2_פירוט אגח תשואה מעל 10% _4.4._פירוט אגח תשואה מעל 10% _1" xfId="11070"/>
    <cellStyle name="8_משקל בתא100 2_פירוט אגח תשואה מעל 10% _4.4._פירוט אגח תשואה מעל 10% _1_15" xfId="11071"/>
    <cellStyle name="8_משקל בתא100 2_פירוט אגח תשואה מעל 10% _4.4._פירוט אגח תשואה מעל 10% _15" xfId="11072"/>
    <cellStyle name="8_משקל בתא100 2_פירוט אגח תשואה מעל 10% _4.4._פירוט אגח תשואה מעל 10% _פירוט אגח תשואה מעל 10% " xfId="11073"/>
    <cellStyle name="8_משקל בתא100 2_פירוט אגח תשואה מעל 10% _4.4._פירוט אגח תשואה מעל 10% _פירוט אגח תשואה מעל 10% _15" xfId="11074"/>
    <cellStyle name="8_משקל בתא100 2_פירוט אגח תשואה מעל 10% _דיווחים נוספים" xfId="11075"/>
    <cellStyle name="8_משקל בתא100 2_פירוט אגח תשואה מעל 10% _דיווחים נוספים_1" xfId="11076"/>
    <cellStyle name="8_משקל בתא100 2_פירוט אגח תשואה מעל 10% _דיווחים נוספים_1_15" xfId="11077"/>
    <cellStyle name="8_משקל בתא100 2_פירוט אגח תשואה מעל 10% _דיווחים נוספים_1_פירוט אגח תשואה מעל 10% " xfId="11078"/>
    <cellStyle name="8_משקל בתא100 2_פירוט אגח תשואה מעל 10% _דיווחים נוספים_1_פירוט אגח תשואה מעל 10% _15" xfId="11079"/>
    <cellStyle name="8_משקל בתא100 2_פירוט אגח תשואה מעל 10% _דיווחים נוספים_15" xfId="11080"/>
    <cellStyle name="8_משקל בתא100 2_פירוט אגח תשואה מעל 10% _דיווחים נוספים_פירוט אגח תשואה מעל 10% " xfId="11081"/>
    <cellStyle name="8_משקל בתא100 2_פירוט אגח תשואה מעל 10% _דיווחים נוספים_פירוט אגח תשואה מעל 10% _15" xfId="11082"/>
    <cellStyle name="8_משקל בתא100 2_פירוט אגח תשואה מעל 10% _פירוט אגח תשואה מעל 10% " xfId="11083"/>
    <cellStyle name="8_משקל בתא100 2_פירוט אגח תשואה מעל 10% _פירוט אגח תשואה מעל 10% _1" xfId="11084"/>
    <cellStyle name="8_משקל בתא100 2_פירוט אגח תשואה מעל 10% _פירוט אגח תשואה מעל 10% _1_15" xfId="11085"/>
    <cellStyle name="8_משקל בתא100 2_פירוט אגח תשואה מעל 10% _פירוט אגח תשואה מעל 10% _15" xfId="11086"/>
    <cellStyle name="8_משקל בתא100 2_פירוט אגח תשואה מעל 10% _פירוט אגח תשואה מעל 10% _פירוט אגח תשואה מעל 10% " xfId="11087"/>
    <cellStyle name="8_משקל בתא100 2_פירוט אגח תשואה מעל 10% _פירוט אגח תשואה מעל 10% _פירוט אגח תשואה מעל 10% _15" xfId="11088"/>
    <cellStyle name="8_משקל בתא100 3" xfId="11089"/>
    <cellStyle name="8_משקל בתא100 3_15" xfId="11090"/>
    <cellStyle name="8_משקל בתא100 3_דיווחים נוספים" xfId="11091"/>
    <cellStyle name="8_משקל בתא100 3_דיווחים נוספים_1" xfId="11092"/>
    <cellStyle name="8_משקל בתא100 3_דיווחים נוספים_1_15" xfId="11093"/>
    <cellStyle name="8_משקל בתא100 3_דיווחים נוספים_1_פירוט אגח תשואה מעל 10% " xfId="11094"/>
    <cellStyle name="8_משקל בתא100 3_דיווחים נוספים_1_פירוט אגח תשואה מעל 10% _15" xfId="11095"/>
    <cellStyle name="8_משקל בתא100 3_דיווחים נוספים_15" xfId="11096"/>
    <cellStyle name="8_משקל בתא100 3_דיווחים נוספים_פירוט אגח תשואה מעל 10% " xfId="11097"/>
    <cellStyle name="8_משקל בתא100 3_דיווחים נוספים_פירוט אגח תשואה מעל 10% _15" xfId="11098"/>
    <cellStyle name="8_משקל בתא100 3_פירוט אגח תשואה מעל 10% " xfId="11099"/>
    <cellStyle name="8_משקל בתא100 3_פירוט אגח תשואה מעל 10% _1" xfId="11100"/>
    <cellStyle name="8_משקל בתא100 3_פירוט אגח תשואה מעל 10% _1_15" xfId="11101"/>
    <cellStyle name="8_משקל בתא100 3_פירוט אגח תשואה מעל 10% _15" xfId="11102"/>
    <cellStyle name="8_משקל בתא100 3_פירוט אגח תשואה מעל 10% _פירוט אגח תשואה מעל 10% " xfId="11103"/>
    <cellStyle name="8_משקל בתא100 3_פירוט אגח תשואה מעל 10% _פירוט אגח תשואה מעל 10% _15" xfId="11104"/>
    <cellStyle name="8_משקל בתא100_15" xfId="11105"/>
    <cellStyle name="8_משקל בתא100_4.4." xfId="11106"/>
    <cellStyle name="8_משקל בתא100_4.4. 2" xfId="11107"/>
    <cellStyle name="8_משקל בתא100_4.4. 2_15" xfId="11108"/>
    <cellStyle name="8_משקל בתא100_4.4. 2_דיווחים נוספים" xfId="11109"/>
    <cellStyle name="8_משקל בתא100_4.4. 2_דיווחים נוספים_1" xfId="11110"/>
    <cellStyle name="8_משקל בתא100_4.4. 2_דיווחים נוספים_1_15" xfId="11111"/>
    <cellStyle name="8_משקל בתא100_4.4. 2_דיווחים נוספים_1_פירוט אגח תשואה מעל 10% " xfId="11112"/>
    <cellStyle name="8_משקל בתא100_4.4. 2_דיווחים נוספים_1_פירוט אגח תשואה מעל 10% _15" xfId="11113"/>
    <cellStyle name="8_משקל בתא100_4.4. 2_דיווחים נוספים_15" xfId="11114"/>
    <cellStyle name="8_משקל בתא100_4.4. 2_דיווחים נוספים_פירוט אגח תשואה מעל 10% " xfId="11115"/>
    <cellStyle name="8_משקל בתא100_4.4. 2_דיווחים נוספים_פירוט אגח תשואה מעל 10% _15" xfId="11116"/>
    <cellStyle name="8_משקל בתא100_4.4. 2_פירוט אגח תשואה מעל 10% " xfId="11117"/>
    <cellStyle name="8_משקל בתא100_4.4. 2_פירוט אגח תשואה מעל 10% _1" xfId="11118"/>
    <cellStyle name="8_משקל בתא100_4.4. 2_פירוט אגח תשואה מעל 10% _1_15" xfId="11119"/>
    <cellStyle name="8_משקל בתא100_4.4. 2_פירוט אגח תשואה מעל 10% _15" xfId="11120"/>
    <cellStyle name="8_משקל בתא100_4.4. 2_פירוט אגח תשואה מעל 10% _פירוט אגח תשואה מעל 10% " xfId="11121"/>
    <cellStyle name="8_משקל בתא100_4.4. 2_פירוט אגח תשואה מעל 10% _פירוט אגח תשואה מעל 10% _15" xfId="11122"/>
    <cellStyle name="8_משקל בתא100_4.4._15" xfId="11123"/>
    <cellStyle name="8_משקל בתא100_4.4._דיווחים נוספים" xfId="11124"/>
    <cellStyle name="8_משקל בתא100_4.4._דיווחים נוספים_15" xfId="11125"/>
    <cellStyle name="8_משקל בתא100_4.4._דיווחים נוספים_פירוט אגח תשואה מעל 10% " xfId="11126"/>
    <cellStyle name="8_משקל בתא100_4.4._דיווחים נוספים_פירוט אגח תשואה מעל 10% _15" xfId="11127"/>
    <cellStyle name="8_משקל בתא100_4.4._פירוט אגח תשואה מעל 10% " xfId="11128"/>
    <cellStyle name="8_משקל בתא100_4.4._פירוט אגח תשואה מעל 10% _1" xfId="11129"/>
    <cellStyle name="8_משקל בתא100_4.4._פירוט אגח תשואה מעל 10% _1_15" xfId="11130"/>
    <cellStyle name="8_משקל בתא100_4.4._פירוט אגח תשואה מעל 10% _15" xfId="11131"/>
    <cellStyle name="8_משקל בתא100_4.4._פירוט אגח תשואה מעל 10% _פירוט אגח תשואה מעל 10% " xfId="11132"/>
    <cellStyle name="8_משקל בתא100_4.4._פירוט אגח תשואה מעל 10% _פירוט אגח תשואה מעל 10% _15" xfId="11133"/>
    <cellStyle name="8_משקל בתא100_דיווחים נוספים" xfId="11134"/>
    <cellStyle name="8_משקל בתא100_דיווחים נוספים 2" xfId="11135"/>
    <cellStyle name="8_משקל בתא100_דיווחים נוספים 2_15" xfId="11136"/>
    <cellStyle name="8_משקל בתא100_דיווחים נוספים 2_דיווחים נוספים" xfId="11137"/>
    <cellStyle name="8_משקל בתא100_דיווחים נוספים 2_דיווחים נוספים_1" xfId="11138"/>
    <cellStyle name="8_משקל בתא100_דיווחים נוספים 2_דיווחים נוספים_1_15" xfId="11139"/>
    <cellStyle name="8_משקל בתא100_דיווחים נוספים 2_דיווחים נוספים_1_פירוט אגח תשואה מעל 10% " xfId="11140"/>
    <cellStyle name="8_משקל בתא100_דיווחים נוספים 2_דיווחים נוספים_1_פירוט אגח תשואה מעל 10% _15" xfId="11141"/>
    <cellStyle name="8_משקל בתא100_דיווחים נוספים 2_דיווחים נוספים_15" xfId="11142"/>
    <cellStyle name="8_משקל בתא100_דיווחים נוספים 2_דיווחים נוספים_פירוט אגח תשואה מעל 10% " xfId="11143"/>
    <cellStyle name="8_משקל בתא100_דיווחים נוספים 2_דיווחים נוספים_פירוט אגח תשואה מעל 10% _15" xfId="11144"/>
    <cellStyle name="8_משקל בתא100_דיווחים נוספים 2_פירוט אגח תשואה מעל 10% " xfId="11145"/>
    <cellStyle name="8_משקל בתא100_דיווחים נוספים 2_פירוט אגח תשואה מעל 10% _1" xfId="11146"/>
    <cellStyle name="8_משקל בתא100_דיווחים נוספים 2_פירוט אגח תשואה מעל 10% _1_15" xfId="11147"/>
    <cellStyle name="8_משקל בתא100_דיווחים נוספים 2_פירוט אגח תשואה מעל 10% _15" xfId="11148"/>
    <cellStyle name="8_משקל בתא100_דיווחים נוספים 2_פירוט אגח תשואה מעל 10% _פירוט אגח תשואה מעל 10% " xfId="11149"/>
    <cellStyle name="8_משקל בתא100_דיווחים נוספים 2_פירוט אגח תשואה מעל 10% _פירוט אגח תשואה מעל 10% _15" xfId="11150"/>
    <cellStyle name="8_משקל בתא100_דיווחים נוספים_1" xfId="11151"/>
    <cellStyle name="8_משקל בתא100_דיווחים נוספים_1 2" xfId="11152"/>
    <cellStyle name="8_משקל בתא100_דיווחים נוספים_1 2_15" xfId="11153"/>
    <cellStyle name="8_משקל בתא100_דיווחים נוספים_1 2_דיווחים נוספים" xfId="11154"/>
    <cellStyle name="8_משקל בתא100_דיווחים נוספים_1 2_דיווחים נוספים_1" xfId="11155"/>
    <cellStyle name="8_משקל בתא100_דיווחים נוספים_1 2_דיווחים נוספים_1_15" xfId="11156"/>
    <cellStyle name="8_משקל בתא100_דיווחים נוספים_1 2_דיווחים נוספים_1_פירוט אגח תשואה מעל 10% " xfId="11157"/>
    <cellStyle name="8_משקל בתא100_דיווחים נוספים_1 2_דיווחים נוספים_1_פירוט אגח תשואה מעל 10% _15" xfId="11158"/>
    <cellStyle name="8_משקל בתא100_דיווחים נוספים_1 2_דיווחים נוספים_15" xfId="11159"/>
    <cellStyle name="8_משקל בתא100_דיווחים נוספים_1 2_דיווחים נוספים_פירוט אגח תשואה מעל 10% " xfId="11160"/>
    <cellStyle name="8_משקל בתא100_דיווחים נוספים_1 2_דיווחים נוספים_פירוט אגח תשואה מעל 10% _15" xfId="11161"/>
    <cellStyle name="8_משקל בתא100_דיווחים נוספים_1 2_פירוט אגח תשואה מעל 10% " xfId="11162"/>
    <cellStyle name="8_משקל בתא100_דיווחים נוספים_1 2_פירוט אגח תשואה מעל 10% _1" xfId="11163"/>
    <cellStyle name="8_משקל בתא100_דיווחים נוספים_1 2_פירוט אגח תשואה מעל 10% _1_15" xfId="11164"/>
    <cellStyle name="8_משקל בתא100_דיווחים נוספים_1 2_פירוט אגח תשואה מעל 10% _15" xfId="11165"/>
    <cellStyle name="8_משקל בתא100_דיווחים נוספים_1 2_פירוט אגח תשואה מעל 10% _פירוט אגח תשואה מעל 10% " xfId="11166"/>
    <cellStyle name="8_משקל בתא100_דיווחים נוספים_1 2_פירוט אגח תשואה מעל 10% _פירוט אגח תשואה מעל 10% _15" xfId="11167"/>
    <cellStyle name="8_משקל בתא100_דיווחים נוספים_1_15" xfId="11168"/>
    <cellStyle name="8_משקל בתא100_דיווחים נוספים_1_4.4." xfId="11169"/>
    <cellStyle name="8_משקל בתא100_דיווחים נוספים_1_4.4. 2" xfId="11170"/>
    <cellStyle name="8_משקל בתא100_דיווחים נוספים_1_4.4. 2_15" xfId="11171"/>
    <cellStyle name="8_משקל בתא100_דיווחים נוספים_1_4.4. 2_דיווחים נוספים" xfId="11172"/>
    <cellStyle name="8_משקל בתא100_דיווחים נוספים_1_4.4. 2_דיווחים נוספים_1" xfId="11173"/>
    <cellStyle name="8_משקל בתא100_דיווחים נוספים_1_4.4. 2_דיווחים נוספים_1_15" xfId="11174"/>
    <cellStyle name="8_משקל בתא100_דיווחים נוספים_1_4.4. 2_דיווחים נוספים_1_פירוט אגח תשואה מעל 10% " xfId="11175"/>
    <cellStyle name="8_משקל בתא100_דיווחים נוספים_1_4.4. 2_דיווחים נוספים_1_פירוט אגח תשואה מעל 10% _15" xfId="11176"/>
    <cellStyle name="8_משקל בתא100_דיווחים נוספים_1_4.4. 2_דיווחים נוספים_15" xfId="11177"/>
    <cellStyle name="8_משקל בתא100_דיווחים נוספים_1_4.4. 2_דיווחים נוספים_פירוט אגח תשואה מעל 10% " xfId="11178"/>
    <cellStyle name="8_משקל בתא100_דיווחים נוספים_1_4.4. 2_דיווחים נוספים_פירוט אגח תשואה מעל 10% _15" xfId="11179"/>
    <cellStyle name="8_משקל בתא100_דיווחים נוספים_1_4.4. 2_פירוט אגח תשואה מעל 10% " xfId="11180"/>
    <cellStyle name="8_משקל בתא100_דיווחים נוספים_1_4.4. 2_פירוט אגח תשואה מעל 10% _1" xfId="11181"/>
    <cellStyle name="8_משקל בתא100_דיווחים נוספים_1_4.4. 2_פירוט אגח תשואה מעל 10% _1_15" xfId="11182"/>
    <cellStyle name="8_משקל בתא100_דיווחים נוספים_1_4.4. 2_פירוט אגח תשואה מעל 10% _15" xfId="11183"/>
    <cellStyle name="8_משקל בתא100_דיווחים נוספים_1_4.4. 2_פירוט אגח תשואה מעל 10% _פירוט אגח תשואה מעל 10% " xfId="11184"/>
    <cellStyle name="8_משקל בתא100_דיווחים נוספים_1_4.4. 2_פירוט אגח תשואה מעל 10% _פירוט אגח תשואה מעל 10% _15" xfId="11185"/>
    <cellStyle name="8_משקל בתא100_דיווחים נוספים_1_4.4._15" xfId="11186"/>
    <cellStyle name="8_משקל בתא100_דיווחים נוספים_1_4.4._דיווחים נוספים" xfId="11187"/>
    <cellStyle name="8_משקל בתא100_דיווחים נוספים_1_4.4._דיווחים נוספים_15" xfId="11188"/>
    <cellStyle name="8_משקל בתא100_דיווחים נוספים_1_4.4._דיווחים נוספים_פירוט אגח תשואה מעל 10% " xfId="11189"/>
    <cellStyle name="8_משקל בתא100_דיווחים נוספים_1_4.4._דיווחים נוספים_פירוט אגח תשואה מעל 10% _15" xfId="11190"/>
    <cellStyle name="8_משקל בתא100_דיווחים נוספים_1_4.4._פירוט אגח תשואה מעל 10% " xfId="11191"/>
    <cellStyle name="8_משקל בתא100_דיווחים נוספים_1_4.4._פירוט אגח תשואה מעל 10% _1" xfId="11192"/>
    <cellStyle name="8_משקל בתא100_דיווחים נוספים_1_4.4._פירוט אגח תשואה מעל 10% _1_15" xfId="11193"/>
    <cellStyle name="8_משקל בתא100_דיווחים נוספים_1_4.4._פירוט אגח תשואה מעל 10% _15" xfId="11194"/>
    <cellStyle name="8_משקל בתא100_דיווחים נוספים_1_4.4._פירוט אגח תשואה מעל 10% _פירוט אגח תשואה מעל 10% " xfId="11195"/>
    <cellStyle name="8_משקל בתא100_דיווחים נוספים_1_4.4._פירוט אגח תשואה מעל 10% _פירוט אגח תשואה מעל 10% _15" xfId="11196"/>
    <cellStyle name="8_משקל בתא100_דיווחים נוספים_1_דיווחים נוספים" xfId="11197"/>
    <cellStyle name="8_משקל בתא100_דיווחים נוספים_1_דיווחים נוספים 2" xfId="11198"/>
    <cellStyle name="8_משקל בתא100_דיווחים נוספים_1_דיווחים נוספים 2_15" xfId="11199"/>
    <cellStyle name="8_משקל בתא100_דיווחים נוספים_1_דיווחים נוספים 2_דיווחים נוספים" xfId="11200"/>
    <cellStyle name="8_משקל בתא100_דיווחים נוספים_1_דיווחים נוספים 2_דיווחים נוספים_1" xfId="11201"/>
    <cellStyle name="8_משקל בתא100_דיווחים נוספים_1_דיווחים נוספים 2_דיווחים נוספים_1_15" xfId="11202"/>
    <cellStyle name="8_משקל בתא100_דיווחים נוספים_1_דיווחים נוספים 2_דיווחים נוספים_1_פירוט אגח תשואה מעל 10% " xfId="11203"/>
    <cellStyle name="8_משקל בתא100_דיווחים נוספים_1_דיווחים נוספים 2_דיווחים נוספים_1_פירוט אגח תשואה מעל 10% _15" xfId="11204"/>
    <cellStyle name="8_משקל בתא100_דיווחים נוספים_1_דיווחים נוספים 2_דיווחים נוספים_15" xfId="11205"/>
    <cellStyle name="8_משקל בתא100_דיווחים נוספים_1_דיווחים נוספים 2_דיווחים נוספים_פירוט אגח תשואה מעל 10% " xfId="11206"/>
    <cellStyle name="8_משקל בתא100_דיווחים נוספים_1_דיווחים נוספים 2_דיווחים נוספים_פירוט אגח תשואה מעל 10% _15" xfId="11207"/>
    <cellStyle name="8_משקל בתא100_דיווחים נוספים_1_דיווחים נוספים 2_פירוט אגח תשואה מעל 10% " xfId="11208"/>
    <cellStyle name="8_משקל בתא100_דיווחים נוספים_1_דיווחים נוספים 2_פירוט אגח תשואה מעל 10% _1" xfId="11209"/>
    <cellStyle name="8_משקל בתא100_דיווחים נוספים_1_דיווחים נוספים 2_פירוט אגח תשואה מעל 10% _1_15" xfId="11210"/>
    <cellStyle name="8_משקל בתא100_דיווחים נוספים_1_דיווחים נוספים 2_פירוט אגח תשואה מעל 10% _15" xfId="11211"/>
    <cellStyle name="8_משקל בתא100_דיווחים נוספים_1_דיווחים נוספים 2_פירוט אגח תשואה מעל 10% _פירוט אגח תשואה מעל 10% " xfId="11212"/>
    <cellStyle name="8_משקל בתא100_דיווחים נוספים_1_דיווחים נוספים 2_פירוט אגח תשואה מעל 10% _פירוט אגח תשואה מעל 10% _15" xfId="11213"/>
    <cellStyle name="8_משקל בתא100_דיווחים נוספים_1_דיווחים נוספים_1" xfId="11214"/>
    <cellStyle name="8_משקל בתא100_דיווחים נוספים_1_דיווחים נוספים_1_15" xfId="11215"/>
    <cellStyle name="8_משקל בתא100_דיווחים נוספים_1_דיווחים נוספים_1_פירוט אגח תשואה מעל 10% " xfId="11216"/>
    <cellStyle name="8_משקל בתא100_דיווחים נוספים_1_דיווחים נוספים_1_פירוט אגח תשואה מעל 10% _15" xfId="11217"/>
    <cellStyle name="8_משקל בתא100_דיווחים נוספים_1_דיווחים נוספים_15" xfId="11218"/>
    <cellStyle name="8_משקל בתא100_דיווחים נוספים_1_דיווחים נוספים_4.4." xfId="11219"/>
    <cellStyle name="8_משקל בתא100_דיווחים נוספים_1_דיווחים נוספים_4.4. 2" xfId="11220"/>
    <cellStyle name="8_משקל בתא100_דיווחים נוספים_1_דיווחים נוספים_4.4. 2_15" xfId="11221"/>
    <cellStyle name="8_משקל בתא100_דיווחים נוספים_1_דיווחים נוספים_4.4. 2_דיווחים נוספים" xfId="11222"/>
    <cellStyle name="8_משקל בתא100_דיווחים נוספים_1_דיווחים נוספים_4.4. 2_דיווחים נוספים_1" xfId="11223"/>
    <cellStyle name="8_משקל בתא100_דיווחים נוספים_1_דיווחים נוספים_4.4. 2_דיווחים נוספים_1_15" xfId="11224"/>
    <cellStyle name="8_משקל בתא100_דיווחים נוספים_1_דיווחים נוספים_4.4. 2_דיווחים נוספים_1_פירוט אגח תשואה מעל 10% " xfId="11225"/>
    <cellStyle name="8_משקל בתא100_דיווחים נוספים_1_דיווחים נוספים_4.4. 2_דיווחים נוספים_1_פירוט אגח תשואה מעל 10% _15" xfId="11226"/>
    <cellStyle name="8_משקל בתא100_דיווחים נוספים_1_דיווחים נוספים_4.4. 2_דיווחים נוספים_15" xfId="11227"/>
    <cellStyle name="8_משקל בתא100_דיווחים נוספים_1_דיווחים נוספים_4.4. 2_דיווחים נוספים_פירוט אגח תשואה מעל 10% " xfId="11228"/>
    <cellStyle name="8_משקל בתא100_דיווחים נוספים_1_דיווחים נוספים_4.4. 2_דיווחים נוספים_פירוט אגח תשואה מעל 10% _15" xfId="11229"/>
    <cellStyle name="8_משקל בתא100_דיווחים נוספים_1_דיווחים נוספים_4.4. 2_פירוט אגח תשואה מעל 10% " xfId="11230"/>
    <cellStyle name="8_משקל בתא100_דיווחים נוספים_1_דיווחים נוספים_4.4. 2_פירוט אגח תשואה מעל 10% _1" xfId="11231"/>
    <cellStyle name="8_משקל בתא100_דיווחים נוספים_1_דיווחים נוספים_4.4. 2_פירוט אגח תשואה מעל 10% _1_15" xfId="11232"/>
    <cellStyle name="8_משקל בתא100_דיווחים נוספים_1_דיווחים נוספים_4.4. 2_פירוט אגח תשואה מעל 10% _15" xfId="11233"/>
    <cellStyle name="8_משקל בתא100_דיווחים נוספים_1_דיווחים נוספים_4.4. 2_פירוט אגח תשואה מעל 10% _פירוט אגח תשואה מעל 10% " xfId="11234"/>
    <cellStyle name="8_משקל בתא100_דיווחים נוספים_1_דיווחים נוספים_4.4. 2_פירוט אגח תשואה מעל 10% _פירוט אגח תשואה מעל 10% _15" xfId="11235"/>
    <cellStyle name="8_משקל בתא100_דיווחים נוספים_1_דיווחים נוספים_4.4._15" xfId="11236"/>
    <cellStyle name="8_משקל בתא100_דיווחים נוספים_1_דיווחים נוספים_4.4._דיווחים נוספים" xfId="11237"/>
    <cellStyle name="8_משקל בתא100_דיווחים נוספים_1_דיווחים נוספים_4.4._דיווחים נוספים_15" xfId="11238"/>
    <cellStyle name="8_משקל בתא100_דיווחים נוספים_1_דיווחים נוספים_4.4._דיווחים נוספים_פירוט אגח תשואה מעל 10% " xfId="11239"/>
    <cellStyle name="8_משקל בתא100_דיווחים נוספים_1_דיווחים נוספים_4.4._דיווחים נוספים_פירוט אגח תשואה מעל 10% _15" xfId="11240"/>
    <cellStyle name="8_משקל בתא100_דיווחים נוספים_1_דיווחים נוספים_4.4._פירוט אגח תשואה מעל 10% " xfId="11241"/>
    <cellStyle name="8_משקל בתא100_דיווחים נוספים_1_דיווחים נוספים_4.4._פירוט אגח תשואה מעל 10% _1" xfId="11242"/>
    <cellStyle name="8_משקל בתא100_דיווחים נוספים_1_דיווחים נוספים_4.4._פירוט אגח תשואה מעל 10% _1_15" xfId="11243"/>
    <cellStyle name="8_משקל בתא100_דיווחים נוספים_1_דיווחים נוספים_4.4._פירוט אגח תשואה מעל 10% _15" xfId="11244"/>
    <cellStyle name="8_משקל בתא100_דיווחים נוספים_1_דיווחים נוספים_4.4._פירוט אגח תשואה מעל 10% _פירוט אגח תשואה מעל 10% " xfId="11245"/>
    <cellStyle name="8_משקל בתא100_דיווחים נוספים_1_דיווחים נוספים_4.4._פירוט אגח תשואה מעל 10% _פירוט אגח תשואה מעל 10% _15" xfId="11246"/>
    <cellStyle name="8_משקל בתא100_דיווחים נוספים_1_דיווחים נוספים_דיווחים נוספים" xfId="11247"/>
    <cellStyle name="8_משקל בתא100_דיווחים נוספים_1_דיווחים נוספים_דיווחים נוספים_15" xfId="11248"/>
    <cellStyle name="8_משקל בתא100_דיווחים נוספים_1_דיווחים נוספים_דיווחים נוספים_פירוט אגח תשואה מעל 10% " xfId="11249"/>
    <cellStyle name="8_משקל בתא100_דיווחים נוספים_1_דיווחים נוספים_דיווחים נוספים_פירוט אגח תשואה מעל 10% _15" xfId="11250"/>
    <cellStyle name="8_משקל בתא100_דיווחים נוספים_1_דיווחים נוספים_פירוט אגח תשואה מעל 10% " xfId="11251"/>
    <cellStyle name="8_משקל בתא100_דיווחים נוספים_1_דיווחים נוספים_פירוט אגח תשואה מעל 10% _1" xfId="11252"/>
    <cellStyle name="8_משקל בתא100_דיווחים נוספים_1_דיווחים נוספים_פירוט אגח תשואה מעל 10% _1_15" xfId="11253"/>
    <cellStyle name="8_משקל בתא100_דיווחים נוספים_1_דיווחים נוספים_פירוט אגח תשואה מעל 10% _15" xfId="11254"/>
    <cellStyle name="8_משקל בתא100_דיווחים נוספים_1_דיווחים נוספים_פירוט אגח תשואה מעל 10% _פירוט אגח תשואה מעל 10% " xfId="11255"/>
    <cellStyle name="8_משקל בתא100_דיווחים נוספים_1_דיווחים נוספים_פירוט אגח תשואה מעל 10% _פירוט אגח תשואה מעל 10% _15" xfId="11256"/>
    <cellStyle name="8_משקל בתא100_דיווחים נוספים_1_פירוט אגח תשואה מעל 10% " xfId="11257"/>
    <cellStyle name="8_משקל בתא100_דיווחים נוספים_1_פירוט אגח תשואה מעל 10% _1" xfId="11258"/>
    <cellStyle name="8_משקל בתא100_דיווחים נוספים_1_פירוט אגח תשואה מעל 10% _1_15" xfId="11259"/>
    <cellStyle name="8_משקל בתא100_דיווחים נוספים_1_פירוט אגח תשואה מעל 10% _15" xfId="11260"/>
    <cellStyle name="8_משקל בתא100_דיווחים נוספים_1_פירוט אגח תשואה מעל 10% _פירוט אגח תשואה מעל 10% " xfId="11261"/>
    <cellStyle name="8_משקל בתא100_דיווחים נוספים_1_פירוט אגח תשואה מעל 10% _פירוט אגח תשואה מעל 10% _15" xfId="11262"/>
    <cellStyle name="8_משקל בתא100_דיווחים נוספים_15" xfId="11263"/>
    <cellStyle name="8_משקל בתא100_דיווחים נוספים_2" xfId="11264"/>
    <cellStyle name="8_משקל בתא100_דיווחים נוספים_2 2" xfId="11265"/>
    <cellStyle name="8_משקל בתא100_דיווחים נוספים_2 2_15" xfId="11266"/>
    <cellStyle name="8_משקל בתא100_דיווחים נוספים_2 2_דיווחים נוספים" xfId="11267"/>
    <cellStyle name="8_משקל בתא100_דיווחים נוספים_2 2_דיווחים נוספים_1" xfId="11268"/>
    <cellStyle name="8_משקל בתא100_דיווחים נוספים_2 2_דיווחים נוספים_1_15" xfId="11269"/>
    <cellStyle name="8_משקל בתא100_דיווחים נוספים_2 2_דיווחים נוספים_1_פירוט אגח תשואה מעל 10% " xfId="11270"/>
    <cellStyle name="8_משקל בתא100_דיווחים נוספים_2 2_דיווחים נוספים_1_פירוט אגח תשואה מעל 10% _15" xfId="11271"/>
    <cellStyle name="8_משקל בתא100_דיווחים נוספים_2 2_דיווחים נוספים_15" xfId="11272"/>
    <cellStyle name="8_משקל בתא100_דיווחים נוספים_2 2_דיווחים נוספים_פירוט אגח תשואה מעל 10% " xfId="11273"/>
    <cellStyle name="8_משקל בתא100_דיווחים נוספים_2 2_דיווחים נוספים_פירוט אגח תשואה מעל 10% _15" xfId="11274"/>
    <cellStyle name="8_משקל בתא100_דיווחים נוספים_2 2_פירוט אגח תשואה מעל 10% " xfId="11275"/>
    <cellStyle name="8_משקל בתא100_דיווחים נוספים_2 2_פירוט אגח תשואה מעל 10% _1" xfId="11276"/>
    <cellStyle name="8_משקל בתא100_דיווחים נוספים_2 2_פירוט אגח תשואה מעל 10% _1_15" xfId="11277"/>
    <cellStyle name="8_משקל בתא100_דיווחים נוספים_2 2_פירוט אגח תשואה מעל 10% _15" xfId="11278"/>
    <cellStyle name="8_משקל בתא100_דיווחים נוספים_2 2_פירוט אגח תשואה מעל 10% _פירוט אגח תשואה מעל 10% " xfId="11279"/>
    <cellStyle name="8_משקל בתא100_דיווחים נוספים_2 2_פירוט אגח תשואה מעל 10% _פירוט אגח תשואה מעל 10% _15" xfId="11280"/>
    <cellStyle name="8_משקל בתא100_דיווחים נוספים_2_15" xfId="11281"/>
    <cellStyle name="8_משקל בתא100_דיווחים נוספים_2_4.4." xfId="11282"/>
    <cellStyle name="8_משקל בתא100_דיווחים נוספים_2_4.4. 2" xfId="11283"/>
    <cellStyle name="8_משקל בתא100_דיווחים נוספים_2_4.4. 2_15" xfId="11284"/>
    <cellStyle name="8_משקל בתא100_דיווחים נוספים_2_4.4. 2_דיווחים נוספים" xfId="11285"/>
    <cellStyle name="8_משקל בתא100_דיווחים נוספים_2_4.4. 2_דיווחים נוספים_1" xfId="11286"/>
    <cellStyle name="8_משקל בתא100_דיווחים נוספים_2_4.4. 2_דיווחים נוספים_1_15" xfId="11287"/>
    <cellStyle name="8_משקל בתא100_דיווחים נוספים_2_4.4. 2_דיווחים נוספים_1_פירוט אגח תשואה מעל 10% " xfId="11288"/>
    <cellStyle name="8_משקל בתא100_דיווחים נוספים_2_4.4. 2_דיווחים נוספים_1_פירוט אגח תשואה מעל 10% _15" xfId="11289"/>
    <cellStyle name="8_משקל בתא100_דיווחים נוספים_2_4.4. 2_דיווחים נוספים_15" xfId="11290"/>
    <cellStyle name="8_משקל בתא100_דיווחים נוספים_2_4.4. 2_דיווחים נוספים_פירוט אגח תשואה מעל 10% " xfId="11291"/>
    <cellStyle name="8_משקל בתא100_דיווחים נוספים_2_4.4. 2_דיווחים נוספים_פירוט אגח תשואה מעל 10% _15" xfId="11292"/>
    <cellStyle name="8_משקל בתא100_דיווחים נוספים_2_4.4. 2_פירוט אגח תשואה מעל 10% " xfId="11293"/>
    <cellStyle name="8_משקל בתא100_דיווחים נוספים_2_4.4. 2_פירוט אגח תשואה מעל 10% _1" xfId="11294"/>
    <cellStyle name="8_משקל בתא100_דיווחים נוספים_2_4.4. 2_פירוט אגח תשואה מעל 10% _1_15" xfId="11295"/>
    <cellStyle name="8_משקל בתא100_דיווחים נוספים_2_4.4. 2_פירוט אגח תשואה מעל 10% _15" xfId="11296"/>
    <cellStyle name="8_משקל בתא100_דיווחים נוספים_2_4.4. 2_פירוט אגח תשואה מעל 10% _פירוט אגח תשואה מעל 10% " xfId="11297"/>
    <cellStyle name="8_משקל בתא100_דיווחים נוספים_2_4.4. 2_פירוט אגח תשואה מעל 10% _פירוט אגח תשואה מעל 10% _15" xfId="11298"/>
    <cellStyle name="8_משקל בתא100_דיווחים נוספים_2_4.4._15" xfId="11299"/>
    <cellStyle name="8_משקל בתא100_דיווחים נוספים_2_4.4._דיווחים נוספים" xfId="11300"/>
    <cellStyle name="8_משקל בתא100_דיווחים נוספים_2_4.4._דיווחים נוספים_15" xfId="11301"/>
    <cellStyle name="8_משקל בתא100_דיווחים נוספים_2_4.4._דיווחים נוספים_פירוט אגח תשואה מעל 10% " xfId="11302"/>
    <cellStyle name="8_משקל בתא100_דיווחים נוספים_2_4.4._דיווחים נוספים_פירוט אגח תשואה מעל 10% _15" xfId="11303"/>
    <cellStyle name="8_משקל בתא100_דיווחים נוספים_2_4.4._פירוט אגח תשואה מעל 10% " xfId="11304"/>
    <cellStyle name="8_משקל בתא100_דיווחים נוספים_2_4.4._פירוט אגח תשואה מעל 10% _1" xfId="11305"/>
    <cellStyle name="8_משקל בתא100_דיווחים נוספים_2_4.4._פירוט אגח תשואה מעל 10% _1_15" xfId="11306"/>
    <cellStyle name="8_משקל בתא100_דיווחים נוספים_2_4.4._פירוט אגח תשואה מעל 10% _15" xfId="11307"/>
    <cellStyle name="8_משקל בתא100_דיווחים נוספים_2_4.4._פירוט אגח תשואה מעל 10% _פירוט אגח תשואה מעל 10% " xfId="11308"/>
    <cellStyle name="8_משקל בתא100_דיווחים נוספים_2_4.4._פירוט אגח תשואה מעל 10% _פירוט אגח תשואה מעל 10% _15" xfId="11309"/>
    <cellStyle name="8_משקל בתא100_דיווחים נוספים_2_דיווחים נוספים" xfId="11310"/>
    <cellStyle name="8_משקל בתא100_דיווחים נוספים_2_דיווחים נוספים_15" xfId="11311"/>
    <cellStyle name="8_משקל בתא100_דיווחים נוספים_2_דיווחים נוספים_פירוט אגח תשואה מעל 10% " xfId="11312"/>
    <cellStyle name="8_משקל בתא100_דיווחים נוספים_2_דיווחים נוספים_פירוט אגח תשואה מעל 10% _15" xfId="11313"/>
    <cellStyle name="8_משקל בתא100_דיווחים נוספים_2_פירוט אגח תשואה מעל 10% " xfId="11314"/>
    <cellStyle name="8_משקל בתא100_דיווחים נוספים_2_פירוט אגח תשואה מעל 10% _1" xfId="11315"/>
    <cellStyle name="8_משקל בתא100_דיווחים נוספים_2_פירוט אגח תשואה מעל 10% _1_15" xfId="11316"/>
    <cellStyle name="8_משקל בתא100_דיווחים נוספים_2_פירוט אגח תשואה מעל 10% _15" xfId="11317"/>
    <cellStyle name="8_משקל בתא100_דיווחים נוספים_2_פירוט אגח תשואה מעל 10% _פירוט אגח תשואה מעל 10% " xfId="11318"/>
    <cellStyle name="8_משקל בתא100_דיווחים נוספים_2_פירוט אגח תשואה מעל 10% _פירוט אגח תשואה מעל 10% _15" xfId="11319"/>
    <cellStyle name="8_משקל בתא100_דיווחים נוספים_3" xfId="11320"/>
    <cellStyle name="8_משקל בתא100_דיווחים נוספים_3_15" xfId="11321"/>
    <cellStyle name="8_משקל בתא100_דיווחים נוספים_3_פירוט אגח תשואה מעל 10% " xfId="11322"/>
    <cellStyle name="8_משקל בתא100_דיווחים נוספים_3_פירוט אגח תשואה מעל 10% _15" xfId="11323"/>
    <cellStyle name="8_משקל בתא100_דיווחים נוספים_4.4." xfId="11324"/>
    <cellStyle name="8_משקל בתא100_דיווחים נוספים_4.4. 2" xfId="11325"/>
    <cellStyle name="8_משקל בתא100_דיווחים נוספים_4.4. 2_15" xfId="11326"/>
    <cellStyle name="8_משקל בתא100_דיווחים נוספים_4.4. 2_דיווחים נוספים" xfId="11327"/>
    <cellStyle name="8_משקל בתא100_דיווחים נוספים_4.4. 2_דיווחים נוספים_1" xfId="11328"/>
    <cellStyle name="8_משקל בתא100_דיווחים נוספים_4.4. 2_דיווחים נוספים_1_15" xfId="11329"/>
    <cellStyle name="8_משקל בתא100_דיווחים נוספים_4.4. 2_דיווחים נוספים_1_פירוט אגח תשואה מעל 10% " xfId="11330"/>
    <cellStyle name="8_משקל בתא100_דיווחים נוספים_4.4. 2_דיווחים נוספים_1_פירוט אגח תשואה מעל 10% _15" xfId="11331"/>
    <cellStyle name="8_משקל בתא100_דיווחים נוספים_4.4. 2_דיווחים נוספים_15" xfId="11332"/>
    <cellStyle name="8_משקל בתא100_דיווחים נוספים_4.4. 2_דיווחים נוספים_פירוט אגח תשואה מעל 10% " xfId="11333"/>
    <cellStyle name="8_משקל בתא100_דיווחים נוספים_4.4. 2_דיווחים נוספים_פירוט אגח תשואה מעל 10% _15" xfId="11334"/>
    <cellStyle name="8_משקל בתא100_דיווחים נוספים_4.4. 2_פירוט אגח תשואה מעל 10% " xfId="11335"/>
    <cellStyle name="8_משקל בתא100_דיווחים נוספים_4.4. 2_פירוט אגח תשואה מעל 10% _1" xfId="11336"/>
    <cellStyle name="8_משקל בתא100_דיווחים נוספים_4.4. 2_פירוט אגח תשואה מעל 10% _1_15" xfId="11337"/>
    <cellStyle name="8_משקל בתא100_דיווחים נוספים_4.4. 2_פירוט אגח תשואה מעל 10% _15" xfId="11338"/>
    <cellStyle name="8_משקל בתא100_דיווחים נוספים_4.4. 2_פירוט אגח תשואה מעל 10% _פירוט אגח תשואה מעל 10% " xfId="11339"/>
    <cellStyle name="8_משקל בתא100_דיווחים נוספים_4.4. 2_פירוט אגח תשואה מעל 10% _פירוט אגח תשואה מעל 10% _15" xfId="11340"/>
    <cellStyle name="8_משקל בתא100_דיווחים נוספים_4.4._15" xfId="11341"/>
    <cellStyle name="8_משקל בתא100_דיווחים נוספים_4.4._דיווחים נוספים" xfId="11342"/>
    <cellStyle name="8_משקל בתא100_דיווחים נוספים_4.4._דיווחים נוספים_15" xfId="11343"/>
    <cellStyle name="8_משקל בתא100_דיווחים נוספים_4.4._דיווחים נוספים_פירוט אגח תשואה מעל 10% " xfId="11344"/>
    <cellStyle name="8_משקל בתא100_דיווחים נוספים_4.4._דיווחים נוספים_פירוט אגח תשואה מעל 10% _15" xfId="11345"/>
    <cellStyle name="8_משקל בתא100_דיווחים נוספים_4.4._פירוט אגח תשואה מעל 10% " xfId="11346"/>
    <cellStyle name="8_משקל בתא100_דיווחים נוספים_4.4._פירוט אגח תשואה מעל 10% _1" xfId="11347"/>
    <cellStyle name="8_משקל בתא100_דיווחים נוספים_4.4._פירוט אגח תשואה מעל 10% _1_15" xfId="11348"/>
    <cellStyle name="8_משקל בתא100_דיווחים נוספים_4.4._פירוט אגח תשואה מעל 10% _15" xfId="11349"/>
    <cellStyle name="8_משקל בתא100_דיווחים נוספים_4.4._פירוט אגח תשואה מעל 10% _פירוט אגח תשואה מעל 10% " xfId="11350"/>
    <cellStyle name="8_משקל בתא100_דיווחים נוספים_4.4._פירוט אגח תשואה מעל 10% _פירוט אגח תשואה מעל 10% _15" xfId="11351"/>
    <cellStyle name="8_משקל בתא100_דיווחים נוספים_דיווחים נוספים" xfId="11352"/>
    <cellStyle name="8_משקל בתא100_דיווחים נוספים_דיווחים נוספים 2" xfId="11353"/>
    <cellStyle name="8_משקל בתא100_דיווחים נוספים_דיווחים נוספים 2_15" xfId="11354"/>
    <cellStyle name="8_משקל בתא100_דיווחים נוספים_דיווחים נוספים 2_דיווחים נוספים" xfId="11355"/>
    <cellStyle name="8_משקל בתא100_דיווחים נוספים_דיווחים נוספים 2_דיווחים נוספים_1" xfId="11356"/>
    <cellStyle name="8_משקל בתא100_דיווחים נוספים_דיווחים נוספים 2_דיווחים נוספים_1_15" xfId="11357"/>
    <cellStyle name="8_משקל בתא100_דיווחים נוספים_דיווחים נוספים 2_דיווחים נוספים_1_פירוט אגח תשואה מעל 10% " xfId="11358"/>
    <cellStyle name="8_משקל בתא100_דיווחים נוספים_דיווחים נוספים 2_דיווחים נוספים_1_פירוט אגח תשואה מעל 10% _15" xfId="11359"/>
    <cellStyle name="8_משקל בתא100_דיווחים נוספים_דיווחים נוספים 2_דיווחים נוספים_15" xfId="11360"/>
    <cellStyle name="8_משקל בתא100_דיווחים נוספים_דיווחים נוספים 2_דיווחים נוספים_פירוט אגח תשואה מעל 10% " xfId="11361"/>
    <cellStyle name="8_משקל בתא100_דיווחים נוספים_דיווחים נוספים 2_דיווחים נוספים_פירוט אגח תשואה מעל 10% _15" xfId="11362"/>
    <cellStyle name="8_משקל בתא100_דיווחים נוספים_דיווחים נוספים 2_פירוט אגח תשואה מעל 10% " xfId="11363"/>
    <cellStyle name="8_משקל בתא100_דיווחים נוספים_דיווחים נוספים 2_פירוט אגח תשואה מעל 10% _1" xfId="11364"/>
    <cellStyle name="8_משקל בתא100_דיווחים נוספים_דיווחים נוספים 2_פירוט אגח תשואה מעל 10% _1_15" xfId="11365"/>
    <cellStyle name="8_משקל בתא100_דיווחים נוספים_דיווחים נוספים 2_פירוט אגח תשואה מעל 10% _15" xfId="11366"/>
    <cellStyle name="8_משקל בתא100_דיווחים נוספים_דיווחים נוספים 2_פירוט אגח תשואה מעל 10% _פירוט אגח תשואה מעל 10% " xfId="11367"/>
    <cellStyle name="8_משקל בתא100_דיווחים נוספים_דיווחים נוספים 2_פירוט אגח תשואה מעל 10% _פירוט אגח תשואה מעל 10% _15" xfId="11368"/>
    <cellStyle name="8_משקל בתא100_דיווחים נוספים_דיווחים נוספים_1" xfId="11369"/>
    <cellStyle name="8_משקל בתא100_דיווחים נוספים_דיווחים נוספים_1_15" xfId="11370"/>
    <cellStyle name="8_משקל בתא100_דיווחים נוספים_דיווחים נוספים_1_פירוט אגח תשואה מעל 10% " xfId="11371"/>
    <cellStyle name="8_משקל בתא100_דיווחים נוספים_דיווחים נוספים_1_פירוט אגח תשואה מעל 10% _15" xfId="11372"/>
    <cellStyle name="8_משקל בתא100_דיווחים נוספים_דיווחים נוספים_15" xfId="11373"/>
    <cellStyle name="8_משקל בתא100_דיווחים נוספים_דיווחים נוספים_4.4." xfId="11374"/>
    <cellStyle name="8_משקל בתא100_דיווחים נוספים_דיווחים נוספים_4.4. 2" xfId="11375"/>
    <cellStyle name="8_משקל בתא100_דיווחים נוספים_דיווחים נוספים_4.4. 2_15" xfId="11376"/>
    <cellStyle name="8_משקל בתא100_דיווחים נוספים_דיווחים נוספים_4.4. 2_דיווחים נוספים" xfId="11377"/>
    <cellStyle name="8_משקל בתא100_דיווחים נוספים_דיווחים נוספים_4.4. 2_דיווחים נוספים_1" xfId="11378"/>
    <cellStyle name="8_משקל בתא100_דיווחים נוספים_דיווחים נוספים_4.4. 2_דיווחים נוספים_1_15" xfId="11379"/>
    <cellStyle name="8_משקל בתא100_דיווחים נוספים_דיווחים נוספים_4.4. 2_דיווחים נוספים_1_פירוט אגח תשואה מעל 10% " xfId="11380"/>
    <cellStyle name="8_משקל בתא100_דיווחים נוספים_דיווחים נוספים_4.4. 2_דיווחים נוספים_1_פירוט אגח תשואה מעל 10% _15" xfId="11381"/>
    <cellStyle name="8_משקל בתא100_דיווחים נוספים_דיווחים נוספים_4.4. 2_דיווחים נוספים_15" xfId="11382"/>
    <cellStyle name="8_משקל בתא100_דיווחים נוספים_דיווחים נוספים_4.4. 2_דיווחים נוספים_פירוט אגח תשואה מעל 10% " xfId="11383"/>
    <cellStyle name="8_משקל בתא100_דיווחים נוספים_דיווחים נוספים_4.4. 2_דיווחים נוספים_פירוט אגח תשואה מעל 10% _15" xfId="11384"/>
    <cellStyle name="8_משקל בתא100_דיווחים נוספים_דיווחים נוספים_4.4. 2_פירוט אגח תשואה מעל 10% " xfId="11385"/>
    <cellStyle name="8_משקל בתא100_דיווחים נוספים_דיווחים נוספים_4.4. 2_פירוט אגח תשואה מעל 10% _1" xfId="11386"/>
    <cellStyle name="8_משקל בתא100_דיווחים נוספים_דיווחים נוספים_4.4. 2_פירוט אגח תשואה מעל 10% _1_15" xfId="11387"/>
    <cellStyle name="8_משקל בתא100_דיווחים נוספים_דיווחים נוספים_4.4. 2_פירוט אגח תשואה מעל 10% _15" xfId="11388"/>
    <cellStyle name="8_משקל בתא100_דיווחים נוספים_דיווחים נוספים_4.4. 2_פירוט אגח תשואה מעל 10% _פירוט אגח תשואה מעל 10% " xfId="11389"/>
    <cellStyle name="8_משקל בתא100_דיווחים נוספים_דיווחים נוספים_4.4. 2_פירוט אגח תשואה מעל 10% _פירוט אגח תשואה מעל 10% _15" xfId="11390"/>
    <cellStyle name="8_משקל בתא100_דיווחים נוספים_דיווחים נוספים_4.4._15" xfId="11391"/>
    <cellStyle name="8_משקל בתא100_דיווחים נוספים_דיווחים נוספים_4.4._דיווחים נוספים" xfId="11392"/>
    <cellStyle name="8_משקל בתא100_דיווחים נוספים_דיווחים נוספים_4.4._דיווחים נוספים_15" xfId="11393"/>
    <cellStyle name="8_משקל בתא100_דיווחים נוספים_דיווחים נוספים_4.4._דיווחים נוספים_פירוט אגח תשואה מעל 10% " xfId="11394"/>
    <cellStyle name="8_משקל בתא100_דיווחים נוספים_דיווחים נוספים_4.4._דיווחים נוספים_פירוט אגח תשואה מעל 10% _15" xfId="11395"/>
    <cellStyle name="8_משקל בתא100_דיווחים נוספים_דיווחים נוספים_4.4._פירוט אגח תשואה מעל 10% " xfId="11396"/>
    <cellStyle name="8_משקל בתא100_דיווחים נוספים_דיווחים נוספים_4.4._פירוט אגח תשואה מעל 10% _1" xfId="11397"/>
    <cellStyle name="8_משקל בתא100_דיווחים נוספים_דיווחים נוספים_4.4._פירוט אגח תשואה מעל 10% _1_15" xfId="11398"/>
    <cellStyle name="8_משקל בתא100_דיווחים נוספים_דיווחים נוספים_4.4._פירוט אגח תשואה מעל 10% _15" xfId="11399"/>
    <cellStyle name="8_משקל בתא100_דיווחים נוספים_דיווחים נוספים_4.4._פירוט אגח תשואה מעל 10% _פירוט אגח תשואה מעל 10% " xfId="11400"/>
    <cellStyle name="8_משקל בתא100_דיווחים נוספים_דיווחים נוספים_4.4._פירוט אגח תשואה מעל 10% _פירוט אגח תשואה מעל 10% _15" xfId="11401"/>
    <cellStyle name="8_משקל בתא100_דיווחים נוספים_דיווחים נוספים_דיווחים נוספים" xfId="11402"/>
    <cellStyle name="8_משקל בתא100_דיווחים נוספים_דיווחים נוספים_דיווחים נוספים_15" xfId="11403"/>
    <cellStyle name="8_משקל בתא100_דיווחים נוספים_דיווחים נוספים_דיווחים נוספים_פירוט אגח תשואה מעל 10% " xfId="11404"/>
    <cellStyle name="8_משקל בתא100_דיווחים נוספים_דיווחים נוספים_דיווחים נוספים_פירוט אגח תשואה מעל 10% _15" xfId="11405"/>
    <cellStyle name="8_משקל בתא100_דיווחים נוספים_דיווחים נוספים_פירוט אגח תשואה מעל 10% " xfId="11406"/>
    <cellStyle name="8_משקל בתא100_דיווחים נוספים_דיווחים נוספים_פירוט אגח תשואה מעל 10% _1" xfId="11407"/>
    <cellStyle name="8_משקל בתא100_דיווחים נוספים_דיווחים נוספים_פירוט אגח תשואה מעל 10% _1_15" xfId="11408"/>
    <cellStyle name="8_משקל בתא100_דיווחים נוספים_דיווחים נוספים_פירוט אגח תשואה מעל 10% _15" xfId="11409"/>
    <cellStyle name="8_משקל בתא100_דיווחים נוספים_דיווחים נוספים_פירוט אגח תשואה מעל 10% _פירוט אגח תשואה מעל 10% " xfId="11410"/>
    <cellStyle name="8_משקל בתא100_דיווחים נוספים_דיווחים נוספים_פירוט אגח תשואה מעל 10% _פירוט אגח תשואה מעל 10% _15" xfId="11411"/>
    <cellStyle name="8_משקל בתא100_דיווחים נוספים_פירוט אגח תשואה מעל 10% " xfId="11412"/>
    <cellStyle name="8_משקל בתא100_דיווחים נוספים_פירוט אגח תשואה מעל 10% _1" xfId="11413"/>
    <cellStyle name="8_משקל בתא100_דיווחים נוספים_פירוט אגח תשואה מעל 10% _1_15" xfId="11414"/>
    <cellStyle name="8_משקל בתא100_דיווחים נוספים_פירוט אגח תשואה מעל 10% _15" xfId="11415"/>
    <cellStyle name="8_משקל בתא100_דיווחים נוספים_פירוט אגח תשואה מעל 10% _פירוט אגח תשואה מעל 10% " xfId="11416"/>
    <cellStyle name="8_משקל בתא100_דיווחים נוספים_פירוט אגח תשואה מעל 10% _פירוט אגח תשואה מעל 10% _15" xfId="11417"/>
    <cellStyle name="8_משקל בתא100_הערות" xfId="11418"/>
    <cellStyle name="8_משקל בתא100_הערות 2" xfId="11419"/>
    <cellStyle name="8_משקל בתא100_הערות 2_15" xfId="11420"/>
    <cellStyle name="8_משקל בתא100_הערות 2_דיווחים נוספים" xfId="11421"/>
    <cellStyle name="8_משקל בתא100_הערות 2_דיווחים נוספים_1" xfId="11422"/>
    <cellStyle name="8_משקל בתא100_הערות 2_דיווחים נוספים_1_15" xfId="11423"/>
    <cellStyle name="8_משקל בתא100_הערות 2_דיווחים נוספים_1_פירוט אגח תשואה מעל 10% " xfId="11424"/>
    <cellStyle name="8_משקל בתא100_הערות 2_דיווחים נוספים_1_פירוט אגח תשואה מעל 10% _15" xfId="11425"/>
    <cellStyle name="8_משקל בתא100_הערות 2_דיווחים נוספים_15" xfId="11426"/>
    <cellStyle name="8_משקל בתא100_הערות 2_דיווחים נוספים_פירוט אגח תשואה מעל 10% " xfId="11427"/>
    <cellStyle name="8_משקל בתא100_הערות 2_דיווחים נוספים_פירוט אגח תשואה מעל 10% _15" xfId="11428"/>
    <cellStyle name="8_משקל בתא100_הערות 2_פירוט אגח תשואה מעל 10% " xfId="11429"/>
    <cellStyle name="8_משקל בתא100_הערות 2_פירוט אגח תשואה מעל 10% _1" xfId="11430"/>
    <cellStyle name="8_משקל בתא100_הערות 2_פירוט אגח תשואה מעל 10% _1_15" xfId="11431"/>
    <cellStyle name="8_משקל בתא100_הערות 2_פירוט אגח תשואה מעל 10% _15" xfId="11432"/>
    <cellStyle name="8_משקל בתא100_הערות 2_פירוט אגח תשואה מעל 10% _פירוט אגח תשואה מעל 10% " xfId="11433"/>
    <cellStyle name="8_משקל בתא100_הערות 2_פירוט אגח תשואה מעל 10% _פירוט אגח תשואה מעל 10% _15" xfId="11434"/>
    <cellStyle name="8_משקל בתא100_הערות_15" xfId="11435"/>
    <cellStyle name="8_משקל בתא100_הערות_4.4." xfId="11436"/>
    <cellStyle name="8_משקל בתא100_הערות_4.4. 2" xfId="11437"/>
    <cellStyle name="8_משקל בתא100_הערות_4.4. 2_15" xfId="11438"/>
    <cellStyle name="8_משקל בתא100_הערות_4.4. 2_דיווחים נוספים" xfId="11439"/>
    <cellStyle name="8_משקל בתא100_הערות_4.4. 2_דיווחים נוספים_1" xfId="11440"/>
    <cellStyle name="8_משקל בתא100_הערות_4.4. 2_דיווחים נוספים_1_15" xfId="11441"/>
    <cellStyle name="8_משקל בתא100_הערות_4.4. 2_דיווחים נוספים_1_פירוט אגח תשואה מעל 10% " xfId="11442"/>
    <cellStyle name="8_משקל בתא100_הערות_4.4. 2_דיווחים נוספים_1_פירוט אגח תשואה מעל 10% _15" xfId="11443"/>
    <cellStyle name="8_משקל בתא100_הערות_4.4. 2_דיווחים נוספים_15" xfId="11444"/>
    <cellStyle name="8_משקל בתא100_הערות_4.4. 2_דיווחים נוספים_פירוט אגח תשואה מעל 10% " xfId="11445"/>
    <cellStyle name="8_משקל בתא100_הערות_4.4. 2_דיווחים נוספים_פירוט אגח תשואה מעל 10% _15" xfId="11446"/>
    <cellStyle name="8_משקל בתא100_הערות_4.4. 2_פירוט אגח תשואה מעל 10% " xfId="11447"/>
    <cellStyle name="8_משקל בתא100_הערות_4.4. 2_פירוט אגח תשואה מעל 10% _1" xfId="11448"/>
    <cellStyle name="8_משקל בתא100_הערות_4.4. 2_פירוט אגח תשואה מעל 10% _1_15" xfId="11449"/>
    <cellStyle name="8_משקל בתא100_הערות_4.4. 2_פירוט אגח תשואה מעל 10% _15" xfId="11450"/>
    <cellStyle name="8_משקל בתא100_הערות_4.4. 2_פירוט אגח תשואה מעל 10% _פירוט אגח תשואה מעל 10% " xfId="11451"/>
    <cellStyle name="8_משקל בתא100_הערות_4.4. 2_פירוט אגח תשואה מעל 10% _פירוט אגח תשואה מעל 10% _15" xfId="11452"/>
    <cellStyle name="8_משקל בתא100_הערות_4.4._15" xfId="11453"/>
    <cellStyle name="8_משקל בתא100_הערות_4.4._דיווחים נוספים" xfId="11454"/>
    <cellStyle name="8_משקל בתא100_הערות_4.4._דיווחים נוספים_15" xfId="11455"/>
    <cellStyle name="8_משקל בתא100_הערות_4.4._דיווחים נוספים_פירוט אגח תשואה מעל 10% " xfId="11456"/>
    <cellStyle name="8_משקל בתא100_הערות_4.4._דיווחים נוספים_פירוט אגח תשואה מעל 10% _15" xfId="11457"/>
    <cellStyle name="8_משקל בתא100_הערות_4.4._פירוט אגח תשואה מעל 10% " xfId="11458"/>
    <cellStyle name="8_משקל בתא100_הערות_4.4._פירוט אגח תשואה מעל 10% _1" xfId="11459"/>
    <cellStyle name="8_משקל בתא100_הערות_4.4._פירוט אגח תשואה מעל 10% _1_15" xfId="11460"/>
    <cellStyle name="8_משקל בתא100_הערות_4.4._פירוט אגח תשואה מעל 10% _15" xfId="11461"/>
    <cellStyle name="8_משקל בתא100_הערות_4.4._פירוט אגח תשואה מעל 10% _פירוט אגח תשואה מעל 10% " xfId="11462"/>
    <cellStyle name="8_משקל בתא100_הערות_4.4._פירוט אגח תשואה מעל 10% _פירוט אגח תשואה מעל 10% _15" xfId="11463"/>
    <cellStyle name="8_משקל בתא100_הערות_דיווחים נוספים" xfId="11464"/>
    <cellStyle name="8_משקל בתא100_הערות_דיווחים נוספים_1" xfId="11465"/>
    <cellStyle name="8_משקל בתא100_הערות_דיווחים נוספים_1_15" xfId="11466"/>
    <cellStyle name="8_משקל בתא100_הערות_דיווחים נוספים_1_פירוט אגח תשואה מעל 10% " xfId="11467"/>
    <cellStyle name="8_משקל בתא100_הערות_דיווחים נוספים_1_פירוט אגח תשואה מעל 10% _15" xfId="11468"/>
    <cellStyle name="8_משקל בתא100_הערות_דיווחים נוספים_15" xfId="11469"/>
    <cellStyle name="8_משקל בתא100_הערות_דיווחים נוספים_פירוט אגח תשואה מעל 10% " xfId="11470"/>
    <cellStyle name="8_משקל בתא100_הערות_דיווחים נוספים_פירוט אגח תשואה מעל 10% _15" xfId="11471"/>
    <cellStyle name="8_משקל בתא100_הערות_פירוט אגח תשואה מעל 10% " xfId="11472"/>
    <cellStyle name="8_משקל בתא100_הערות_פירוט אגח תשואה מעל 10% _1" xfId="11473"/>
    <cellStyle name="8_משקל בתא100_הערות_פירוט אגח תשואה מעל 10% _1_15" xfId="11474"/>
    <cellStyle name="8_משקל בתא100_הערות_פירוט אגח תשואה מעל 10% _15" xfId="11475"/>
    <cellStyle name="8_משקל בתא100_הערות_פירוט אגח תשואה מעל 10% _פירוט אגח תשואה מעל 10% " xfId="11476"/>
    <cellStyle name="8_משקל בתא100_הערות_פירוט אגח תשואה מעל 10% _פירוט אגח תשואה מעל 10% _15" xfId="11477"/>
    <cellStyle name="8_משקל בתא100_יתרת מסגרות אשראי לניצול " xfId="11478"/>
    <cellStyle name="8_משקל בתא100_יתרת מסגרות אשראי לניצול  2" xfId="11479"/>
    <cellStyle name="8_משקל בתא100_יתרת מסגרות אשראי לניצול  2_15" xfId="11480"/>
    <cellStyle name="8_משקל בתא100_יתרת מסגרות אשראי לניצול  2_דיווחים נוספים" xfId="11481"/>
    <cellStyle name="8_משקל בתא100_יתרת מסגרות אשראי לניצול  2_דיווחים נוספים_1" xfId="11482"/>
    <cellStyle name="8_משקל בתא100_יתרת מסגרות אשראי לניצול  2_דיווחים נוספים_1_15" xfId="11483"/>
    <cellStyle name="8_משקל בתא100_יתרת מסגרות אשראי לניצול  2_דיווחים נוספים_1_פירוט אגח תשואה מעל 10% " xfId="11484"/>
    <cellStyle name="8_משקל בתא100_יתרת מסגרות אשראי לניצול  2_דיווחים נוספים_1_פירוט אגח תשואה מעל 10% _15" xfId="11485"/>
    <cellStyle name="8_משקל בתא100_יתרת מסגרות אשראי לניצול  2_דיווחים נוספים_15" xfId="11486"/>
    <cellStyle name="8_משקל בתא100_יתרת מסגרות אשראי לניצול  2_דיווחים נוספים_פירוט אגח תשואה מעל 10% " xfId="11487"/>
    <cellStyle name="8_משקל בתא100_יתרת מסגרות אשראי לניצול  2_דיווחים נוספים_פירוט אגח תשואה מעל 10% _15" xfId="11488"/>
    <cellStyle name="8_משקל בתא100_יתרת מסגרות אשראי לניצול  2_פירוט אגח תשואה מעל 10% " xfId="11489"/>
    <cellStyle name="8_משקל בתא100_יתרת מסגרות אשראי לניצול  2_פירוט אגח תשואה מעל 10% _1" xfId="11490"/>
    <cellStyle name="8_משקל בתא100_יתרת מסגרות אשראי לניצול  2_פירוט אגח תשואה מעל 10% _1_15" xfId="11491"/>
    <cellStyle name="8_משקל בתא100_יתרת מסגרות אשראי לניצול  2_פירוט אגח תשואה מעל 10% _15" xfId="11492"/>
    <cellStyle name="8_משקל בתא100_יתרת מסגרות אשראי לניצול  2_פירוט אגח תשואה מעל 10% _פירוט אגח תשואה מעל 10% " xfId="11493"/>
    <cellStyle name="8_משקל בתא100_יתרת מסגרות אשראי לניצול  2_פירוט אגח תשואה מעל 10% _פירוט אגח תשואה מעל 10% _15" xfId="11494"/>
    <cellStyle name="8_משקל בתא100_יתרת מסגרות אשראי לניצול _15" xfId="11495"/>
    <cellStyle name="8_משקל בתא100_יתרת מסגרות אשראי לניצול _4.4." xfId="11496"/>
    <cellStyle name="8_משקל בתא100_יתרת מסגרות אשראי לניצול _4.4. 2" xfId="11497"/>
    <cellStyle name="8_משקל בתא100_יתרת מסגרות אשראי לניצול _4.4. 2_15" xfId="11498"/>
    <cellStyle name="8_משקל בתא100_יתרת מסגרות אשראי לניצול _4.4. 2_דיווחים נוספים" xfId="11499"/>
    <cellStyle name="8_משקל בתא100_יתרת מסגרות אשראי לניצול _4.4. 2_דיווחים נוספים_1" xfId="11500"/>
    <cellStyle name="8_משקל בתא100_יתרת מסגרות אשראי לניצול _4.4. 2_דיווחים נוספים_1_15" xfId="11501"/>
    <cellStyle name="8_משקל בתא100_יתרת מסגרות אשראי לניצול _4.4. 2_דיווחים נוספים_1_פירוט אגח תשואה מעל 10% " xfId="11502"/>
    <cellStyle name="8_משקל בתא100_יתרת מסגרות אשראי לניצול _4.4. 2_דיווחים נוספים_1_פירוט אגח תשואה מעל 10% _15" xfId="11503"/>
    <cellStyle name="8_משקל בתא100_יתרת מסגרות אשראי לניצול _4.4. 2_דיווחים נוספים_15" xfId="11504"/>
    <cellStyle name="8_משקל בתא100_יתרת מסגרות אשראי לניצול _4.4. 2_דיווחים נוספים_פירוט אגח תשואה מעל 10% " xfId="11505"/>
    <cellStyle name="8_משקל בתא100_יתרת מסגרות אשראי לניצול _4.4. 2_דיווחים נוספים_פירוט אגח תשואה מעל 10% _15" xfId="11506"/>
    <cellStyle name="8_משקל בתא100_יתרת מסגרות אשראי לניצול _4.4. 2_פירוט אגח תשואה מעל 10% " xfId="11507"/>
    <cellStyle name="8_משקל בתא100_יתרת מסגרות אשראי לניצול _4.4. 2_פירוט אגח תשואה מעל 10% _1" xfId="11508"/>
    <cellStyle name="8_משקל בתא100_יתרת מסגרות אשראי לניצול _4.4. 2_פירוט אגח תשואה מעל 10% _1_15" xfId="11509"/>
    <cellStyle name="8_משקל בתא100_יתרת מסגרות אשראי לניצול _4.4. 2_פירוט אגח תשואה מעל 10% _15" xfId="11510"/>
    <cellStyle name="8_משקל בתא100_יתרת מסגרות אשראי לניצול _4.4. 2_פירוט אגח תשואה מעל 10% _פירוט אגח תשואה מעל 10% " xfId="11511"/>
    <cellStyle name="8_משקל בתא100_יתרת מסגרות אשראי לניצול _4.4. 2_פירוט אגח תשואה מעל 10% _פירוט אגח תשואה מעל 10% _15" xfId="11512"/>
    <cellStyle name="8_משקל בתא100_יתרת מסגרות אשראי לניצול _4.4._15" xfId="11513"/>
    <cellStyle name="8_משקל בתא100_יתרת מסגרות אשראי לניצול _4.4._דיווחים נוספים" xfId="11514"/>
    <cellStyle name="8_משקל בתא100_יתרת מסגרות אשראי לניצול _4.4._דיווחים נוספים_15" xfId="11515"/>
    <cellStyle name="8_משקל בתא100_יתרת מסגרות אשראי לניצול _4.4._דיווחים נוספים_פירוט אגח תשואה מעל 10% " xfId="11516"/>
    <cellStyle name="8_משקל בתא100_יתרת מסגרות אשראי לניצול _4.4._דיווחים נוספים_פירוט אגח תשואה מעל 10% _15" xfId="11517"/>
    <cellStyle name="8_משקל בתא100_יתרת מסגרות אשראי לניצול _4.4._פירוט אגח תשואה מעל 10% " xfId="11518"/>
    <cellStyle name="8_משקל בתא100_יתרת מסגרות אשראי לניצול _4.4._פירוט אגח תשואה מעל 10% _1" xfId="11519"/>
    <cellStyle name="8_משקל בתא100_יתרת מסגרות אשראי לניצול _4.4._פירוט אגח תשואה מעל 10% _1_15" xfId="11520"/>
    <cellStyle name="8_משקל בתא100_יתרת מסגרות אשראי לניצול _4.4._פירוט אגח תשואה מעל 10% _15" xfId="11521"/>
    <cellStyle name="8_משקל בתא100_יתרת מסגרות אשראי לניצול _4.4._פירוט אגח תשואה מעל 10% _פירוט אגח תשואה מעל 10% " xfId="11522"/>
    <cellStyle name="8_משקל בתא100_יתרת מסגרות אשראי לניצול _4.4._פירוט אגח תשואה מעל 10% _פירוט אגח תשואה מעל 10% _15" xfId="11523"/>
    <cellStyle name="8_משקל בתא100_יתרת מסגרות אשראי לניצול _דיווחים נוספים" xfId="11524"/>
    <cellStyle name="8_משקל בתא100_יתרת מסגרות אשראי לניצול _דיווחים נוספים_1" xfId="11525"/>
    <cellStyle name="8_משקל בתא100_יתרת מסגרות אשראי לניצול _דיווחים נוספים_1_15" xfId="11526"/>
    <cellStyle name="8_משקל בתא100_יתרת מסגרות אשראי לניצול _דיווחים נוספים_1_פירוט אגח תשואה מעל 10% " xfId="11527"/>
    <cellStyle name="8_משקל בתא100_יתרת מסגרות אשראי לניצול _דיווחים נוספים_1_פירוט אגח תשואה מעל 10% _15" xfId="11528"/>
    <cellStyle name="8_משקל בתא100_יתרת מסגרות אשראי לניצול _דיווחים נוספים_15" xfId="11529"/>
    <cellStyle name="8_משקל בתא100_יתרת מסגרות אשראי לניצול _דיווחים נוספים_פירוט אגח תשואה מעל 10% " xfId="11530"/>
    <cellStyle name="8_משקל בתא100_יתרת מסגרות אשראי לניצול _דיווחים נוספים_פירוט אגח תשואה מעל 10% _15" xfId="11531"/>
    <cellStyle name="8_משקל בתא100_יתרת מסגרות אשראי לניצול _פירוט אגח תשואה מעל 10% " xfId="11532"/>
    <cellStyle name="8_משקל בתא100_יתרת מסגרות אשראי לניצול _פירוט אגח תשואה מעל 10% _1" xfId="11533"/>
    <cellStyle name="8_משקל בתא100_יתרת מסגרות אשראי לניצול _פירוט אגח תשואה מעל 10% _1_15" xfId="11534"/>
    <cellStyle name="8_משקל בתא100_יתרת מסגרות אשראי לניצול _פירוט אגח תשואה מעל 10% _15" xfId="11535"/>
    <cellStyle name="8_משקל בתא100_יתרת מסגרות אשראי לניצול _פירוט אגח תשואה מעל 10% _פירוט אגח תשואה מעל 10% " xfId="11536"/>
    <cellStyle name="8_משקל בתא100_יתרת מסגרות אשראי לניצול _פירוט אגח תשואה מעל 10% _פירוט אגח תשואה מעל 10% _15" xfId="11537"/>
    <cellStyle name="8_משקל בתא100_עסקאות שאושרו וטרם בוצעו  " xfId="11538"/>
    <cellStyle name="8_משקל בתא100_עסקאות שאושרו וטרם בוצעו   2" xfId="11539"/>
    <cellStyle name="8_משקל בתא100_עסקאות שאושרו וטרם בוצעו   2_15" xfId="11540"/>
    <cellStyle name="8_משקל בתא100_עסקאות שאושרו וטרם בוצעו   2_דיווחים נוספים" xfId="11541"/>
    <cellStyle name="8_משקל בתא100_עסקאות שאושרו וטרם בוצעו   2_דיווחים נוספים_1" xfId="11542"/>
    <cellStyle name="8_משקל בתא100_עסקאות שאושרו וטרם בוצעו   2_דיווחים נוספים_1_15" xfId="11543"/>
    <cellStyle name="8_משקל בתא100_עסקאות שאושרו וטרם בוצעו   2_דיווחים נוספים_1_פירוט אגח תשואה מעל 10% " xfId="11544"/>
    <cellStyle name="8_משקל בתא100_עסקאות שאושרו וטרם בוצעו   2_דיווחים נוספים_1_פירוט אגח תשואה מעל 10% _15" xfId="11545"/>
    <cellStyle name="8_משקל בתא100_עסקאות שאושרו וטרם בוצעו   2_דיווחים נוספים_15" xfId="11546"/>
    <cellStyle name="8_משקל בתא100_עסקאות שאושרו וטרם בוצעו   2_דיווחים נוספים_פירוט אגח תשואה מעל 10% " xfId="11547"/>
    <cellStyle name="8_משקל בתא100_עסקאות שאושרו וטרם בוצעו   2_דיווחים נוספים_פירוט אגח תשואה מעל 10% _15" xfId="11548"/>
    <cellStyle name="8_משקל בתא100_עסקאות שאושרו וטרם בוצעו   2_פירוט אגח תשואה מעל 10% " xfId="11549"/>
    <cellStyle name="8_משקל בתא100_עסקאות שאושרו וטרם בוצעו   2_פירוט אגח תשואה מעל 10% _1" xfId="11550"/>
    <cellStyle name="8_משקל בתא100_עסקאות שאושרו וטרם בוצעו   2_פירוט אגח תשואה מעל 10% _1_15" xfId="11551"/>
    <cellStyle name="8_משקל בתא100_עסקאות שאושרו וטרם בוצעו   2_פירוט אגח תשואה מעל 10% _15" xfId="11552"/>
    <cellStyle name="8_משקל בתא100_עסקאות שאושרו וטרם בוצעו   2_פירוט אגח תשואה מעל 10% _פירוט אגח תשואה מעל 10% " xfId="11553"/>
    <cellStyle name="8_משקל בתא100_עסקאות שאושרו וטרם בוצעו   2_פירוט אגח תשואה מעל 10% _פירוט אגח תשואה מעל 10% _15" xfId="11554"/>
    <cellStyle name="8_משקל בתא100_עסקאות שאושרו וטרם בוצעו  _1" xfId="11555"/>
    <cellStyle name="8_משקל בתא100_עסקאות שאושרו וטרם בוצעו  _1 2" xfId="11556"/>
    <cellStyle name="8_משקל בתא100_עסקאות שאושרו וטרם בוצעו  _1 2_15" xfId="11557"/>
    <cellStyle name="8_משקל בתא100_עסקאות שאושרו וטרם בוצעו  _1 2_דיווחים נוספים" xfId="11558"/>
    <cellStyle name="8_משקל בתא100_עסקאות שאושרו וטרם בוצעו  _1 2_דיווחים נוספים_1" xfId="11559"/>
    <cellStyle name="8_משקל בתא100_עסקאות שאושרו וטרם בוצעו  _1 2_דיווחים נוספים_1_15" xfId="11560"/>
    <cellStyle name="8_משקל בתא100_עסקאות שאושרו וטרם בוצעו  _1 2_דיווחים נוספים_1_פירוט אגח תשואה מעל 10% " xfId="11561"/>
    <cellStyle name="8_משקל בתא100_עסקאות שאושרו וטרם בוצעו  _1 2_דיווחים נוספים_1_פירוט אגח תשואה מעל 10% _15" xfId="11562"/>
    <cellStyle name="8_משקל בתא100_עסקאות שאושרו וטרם בוצעו  _1 2_דיווחים נוספים_15" xfId="11563"/>
    <cellStyle name="8_משקל בתא100_עסקאות שאושרו וטרם בוצעו  _1 2_דיווחים נוספים_פירוט אגח תשואה מעל 10% " xfId="11564"/>
    <cellStyle name="8_משקל בתא100_עסקאות שאושרו וטרם בוצעו  _1 2_דיווחים נוספים_פירוט אגח תשואה מעל 10% _15" xfId="11565"/>
    <cellStyle name="8_משקל בתא100_עסקאות שאושרו וטרם בוצעו  _1 2_פירוט אגח תשואה מעל 10% " xfId="11566"/>
    <cellStyle name="8_משקל בתא100_עסקאות שאושרו וטרם בוצעו  _1 2_פירוט אגח תשואה מעל 10% _1" xfId="11567"/>
    <cellStyle name="8_משקל בתא100_עסקאות שאושרו וטרם בוצעו  _1 2_פירוט אגח תשואה מעל 10% _1_15" xfId="11568"/>
    <cellStyle name="8_משקל בתא100_עסקאות שאושרו וטרם בוצעו  _1 2_פירוט אגח תשואה מעל 10% _15" xfId="11569"/>
    <cellStyle name="8_משקל בתא100_עסקאות שאושרו וטרם בוצעו  _1 2_פירוט אגח תשואה מעל 10% _פירוט אגח תשואה מעל 10% " xfId="11570"/>
    <cellStyle name="8_משקל בתא100_עסקאות שאושרו וטרם בוצעו  _1 2_פירוט אגח תשואה מעל 10% _פירוט אגח תשואה מעל 10% _15" xfId="11571"/>
    <cellStyle name="8_משקל בתא100_עסקאות שאושרו וטרם בוצעו  _1_15" xfId="11572"/>
    <cellStyle name="8_משקל בתא100_עסקאות שאושרו וטרם בוצעו  _1_דיווחים נוספים" xfId="11573"/>
    <cellStyle name="8_משקל בתא100_עסקאות שאושרו וטרם בוצעו  _1_דיווחים נוספים_15" xfId="11574"/>
    <cellStyle name="8_משקל בתא100_עסקאות שאושרו וטרם בוצעו  _1_דיווחים נוספים_פירוט אגח תשואה מעל 10% " xfId="11575"/>
    <cellStyle name="8_משקל בתא100_עסקאות שאושרו וטרם בוצעו  _1_דיווחים נוספים_פירוט אגח תשואה מעל 10% _15" xfId="11576"/>
    <cellStyle name="8_משקל בתא100_עסקאות שאושרו וטרם בוצעו  _1_פירוט אגח תשואה מעל 10% " xfId="11577"/>
    <cellStyle name="8_משקל בתא100_עסקאות שאושרו וטרם בוצעו  _1_פירוט אגח תשואה מעל 10% _1" xfId="11578"/>
    <cellStyle name="8_משקל בתא100_עסקאות שאושרו וטרם בוצעו  _1_פירוט אגח תשואה מעל 10% _1_15" xfId="11579"/>
    <cellStyle name="8_משקל בתא100_עסקאות שאושרו וטרם בוצעו  _1_פירוט אגח תשואה מעל 10% _15" xfId="11580"/>
    <cellStyle name="8_משקל בתא100_עסקאות שאושרו וטרם בוצעו  _1_פירוט אגח תשואה מעל 10% _פירוט אגח תשואה מעל 10% " xfId="11581"/>
    <cellStyle name="8_משקל בתא100_עסקאות שאושרו וטרם בוצעו  _1_פירוט אגח תשואה מעל 10% _פירוט אגח תשואה מעל 10% _15" xfId="11582"/>
    <cellStyle name="8_משקל בתא100_עסקאות שאושרו וטרם בוצעו  _15" xfId="11583"/>
    <cellStyle name="8_משקל בתא100_עסקאות שאושרו וטרם בוצעו  _4.4." xfId="11584"/>
    <cellStyle name="8_משקל בתא100_עסקאות שאושרו וטרם בוצעו  _4.4. 2" xfId="11585"/>
    <cellStyle name="8_משקל בתא100_עסקאות שאושרו וטרם בוצעו  _4.4. 2_15" xfId="11586"/>
    <cellStyle name="8_משקל בתא100_עסקאות שאושרו וטרם בוצעו  _4.4. 2_דיווחים נוספים" xfId="11587"/>
    <cellStyle name="8_משקל בתא100_עסקאות שאושרו וטרם בוצעו  _4.4. 2_דיווחים נוספים_1" xfId="11588"/>
    <cellStyle name="8_משקל בתא100_עסקאות שאושרו וטרם בוצעו  _4.4. 2_דיווחים נוספים_1_15" xfId="11589"/>
    <cellStyle name="8_משקל בתא100_עסקאות שאושרו וטרם בוצעו  _4.4. 2_דיווחים נוספים_1_פירוט אגח תשואה מעל 10% " xfId="11590"/>
    <cellStyle name="8_משקל בתא100_עסקאות שאושרו וטרם בוצעו  _4.4. 2_דיווחים נוספים_1_פירוט אגח תשואה מעל 10% _15" xfId="11591"/>
    <cellStyle name="8_משקל בתא100_עסקאות שאושרו וטרם בוצעו  _4.4. 2_דיווחים נוספים_15" xfId="11592"/>
    <cellStyle name="8_משקל בתא100_עסקאות שאושרו וטרם בוצעו  _4.4. 2_דיווחים נוספים_פירוט אגח תשואה מעל 10% " xfId="11593"/>
    <cellStyle name="8_משקל בתא100_עסקאות שאושרו וטרם בוצעו  _4.4. 2_דיווחים נוספים_פירוט אגח תשואה מעל 10% _15" xfId="11594"/>
    <cellStyle name="8_משקל בתא100_עסקאות שאושרו וטרם בוצעו  _4.4. 2_פירוט אגח תשואה מעל 10% " xfId="11595"/>
    <cellStyle name="8_משקל בתא100_עסקאות שאושרו וטרם בוצעו  _4.4. 2_פירוט אגח תשואה מעל 10% _1" xfId="11596"/>
    <cellStyle name="8_משקל בתא100_עסקאות שאושרו וטרם בוצעו  _4.4. 2_פירוט אגח תשואה מעל 10% _1_15" xfId="11597"/>
    <cellStyle name="8_משקל בתא100_עסקאות שאושרו וטרם בוצעו  _4.4. 2_פירוט אגח תשואה מעל 10% _15" xfId="11598"/>
    <cellStyle name="8_משקל בתא100_עסקאות שאושרו וטרם בוצעו  _4.4. 2_פירוט אגח תשואה מעל 10% _פירוט אגח תשואה מעל 10% " xfId="11599"/>
    <cellStyle name="8_משקל בתא100_עסקאות שאושרו וטרם בוצעו  _4.4. 2_פירוט אגח תשואה מעל 10% _פירוט אגח תשואה מעל 10% _15" xfId="11600"/>
    <cellStyle name="8_משקל בתא100_עסקאות שאושרו וטרם בוצעו  _4.4._15" xfId="11601"/>
    <cellStyle name="8_משקל בתא100_עסקאות שאושרו וטרם בוצעו  _4.4._דיווחים נוספים" xfId="11602"/>
    <cellStyle name="8_משקל בתא100_עסקאות שאושרו וטרם בוצעו  _4.4._דיווחים נוספים_15" xfId="11603"/>
    <cellStyle name="8_משקל בתא100_עסקאות שאושרו וטרם בוצעו  _4.4._דיווחים נוספים_פירוט אגח תשואה מעל 10% " xfId="11604"/>
    <cellStyle name="8_משקל בתא100_עסקאות שאושרו וטרם בוצעו  _4.4._דיווחים נוספים_פירוט אגח תשואה מעל 10% _15" xfId="11605"/>
    <cellStyle name="8_משקל בתא100_עסקאות שאושרו וטרם בוצעו  _4.4._פירוט אגח תשואה מעל 10% " xfId="11606"/>
    <cellStyle name="8_משקל בתא100_עסקאות שאושרו וטרם בוצעו  _4.4._פירוט אגח תשואה מעל 10% _1" xfId="11607"/>
    <cellStyle name="8_משקל בתא100_עסקאות שאושרו וטרם בוצעו  _4.4._פירוט אגח תשואה מעל 10% _1_15" xfId="11608"/>
    <cellStyle name="8_משקל בתא100_עסקאות שאושרו וטרם בוצעו  _4.4._פירוט אגח תשואה מעל 10% _15" xfId="11609"/>
    <cellStyle name="8_משקל בתא100_עסקאות שאושרו וטרם בוצעו  _4.4._פירוט אגח תשואה מעל 10% _פירוט אגח תשואה מעל 10% " xfId="11610"/>
    <cellStyle name="8_משקל בתא100_עסקאות שאושרו וטרם בוצעו  _4.4._פירוט אגח תשואה מעל 10% _פירוט אגח תשואה מעל 10% _15" xfId="11611"/>
    <cellStyle name="8_משקל בתא100_עסקאות שאושרו וטרם בוצעו  _דיווחים נוספים" xfId="11612"/>
    <cellStyle name="8_משקל בתא100_עסקאות שאושרו וטרם בוצעו  _דיווחים נוספים_1" xfId="11613"/>
    <cellStyle name="8_משקל בתא100_עסקאות שאושרו וטרם בוצעו  _דיווחים נוספים_1_15" xfId="11614"/>
    <cellStyle name="8_משקל בתא100_עסקאות שאושרו וטרם בוצעו  _דיווחים נוספים_1_פירוט אגח תשואה מעל 10% " xfId="11615"/>
    <cellStyle name="8_משקל בתא100_עסקאות שאושרו וטרם בוצעו  _דיווחים נוספים_1_פירוט אגח תשואה מעל 10% _15" xfId="11616"/>
    <cellStyle name="8_משקל בתא100_עסקאות שאושרו וטרם בוצעו  _דיווחים נוספים_15" xfId="11617"/>
    <cellStyle name="8_משקל בתא100_עסקאות שאושרו וטרם בוצעו  _דיווחים נוספים_פירוט אגח תשואה מעל 10% " xfId="11618"/>
    <cellStyle name="8_משקל בתא100_עסקאות שאושרו וטרם בוצעו  _דיווחים נוספים_פירוט אגח תשואה מעל 10% _15" xfId="11619"/>
    <cellStyle name="8_משקל בתא100_עסקאות שאושרו וטרם בוצעו  _פירוט אגח תשואה מעל 10% " xfId="11620"/>
    <cellStyle name="8_משקל בתא100_עסקאות שאושרו וטרם בוצעו  _פירוט אגח תשואה מעל 10% _1" xfId="11621"/>
    <cellStyle name="8_משקל בתא100_עסקאות שאושרו וטרם בוצעו  _פירוט אגח תשואה מעל 10% _1_15" xfId="11622"/>
    <cellStyle name="8_משקל בתא100_עסקאות שאושרו וטרם בוצעו  _פירוט אגח תשואה מעל 10% _15" xfId="11623"/>
    <cellStyle name="8_משקל בתא100_עסקאות שאושרו וטרם בוצעו  _פירוט אגח תשואה מעל 10% _פירוט אגח תשואה מעל 10% " xfId="11624"/>
    <cellStyle name="8_משקל בתא100_עסקאות שאושרו וטרם בוצעו  _פירוט אגח תשואה מעל 10% _פירוט אגח תשואה מעל 10% _15" xfId="11625"/>
    <cellStyle name="8_משקל בתא100_פירוט אגח תשואה מעל 10% " xfId="11626"/>
    <cellStyle name="8_משקל בתא100_פירוט אגח תשואה מעל 10%  2" xfId="11627"/>
    <cellStyle name="8_משקל בתא100_פירוט אגח תשואה מעל 10%  2_15" xfId="11628"/>
    <cellStyle name="8_משקל בתא100_פירוט אגח תשואה מעל 10%  2_דיווחים נוספים" xfId="11629"/>
    <cellStyle name="8_משקל בתא100_פירוט אגח תשואה מעל 10%  2_דיווחים נוספים_1" xfId="11630"/>
    <cellStyle name="8_משקל בתא100_פירוט אגח תשואה מעל 10%  2_דיווחים נוספים_1_15" xfId="11631"/>
    <cellStyle name="8_משקל בתא100_פירוט אגח תשואה מעל 10%  2_דיווחים נוספים_1_פירוט אגח תשואה מעל 10% " xfId="11632"/>
    <cellStyle name="8_משקל בתא100_פירוט אגח תשואה מעל 10%  2_דיווחים נוספים_1_פירוט אגח תשואה מעל 10% _15" xfId="11633"/>
    <cellStyle name="8_משקל בתא100_פירוט אגח תשואה מעל 10%  2_דיווחים נוספים_15" xfId="11634"/>
    <cellStyle name="8_משקל בתא100_פירוט אגח תשואה מעל 10%  2_דיווחים נוספים_פירוט אגח תשואה מעל 10% " xfId="11635"/>
    <cellStyle name="8_משקל בתא100_פירוט אגח תשואה מעל 10%  2_דיווחים נוספים_פירוט אגח תשואה מעל 10% _15" xfId="11636"/>
    <cellStyle name="8_משקל בתא100_פירוט אגח תשואה מעל 10%  2_פירוט אגח תשואה מעל 10% " xfId="11637"/>
    <cellStyle name="8_משקל בתא100_פירוט אגח תשואה מעל 10%  2_פירוט אגח תשואה מעל 10% _1" xfId="11638"/>
    <cellStyle name="8_משקל בתא100_פירוט אגח תשואה מעל 10%  2_פירוט אגח תשואה מעל 10% _1_15" xfId="11639"/>
    <cellStyle name="8_משקל בתא100_פירוט אגח תשואה מעל 10%  2_פירוט אגח תשואה מעל 10% _15" xfId="11640"/>
    <cellStyle name="8_משקל בתא100_פירוט אגח תשואה מעל 10%  2_פירוט אגח תשואה מעל 10% _פירוט אגח תשואה מעל 10% " xfId="11641"/>
    <cellStyle name="8_משקל בתא100_פירוט אגח תשואה מעל 10%  2_פירוט אגח תשואה מעל 10% _פירוט אגח תשואה מעל 10% _15" xfId="11642"/>
    <cellStyle name="8_משקל בתא100_פירוט אגח תשואה מעל 10% _1" xfId="11643"/>
    <cellStyle name="8_משקל בתא100_פירוט אגח תשואה מעל 10% _1_15" xfId="11644"/>
    <cellStyle name="8_משקל בתא100_פירוט אגח תשואה מעל 10% _1_פירוט אגח תשואה מעל 10% " xfId="11645"/>
    <cellStyle name="8_משקל בתא100_פירוט אגח תשואה מעל 10% _1_פירוט אגח תשואה מעל 10% _15" xfId="11646"/>
    <cellStyle name="8_משקל בתא100_פירוט אגח תשואה מעל 10% _15" xfId="11647"/>
    <cellStyle name="8_משקל בתא100_פירוט אגח תשואה מעל 10% _2" xfId="11648"/>
    <cellStyle name="8_משקל בתא100_פירוט אגח תשואה מעל 10% _2_15" xfId="11649"/>
    <cellStyle name="8_משקל בתא100_פירוט אגח תשואה מעל 10% _4.4." xfId="11650"/>
    <cellStyle name="8_משקל בתא100_פירוט אגח תשואה מעל 10% _4.4. 2" xfId="11651"/>
    <cellStyle name="8_משקל בתא100_פירוט אגח תשואה מעל 10% _4.4. 2_15" xfId="11652"/>
    <cellStyle name="8_משקל בתא100_פירוט אגח תשואה מעל 10% _4.4. 2_דיווחים נוספים" xfId="11653"/>
    <cellStyle name="8_משקל בתא100_פירוט אגח תשואה מעל 10% _4.4. 2_דיווחים נוספים_1" xfId="11654"/>
    <cellStyle name="8_משקל בתא100_פירוט אגח תשואה מעל 10% _4.4. 2_דיווחים נוספים_1_15" xfId="11655"/>
    <cellStyle name="8_משקל בתא100_פירוט אגח תשואה מעל 10% _4.4. 2_דיווחים נוספים_1_פירוט אגח תשואה מעל 10% " xfId="11656"/>
    <cellStyle name="8_משקל בתא100_פירוט אגח תשואה מעל 10% _4.4. 2_דיווחים נוספים_1_פירוט אגח תשואה מעל 10% _15" xfId="11657"/>
    <cellStyle name="8_משקל בתא100_פירוט אגח תשואה מעל 10% _4.4. 2_דיווחים נוספים_15" xfId="11658"/>
    <cellStyle name="8_משקל בתא100_פירוט אגח תשואה מעל 10% _4.4. 2_דיווחים נוספים_פירוט אגח תשואה מעל 10% " xfId="11659"/>
    <cellStyle name="8_משקל בתא100_פירוט אגח תשואה מעל 10% _4.4. 2_דיווחים נוספים_פירוט אגח תשואה מעל 10% _15" xfId="11660"/>
    <cellStyle name="8_משקל בתא100_פירוט אגח תשואה מעל 10% _4.4. 2_פירוט אגח תשואה מעל 10% " xfId="11661"/>
    <cellStyle name="8_משקל בתא100_פירוט אגח תשואה מעל 10% _4.4. 2_פירוט אגח תשואה מעל 10% _1" xfId="11662"/>
    <cellStyle name="8_משקל בתא100_פירוט אגח תשואה מעל 10% _4.4. 2_פירוט אגח תשואה מעל 10% _1_15" xfId="11663"/>
    <cellStyle name="8_משקל בתא100_פירוט אגח תשואה מעל 10% _4.4. 2_פירוט אגח תשואה מעל 10% _15" xfId="11664"/>
    <cellStyle name="8_משקל בתא100_פירוט אגח תשואה מעל 10% _4.4. 2_פירוט אגח תשואה מעל 10% _פירוט אגח תשואה מעל 10% " xfId="11665"/>
    <cellStyle name="8_משקל בתא100_פירוט אגח תשואה מעל 10% _4.4. 2_פירוט אגח תשואה מעל 10% _פירוט אגח תשואה מעל 10% _15" xfId="11666"/>
    <cellStyle name="8_משקל בתא100_פירוט אגח תשואה מעל 10% _4.4._15" xfId="11667"/>
    <cellStyle name="8_משקל בתא100_פירוט אגח תשואה מעל 10% _4.4._דיווחים נוספים" xfId="11668"/>
    <cellStyle name="8_משקל בתא100_פירוט אגח תשואה מעל 10% _4.4._דיווחים נוספים_15" xfId="11669"/>
    <cellStyle name="8_משקל בתא100_פירוט אגח תשואה מעל 10% _4.4._דיווחים נוספים_פירוט אגח תשואה מעל 10% " xfId="11670"/>
    <cellStyle name="8_משקל בתא100_פירוט אגח תשואה מעל 10% _4.4._דיווחים נוספים_פירוט אגח תשואה מעל 10% _15" xfId="11671"/>
    <cellStyle name="8_משקל בתא100_פירוט אגח תשואה מעל 10% _4.4._פירוט אגח תשואה מעל 10% " xfId="11672"/>
    <cellStyle name="8_משקל בתא100_פירוט אגח תשואה מעל 10% _4.4._פירוט אגח תשואה מעל 10% _1" xfId="11673"/>
    <cellStyle name="8_משקל בתא100_פירוט אגח תשואה מעל 10% _4.4._פירוט אגח תשואה מעל 10% _1_15" xfId="11674"/>
    <cellStyle name="8_משקל בתא100_פירוט אגח תשואה מעל 10% _4.4._פירוט אגח תשואה מעל 10% _15" xfId="11675"/>
    <cellStyle name="8_משקל בתא100_פירוט אגח תשואה מעל 10% _4.4._פירוט אגח תשואה מעל 10% _פירוט אגח תשואה מעל 10% " xfId="11676"/>
    <cellStyle name="8_משקל בתא100_פירוט אגח תשואה מעל 10% _4.4._פירוט אגח תשואה מעל 10% _פירוט אגח תשואה מעל 10% _15" xfId="11677"/>
    <cellStyle name="8_משקל בתא100_פירוט אגח תשואה מעל 10% _דיווחים נוספים" xfId="11678"/>
    <cellStyle name="8_משקל בתא100_פירוט אגח תשואה מעל 10% _דיווחים נוספים_1" xfId="11679"/>
    <cellStyle name="8_משקל בתא100_פירוט אגח תשואה מעל 10% _דיווחים נוספים_1_15" xfId="11680"/>
    <cellStyle name="8_משקל בתא100_פירוט אגח תשואה מעל 10% _דיווחים נוספים_1_פירוט אגח תשואה מעל 10% " xfId="11681"/>
    <cellStyle name="8_משקל בתא100_פירוט אגח תשואה מעל 10% _דיווחים נוספים_1_פירוט אגח תשואה מעל 10% _15" xfId="11682"/>
    <cellStyle name="8_משקל בתא100_פירוט אגח תשואה מעל 10% _דיווחים נוספים_15" xfId="11683"/>
    <cellStyle name="8_משקל בתא100_פירוט אגח תשואה מעל 10% _דיווחים נוספים_פירוט אגח תשואה מעל 10% " xfId="11684"/>
    <cellStyle name="8_משקל בתא100_פירוט אגח תשואה מעל 10% _דיווחים נוספים_פירוט אגח תשואה מעל 10% _15" xfId="11685"/>
    <cellStyle name="8_משקל בתא100_פירוט אגח תשואה מעל 10% _פירוט אגח תשואה מעל 10% " xfId="11686"/>
    <cellStyle name="8_משקל בתא100_פירוט אגח תשואה מעל 10% _פירוט אגח תשואה מעל 10% _1" xfId="11687"/>
    <cellStyle name="8_משקל בתא100_פירוט אגח תשואה מעל 10% _פירוט אגח תשואה מעל 10% _1_15" xfId="11688"/>
    <cellStyle name="8_משקל בתא100_פירוט אגח תשואה מעל 10% _פירוט אגח תשואה מעל 10% _15" xfId="11689"/>
    <cellStyle name="8_משקל בתא100_פירוט אגח תשואה מעל 10% _פירוט אגח תשואה מעל 10% _פירוט אגח תשואה מעל 10% " xfId="11690"/>
    <cellStyle name="8_משקל בתא100_פירוט אגח תשואה מעל 10% _פירוט אגח תשואה מעל 10% _פירוט אגח תשואה מעל 10% _15" xfId="11691"/>
    <cellStyle name="8_עסקאות שאושרו וטרם בוצעו  " xfId="11692"/>
    <cellStyle name="8_עסקאות שאושרו וטרם בוצעו   2" xfId="11693"/>
    <cellStyle name="8_עסקאות שאושרו וטרם בוצעו   2_15" xfId="11694"/>
    <cellStyle name="8_עסקאות שאושרו וטרם בוצעו   2_דיווחים נוספים" xfId="11695"/>
    <cellStyle name="8_עסקאות שאושרו וטרם בוצעו   2_דיווחים נוספים_1" xfId="11696"/>
    <cellStyle name="8_עסקאות שאושרו וטרם בוצעו   2_דיווחים נוספים_1_15" xfId="11697"/>
    <cellStyle name="8_עסקאות שאושרו וטרם בוצעו   2_דיווחים נוספים_1_פירוט אגח תשואה מעל 10% " xfId="11698"/>
    <cellStyle name="8_עסקאות שאושרו וטרם בוצעו   2_דיווחים נוספים_1_פירוט אגח תשואה מעל 10% _15" xfId="11699"/>
    <cellStyle name="8_עסקאות שאושרו וטרם בוצעו   2_דיווחים נוספים_15" xfId="11700"/>
    <cellStyle name="8_עסקאות שאושרו וטרם בוצעו   2_דיווחים נוספים_פירוט אגח תשואה מעל 10% " xfId="11701"/>
    <cellStyle name="8_עסקאות שאושרו וטרם בוצעו   2_דיווחים נוספים_פירוט אגח תשואה מעל 10% _15" xfId="11702"/>
    <cellStyle name="8_עסקאות שאושרו וטרם בוצעו   2_פירוט אגח תשואה מעל 10% " xfId="11703"/>
    <cellStyle name="8_עסקאות שאושרו וטרם בוצעו   2_פירוט אגח תשואה מעל 10% _1" xfId="11704"/>
    <cellStyle name="8_עסקאות שאושרו וטרם בוצעו   2_פירוט אגח תשואה מעל 10% _1_15" xfId="11705"/>
    <cellStyle name="8_עסקאות שאושרו וטרם בוצעו   2_פירוט אגח תשואה מעל 10% _15" xfId="11706"/>
    <cellStyle name="8_עסקאות שאושרו וטרם בוצעו   2_פירוט אגח תשואה מעל 10% _פירוט אגח תשואה מעל 10% " xfId="11707"/>
    <cellStyle name="8_עסקאות שאושרו וטרם בוצעו   2_פירוט אגח תשואה מעל 10% _פירוט אגח תשואה מעל 10% _15" xfId="11708"/>
    <cellStyle name="8_עסקאות שאושרו וטרם בוצעו  _1" xfId="11709"/>
    <cellStyle name="8_עסקאות שאושרו וטרם בוצעו  _1 2" xfId="11710"/>
    <cellStyle name="8_עסקאות שאושרו וטרם בוצעו  _1 2_15" xfId="11711"/>
    <cellStyle name="8_עסקאות שאושרו וטרם בוצעו  _1 2_דיווחים נוספים" xfId="11712"/>
    <cellStyle name="8_עסקאות שאושרו וטרם בוצעו  _1 2_דיווחים נוספים_1" xfId="11713"/>
    <cellStyle name="8_עסקאות שאושרו וטרם בוצעו  _1 2_דיווחים נוספים_1_15" xfId="11714"/>
    <cellStyle name="8_עסקאות שאושרו וטרם בוצעו  _1 2_דיווחים נוספים_1_פירוט אגח תשואה מעל 10% " xfId="11715"/>
    <cellStyle name="8_עסקאות שאושרו וטרם בוצעו  _1 2_דיווחים נוספים_1_פירוט אגח תשואה מעל 10% _15" xfId="11716"/>
    <cellStyle name="8_עסקאות שאושרו וטרם בוצעו  _1 2_דיווחים נוספים_15" xfId="11717"/>
    <cellStyle name="8_עסקאות שאושרו וטרם בוצעו  _1 2_דיווחים נוספים_פירוט אגח תשואה מעל 10% " xfId="11718"/>
    <cellStyle name="8_עסקאות שאושרו וטרם בוצעו  _1 2_דיווחים נוספים_פירוט אגח תשואה מעל 10% _15" xfId="11719"/>
    <cellStyle name="8_עסקאות שאושרו וטרם בוצעו  _1 2_פירוט אגח תשואה מעל 10% " xfId="11720"/>
    <cellStyle name="8_עסקאות שאושרו וטרם בוצעו  _1 2_פירוט אגח תשואה מעל 10% _1" xfId="11721"/>
    <cellStyle name="8_עסקאות שאושרו וטרם בוצעו  _1 2_פירוט אגח תשואה מעל 10% _1_15" xfId="11722"/>
    <cellStyle name="8_עסקאות שאושרו וטרם בוצעו  _1 2_פירוט אגח תשואה מעל 10% _15" xfId="11723"/>
    <cellStyle name="8_עסקאות שאושרו וטרם בוצעו  _1 2_פירוט אגח תשואה מעל 10% _פירוט אגח תשואה מעל 10% " xfId="11724"/>
    <cellStyle name="8_עסקאות שאושרו וטרם בוצעו  _1 2_פירוט אגח תשואה מעל 10% _פירוט אגח תשואה מעל 10% _15" xfId="11725"/>
    <cellStyle name="8_עסקאות שאושרו וטרם בוצעו  _1_15" xfId="11726"/>
    <cellStyle name="8_עסקאות שאושרו וטרם בוצעו  _1_דיווחים נוספים" xfId="11727"/>
    <cellStyle name="8_עסקאות שאושרו וטרם בוצעו  _1_דיווחים נוספים_15" xfId="11728"/>
    <cellStyle name="8_עסקאות שאושרו וטרם בוצעו  _1_דיווחים נוספים_פירוט אגח תשואה מעל 10% " xfId="11729"/>
    <cellStyle name="8_עסקאות שאושרו וטרם בוצעו  _1_דיווחים נוספים_פירוט אגח תשואה מעל 10% _15" xfId="11730"/>
    <cellStyle name="8_עסקאות שאושרו וטרם בוצעו  _1_פירוט אגח תשואה מעל 10% " xfId="11731"/>
    <cellStyle name="8_עסקאות שאושרו וטרם בוצעו  _1_פירוט אגח תשואה מעל 10% _1" xfId="11732"/>
    <cellStyle name="8_עסקאות שאושרו וטרם בוצעו  _1_פירוט אגח תשואה מעל 10% _1_15" xfId="11733"/>
    <cellStyle name="8_עסקאות שאושרו וטרם בוצעו  _1_פירוט אגח תשואה מעל 10% _15" xfId="11734"/>
    <cellStyle name="8_עסקאות שאושרו וטרם בוצעו  _1_פירוט אגח תשואה מעל 10% _פירוט אגח תשואה מעל 10% " xfId="11735"/>
    <cellStyle name="8_עסקאות שאושרו וטרם בוצעו  _1_פירוט אגח תשואה מעל 10% _פירוט אגח תשואה מעל 10% _15" xfId="11736"/>
    <cellStyle name="8_עסקאות שאושרו וטרם בוצעו  _15" xfId="11737"/>
    <cellStyle name="8_עסקאות שאושרו וטרם בוצעו  _4.4." xfId="11738"/>
    <cellStyle name="8_עסקאות שאושרו וטרם בוצעו  _4.4. 2" xfId="11739"/>
    <cellStyle name="8_עסקאות שאושרו וטרם בוצעו  _4.4. 2_15" xfId="11740"/>
    <cellStyle name="8_עסקאות שאושרו וטרם בוצעו  _4.4. 2_דיווחים נוספים" xfId="11741"/>
    <cellStyle name="8_עסקאות שאושרו וטרם בוצעו  _4.4. 2_דיווחים נוספים_1" xfId="11742"/>
    <cellStyle name="8_עסקאות שאושרו וטרם בוצעו  _4.4. 2_דיווחים נוספים_1_15" xfId="11743"/>
    <cellStyle name="8_עסקאות שאושרו וטרם בוצעו  _4.4. 2_דיווחים נוספים_1_פירוט אגח תשואה מעל 10% " xfId="11744"/>
    <cellStyle name="8_עסקאות שאושרו וטרם בוצעו  _4.4. 2_דיווחים נוספים_1_פירוט אגח תשואה מעל 10% _15" xfId="11745"/>
    <cellStyle name="8_עסקאות שאושרו וטרם בוצעו  _4.4. 2_דיווחים נוספים_15" xfId="11746"/>
    <cellStyle name="8_עסקאות שאושרו וטרם בוצעו  _4.4. 2_דיווחים נוספים_פירוט אגח תשואה מעל 10% " xfId="11747"/>
    <cellStyle name="8_עסקאות שאושרו וטרם בוצעו  _4.4. 2_דיווחים נוספים_פירוט אגח תשואה מעל 10% _15" xfId="11748"/>
    <cellStyle name="8_עסקאות שאושרו וטרם בוצעו  _4.4. 2_פירוט אגח תשואה מעל 10% " xfId="11749"/>
    <cellStyle name="8_עסקאות שאושרו וטרם בוצעו  _4.4. 2_פירוט אגח תשואה מעל 10% _1" xfId="11750"/>
    <cellStyle name="8_עסקאות שאושרו וטרם בוצעו  _4.4. 2_פירוט אגח תשואה מעל 10% _1_15" xfId="11751"/>
    <cellStyle name="8_עסקאות שאושרו וטרם בוצעו  _4.4. 2_פירוט אגח תשואה מעל 10% _15" xfId="11752"/>
    <cellStyle name="8_עסקאות שאושרו וטרם בוצעו  _4.4. 2_פירוט אגח תשואה מעל 10% _פירוט אגח תשואה מעל 10% " xfId="11753"/>
    <cellStyle name="8_עסקאות שאושרו וטרם בוצעו  _4.4. 2_פירוט אגח תשואה מעל 10% _פירוט אגח תשואה מעל 10% _15" xfId="11754"/>
    <cellStyle name="8_עסקאות שאושרו וטרם בוצעו  _4.4._15" xfId="11755"/>
    <cellStyle name="8_עסקאות שאושרו וטרם בוצעו  _4.4._דיווחים נוספים" xfId="11756"/>
    <cellStyle name="8_עסקאות שאושרו וטרם בוצעו  _4.4._דיווחים נוספים_15" xfId="11757"/>
    <cellStyle name="8_עסקאות שאושרו וטרם בוצעו  _4.4._דיווחים נוספים_פירוט אגח תשואה מעל 10% " xfId="11758"/>
    <cellStyle name="8_עסקאות שאושרו וטרם בוצעו  _4.4._דיווחים נוספים_פירוט אגח תשואה מעל 10% _15" xfId="11759"/>
    <cellStyle name="8_עסקאות שאושרו וטרם בוצעו  _4.4._פירוט אגח תשואה מעל 10% " xfId="11760"/>
    <cellStyle name="8_עסקאות שאושרו וטרם בוצעו  _4.4._פירוט אגח תשואה מעל 10% _1" xfId="11761"/>
    <cellStyle name="8_עסקאות שאושרו וטרם בוצעו  _4.4._פירוט אגח תשואה מעל 10% _1_15" xfId="11762"/>
    <cellStyle name="8_עסקאות שאושרו וטרם בוצעו  _4.4._פירוט אגח תשואה מעל 10% _15" xfId="11763"/>
    <cellStyle name="8_עסקאות שאושרו וטרם בוצעו  _4.4._פירוט אגח תשואה מעל 10% _פירוט אגח תשואה מעל 10% " xfId="11764"/>
    <cellStyle name="8_עסקאות שאושרו וטרם בוצעו  _4.4._פירוט אגח תשואה מעל 10% _פירוט אגח תשואה מעל 10% _15" xfId="11765"/>
    <cellStyle name="8_עסקאות שאושרו וטרם בוצעו  _דיווחים נוספים" xfId="11766"/>
    <cellStyle name="8_עסקאות שאושרו וטרם בוצעו  _דיווחים נוספים_1" xfId="11767"/>
    <cellStyle name="8_עסקאות שאושרו וטרם בוצעו  _דיווחים נוספים_1_15" xfId="11768"/>
    <cellStyle name="8_עסקאות שאושרו וטרם בוצעו  _דיווחים נוספים_1_פירוט אגח תשואה מעל 10% " xfId="11769"/>
    <cellStyle name="8_עסקאות שאושרו וטרם בוצעו  _דיווחים נוספים_1_פירוט אגח תשואה מעל 10% _15" xfId="11770"/>
    <cellStyle name="8_עסקאות שאושרו וטרם בוצעו  _דיווחים נוספים_15" xfId="11771"/>
    <cellStyle name="8_עסקאות שאושרו וטרם בוצעו  _דיווחים נוספים_פירוט אגח תשואה מעל 10% " xfId="11772"/>
    <cellStyle name="8_עסקאות שאושרו וטרם בוצעו  _דיווחים נוספים_פירוט אגח תשואה מעל 10% _15" xfId="11773"/>
    <cellStyle name="8_עסקאות שאושרו וטרם בוצעו  _פירוט אגח תשואה מעל 10% " xfId="11774"/>
    <cellStyle name="8_עסקאות שאושרו וטרם בוצעו  _פירוט אגח תשואה מעל 10% _1" xfId="11775"/>
    <cellStyle name="8_עסקאות שאושרו וטרם בוצעו  _פירוט אגח תשואה מעל 10% _1_15" xfId="11776"/>
    <cellStyle name="8_עסקאות שאושרו וטרם בוצעו  _פירוט אגח תשואה מעל 10% _15" xfId="11777"/>
    <cellStyle name="8_עסקאות שאושרו וטרם בוצעו  _פירוט אגח תשואה מעל 10% _פירוט אגח תשואה מעל 10% " xfId="11778"/>
    <cellStyle name="8_עסקאות שאושרו וטרם בוצעו  _פירוט אגח תשואה מעל 10% _פירוט אגח תשואה מעל 10% _15" xfId="11779"/>
    <cellStyle name="8_פירוט אגח תשואה מעל 10% " xfId="11780"/>
    <cellStyle name="8_פירוט אגח תשואה מעל 10%  2" xfId="11781"/>
    <cellStyle name="8_פירוט אגח תשואה מעל 10%  2_15" xfId="11782"/>
    <cellStyle name="8_פירוט אגח תשואה מעל 10%  2_דיווחים נוספים" xfId="11783"/>
    <cellStyle name="8_פירוט אגח תשואה מעל 10%  2_דיווחים נוספים_1" xfId="11784"/>
    <cellStyle name="8_פירוט אגח תשואה מעל 10%  2_דיווחים נוספים_1_15" xfId="11785"/>
    <cellStyle name="8_פירוט אגח תשואה מעל 10%  2_דיווחים נוספים_1_פירוט אגח תשואה מעל 10% " xfId="11786"/>
    <cellStyle name="8_פירוט אגח תשואה מעל 10%  2_דיווחים נוספים_1_פירוט אגח תשואה מעל 10% _15" xfId="11787"/>
    <cellStyle name="8_פירוט אגח תשואה מעל 10%  2_דיווחים נוספים_15" xfId="11788"/>
    <cellStyle name="8_פירוט אגח תשואה מעל 10%  2_דיווחים נוספים_פירוט אגח תשואה מעל 10% " xfId="11789"/>
    <cellStyle name="8_פירוט אגח תשואה מעל 10%  2_דיווחים נוספים_פירוט אגח תשואה מעל 10% _15" xfId="11790"/>
    <cellStyle name="8_פירוט אגח תשואה מעל 10%  2_פירוט אגח תשואה מעל 10% " xfId="11791"/>
    <cellStyle name="8_פירוט אגח תשואה מעל 10%  2_פירוט אגח תשואה מעל 10% _1" xfId="11792"/>
    <cellStyle name="8_פירוט אגח תשואה מעל 10%  2_פירוט אגח תשואה מעל 10% _1_15" xfId="11793"/>
    <cellStyle name="8_פירוט אגח תשואה מעל 10%  2_פירוט אגח תשואה מעל 10% _15" xfId="11794"/>
    <cellStyle name="8_פירוט אגח תשואה מעל 10%  2_פירוט אגח תשואה מעל 10% _פירוט אגח תשואה מעל 10% " xfId="11795"/>
    <cellStyle name="8_פירוט אגח תשואה מעל 10%  2_פירוט אגח תשואה מעל 10% _פירוט אגח תשואה מעל 10% _15" xfId="11796"/>
    <cellStyle name="8_פירוט אגח תשואה מעל 10% _1" xfId="11797"/>
    <cellStyle name="8_פירוט אגח תשואה מעל 10% _1_15" xfId="11798"/>
    <cellStyle name="8_פירוט אגח תשואה מעל 10% _1_פירוט אגח תשואה מעל 10% " xfId="11799"/>
    <cellStyle name="8_פירוט אגח תשואה מעל 10% _1_פירוט אגח תשואה מעל 10% _15" xfId="11800"/>
    <cellStyle name="8_פירוט אגח תשואה מעל 10% _15" xfId="11801"/>
    <cellStyle name="8_פירוט אגח תשואה מעל 10% _2" xfId="11802"/>
    <cellStyle name="8_פירוט אגח תשואה מעל 10% _2_15" xfId="11803"/>
    <cellStyle name="8_פירוט אגח תשואה מעל 10% _4.4." xfId="11804"/>
    <cellStyle name="8_פירוט אגח תשואה מעל 10% _4.4. 2" xfId="11805"/>
    <cellStyle name="8_פירוט אגח תשואה מעל 10% _4.4. 2_15" xfId="11806"/>
    <cellStyle name="8_פירוט אגח תשואה מעל 10% _4.4. 2_דיווחים נוספים" xfId="11807"/>
    <cellStyle name="8_פירוט אגח תשואה מעל 10% _4.4. 2_דיווחים נוספים_1" xfId="11808"/>
    <cellStyle name="8_פירוט אגח תשואה מעל 10% _4.4. 2_דיווחים נוספים_1_15" xfId="11809"/>
    <cellStyle name="8_פירוט אגח תשואה מעל 10% _4.4. 2_דיווחים נוספים_1_פירוט אגח תשואה מעל 10% " xfId="11810"/>
    <cellStyle name="8_פירוט אגח תשואה מעל 10% _4.4. 2_דיווחים נוספים_1_פירוט אגח תשואה מעל 10% _15" xfId="11811"/>
    <cellStyle name="8_פירוט אגח תשואה מעל 10% _4.4. 2_דיווחים נוספים_15" xfId="11812"/>
    <cellStyle name="8_פירוט אגח תשואה מעל 10% _4.4. 2_דיווחים נוספים_פירוט אגח תשואה מעל 10% " xfId="11813"/>
    <cellStyle name="8_פירוט אגח תשואה מעל 10% _4.4. 2_דיווחים נוספים_פירוט אגח תשואה מעל 10% _15" xfId="11814"/>
    <cellStyle name="8_פירוט אגח תשואה מעל 10% _4.4. 2_פירוט אגח תשואה מעל 10% " xfId="11815"/>
    <cellStyle name="8_פירוט אגח תשואה מעל 10% _4.4. 2_פירוט אגח תשואה מעל 10% _1" xfId="11816"/>
    <cellStyle name="8_פירוט אגח תשואה מעל 10% _4.4. 2_פירוט אגח תשואה מעל 10% _1_15" xfId="11817"/>
    <cellStyle name="8_פירוט אגח תשואה מעל 10% _4.4. 2_פירוט אגח תשואה מעל 10% _15" xfId="11818"/>
    <cellStyle name="8_פירוט אגח תשואה מעל 10% _4.4. 2_פירוט אגח תשואה מעל 10% _פירוט אגח תשואה מעל 10% " xfId="11819"/>
    <cellStyle name="8_פירוט אגח תשואה מעל 10% _4.4. 2_פירוט אגח תשואה מעל 10% _פירוט אגח תשואה מעל 10% _15" xfId="11820"/>
    <cellStyle name="8_פירוט אגח תשואה מעל 10% _4.4._15" xfId="11821"/>
    <cellStyle name="8_פירוט אגח תשואה מעל 10% _4.4._דיווחים נוספים" xfId="11822"/>
    <cellStyle name="8_פירוט אגח תשואה מעל 10% _4.4._דיווחים נוספים_15" xfId="11823"/>
    <cellStyle name="8_פירוט אגח תשואה מעל 10% _4.4._דיווחים נוספים_פירוט אגח תשואה מעל 10% " xfId="11824"/>
    <cellStyle name="8_פירוט אגח תשואה מעל 10% _4.4._דיווחים נוספים_פירוט אגח תשואה מעל 10% _15" xfId="11825"/>
    <cellStyle name="8_פירוט אגח תשואה מעל 10% _4.4._פירוט אגח תשואה מעל 10% " xfId="11826"/>
    <cellStyle name="8_פירוט אגח תשואה מעל 10% _4.4._פירוט אגח תשואה מעל 10% _1" xfId="11827"/>
    <cellStyle name="8_פירוט אגח תשואה מעל 10% _4.4._פירוט אגח תשואה מעל 10% _1_15" xfId="11828"/>
    <cellStyle name="8_פירוט אגח תשואה מעל 10% _4.4._פירוט אגח תשואה מעל 10% _15" xfId="11829"/>
    <cellStyle name="8_פירוט אגח תשואה מעל 10% _4.4._פירוט אגח תשואה מעל 10% _פירוט אגח תשואה מעל 10% " xfId="11830"/>
    <cellStyle name="8_פירוט אגח תשואה מעל 10% _4.4._פירוט אגח תשואה מעל 10% _פירוט אגח תשואה מעל 10% _15" xfId="11831"/>
    <cellStyle name="8_פירוט אגח תשואה מעל 10% _דיווחים נוספים" xfId="11832"/>
    <cellStyle name="8_פירוט אגח תשואה מעל 10% _דיווחים נוספים_1" xfId="11833"/>
    <cellStyle name="8_פירוט אגח תשואה מעל 10% _דיווחים נוספים_1_15" xfId="11834"/>
    <cellStyle name="8_פירוט אגח תשואה מעל 10% _דיווחים נוספים_1_פירוט אגח תשואה מעל 10% " xfId="11835"/>
    <cellStyle name="8_פירוט אגח תשואה מעל 10% _דיווחים נוספים_1_פירוט אגח תשואה מעל 10% _15" xfId="11836"/>
    <cellStyle name="8_פירוט אגח תשואה מעל 10% _דיווחים נוספים_15" xfId="11837"/>
    <cellStyle name="8_פירוט אגח תשואה מעל 10% _דיווחים נוספים_פירוט אגח תשואה מעל 10% " xfId="11838"/>
    <cellStyle name="8_פירוט אגח תשואה מעל 10% _דיווחים נוספים_פירוט אגח תשואה מעל 10% _15" xfId="11839"/>
    <cellStyle name="8_פירוט אגח תשואה מעל 10% _פירוט אגח תשואה מעל 10% " xfId="11840"/>
    <cellStyle name="8_פירוט אגח תשואה מעל 10% _פירוט אגח תשואה מעל 10% _1" xfId="11841"/>
    <cellStyle name="8_פירוט אגח תשואה מעל 10% _פירוט אגח תשואה מעל 10% _1_15" xfId="11842"/>
    <cellStyle name="8_פירוט אגח תשואה מעל 10% _פירוט אגח תשואה מעל 10% _15" xfId="11843"/>
    <cellStyle name="8_פירוט אגח תשואה מעל 10% _פירוט אגח תשואה מעל 10% _פירוט אגח תשואה מעל 10% " xfId="11844"/>
    <cellStyle name="8_פירוט אגח תשואה מעל 10% _פירוט אגח תשואה מעל 10% _פירוט אגח תשואה מעל 10% _15" xfId="11845"/>
    <cellStyle name="9" xfId="11846"/>
    <cellStyle name="9 2" xfId="11847"/>
    <cellStyle name="9 2 2" xfId="11848"/>
    <cellStyle name="9 2_15" xfId="11849"/>
    <cellStyle name="9 3" xfId="11850"/>
    <cellStyle name="9_15" xfId="11851"/>
    <cellStyle name="9_15_1" xfId="11852"/>
    <cellStyle name="9_16" xfId="11853"/>
    <cellStyle name="9_4.4." xfId="11854"/>
    <cellStyle name="9_4.4. 2" xfId="11855"/>
    <cellStyle name="9_4.4. 2_15" xfId="11856"/>
    <cellStyle name="9_4.4. 2_דיווחים נוספים" xfId="11857"/>
    <cellStyle name="9_4.4. 2_דיווחים נוספים_1" xfId="11858"/>
    <cellStyle name="9_4.4. 2_דיווחים נוספים_1_15" xfId="11859"/>
    <cellStyle name="9_4.4. 2_דיווחים נוספים_1_פירוט אגח תשואה מעל 10% " xfId="11860"/>
    <cellStyle name="9_4.4. 2_דיווחים נוספים_1_פירוט אגח תשואה מעל 10% _15" xfId="11861"/>
    <cellStyle name="9_4.4. 2_דיווחים נוספים_15" xfId="11862"/>
    <cellStyle name="9_4.4. 2_דיווחים נוספים_פירוט אגח תשואה מעל 10% " xfId="11863"/>
    <cellStyle name="9_4.4. 2_דיווחים נוספים_פירוט אגח תשואה מעל 10% _15" xfId="11864"/>
    <cellStyle name="9_4.4. 2_פירוט אגח תשואה מעל 10% " xfId="11865"/>
    <cellStyle name="9_4.4. 2_פירוט אגח תשואה מעל 10% _1" xfId="11866"/>
    <cellStyle name="9_4.4. 2_פירוט אגח תשואה מעל 10% _1_15" xfId="11867"/>
    <cellStyle name="9_4.4. 2_פירוט אגח תשואה מעל 10% _15" xfId="11868"/>
    <cellStyle name="9_4.4. 2_פירוט אגח תשואה מעל 10% _פירוט אגח תשואה מעל 10% " xfId="11869"/>
    <cellStyle name="9_4.4. 2_פירוט אגח תשואה מעל 10% _פירוט אגח תשואה מעל 10% _15" xfId="11870"/>
    <cellStyle name="9_4.4._15" xfId="11871"/>
    <cellStyle name="9_4.4._דיווחים נוספים" xfId="11872"/>
    <cellStyle name="9_4.4._דיווחים נוספים_15" xfId="11873"/>
    <cellStyle name="9_4.4._דיווחים נוספים_פירוט אגח תשואה מעל 10% " xfId="11874"/>
    <cellStyle name="9_4.4._דיווחים נוספים_פירוט אגח תשואה מעל 10% _15" xfId="11875"/>
    <cellStyle name="9_4.4._פירוט אגח תשואה מעל 10% " xfId="11876"/>
    <cellStyle name="9_4.4._פירוט אגח תשואה מעל 10% _1" xfId="11877"/>
    <cellStyle name="9_4.4._פירוט אגח תשואה מעל 10% _1_15" xfId="11878"/>
    <cellStyle name="9_4.4._פירוט אגח תשואה מעל 10% _15" xfId="11879"/>
    <cellStyle name="9_4.4._פירוט אגח תשואה מעל 10% _פירוט אגח תשואה מעל 10% " xfId="11880"/>
    <cellStyle name="9_4.4._פירוט אגח תשואה מעל 10% _פירוט אגח תשואה מעל 10% _15" xfId="11881"/>
    <cellStyle name="9_Anafim" xfId="11882"/>
    <cellStyle name="9_Anafim 2" xfId="11883"/>
    <cellStyle name="9_Anafim 2 2" xfId="11884"/>
    <cellStyle name="9_Anafim 2 2_15" xfId="11885"/>
    <cellStyle name="9_Anafim 2 2_דיווחים נוספים" xfId="11886"/>
    <cellStyle name="9_Anafim 2 2_דיווחים נוספים_1" xfId="11887"/>
    <cellStyle name="9_Anafim 2 2_דיווחים נוספים_1_15" xfId="11888"/>
    <cellStyle name="9_Anafim 2 2_דיווחים נוספים_1_פירוט אגח תשואה מעל 10% " xfId="11889"/>
    <cellStyle name="9_Anafim 2 2_דיווחים נוספים_1_פירוט אגח תשואה מעל 10% _15" xfId="11890"/>
    <cellStyle name="9_Anafim 2 2_דיווחים נוספים_15" xfId="11891"/>
    <cellStyle name="9_Anafim 2 2_דיווחים נוספים_פירוט אגח תשואה מעל 10% " xfId="11892"/>
    <cellStyle name="9_Anafim 2 2_דיווחים נוספים_פירוט אגח תשואה מעל 10% _15" xfId="11893"/>
    <cellStyle name="9_Anafim 2 2_פירוט אגח תשואה מעל 10% " xfId="11894"/>
    <cellStyle name="9_Anafim 2 2_פירוט אגח תשואה מעל 10% _1" xfId="11895"/>
    <cellStyle name="9_Anafim 2 2_פירוט אגח תשואה מעל 10% _1_15" xfId="11896"/>
    <cellStyle name="9_Anafim 2 2_פירוט אגח תשואה מעל 10% _15" xfId="11897"/>
    <cellStyle name="9_Anafim 2 2_פירוט אגח תשואה מעל 10% _פירוט אגח תשואה מעל 10% " xfId="11898"/>
    <cellStyle name="9_Anafim 2 2_פירוט אגח תשואה מעל 10% _פירוט אגח תשואה מעל 10% _15" xfId="11899"/>
    <cellStyle name="9_Anafim 2_15" xfId="11900"/>
    <cellStyle name="9_Anafim 2_4.4." xfId="11901"/>
    <cellStyle name="9_Anafim 2_4.4. 2" xfId="11902"/>
    <cellStyle name="9_Anafim 2_4.4. 2_15" xfId="11903"/>
    <cellStyle name="9_Anafim 2_4.4. 2_דיווחים נוספים" xfId="11904"/>
    <cellStyle name="9_Anafim 2_4.4. 2_דיווחים נוספים_1" xfId="11905"/>
    <cellStyle name="9_Anafim 2_4.4. 2_דיווחים נוספים_1_15" xfId="11906"/>
    <cellStyle name="9_Anafim 2_4.4. 2_דיווחים נוספים_1_פירוט אגח תשואה מעל 10% " xfId="11907"/>
    <cellStyle name="9_Anafim 2_4.4. 2_דיווחים נוספים_1_פירוט אגח תשואה מעל 10% _15" xfId="11908"/>
    <cellStyle name="9_Anafim 2_4.4. 2_דיווחים נוספים_15" xfId="11909"/>
    <cellStyle name="9_Anafim 2_4.4. 2_דיווחים נוספים_פירוט אגח תשואה מעל 10% " xfId="11910"/>
    <cellStyle name="9_Anafim 2_4.4. 2_דיווחים נוספים_פירוט אגח תשואה מעל 10% _15" xfId="11911"/>
    <cellStyle name="9_Anafim 2_4.4. 2_פירוט אגח תשואה מעל 10% " xfId="11912"/>
    <cellStyle name="9_Anafim 2_4.4. 2_פירוט אגח תשואה מעל 10% _1" xfId="11913"/>
    <cellStyle name="9_Anafim 2_4.4. 2_פירוט אגח תשואה מעל 10% _1_15" xfId="11914"/>
    <cellStyle name="9_Anafim 2_4.4. 2_פירוט אגח תשואה מעל 10% _15" xfId="11915"/>
    <cellStyle name="9_Anafim 2_4.4. 2_פירוט אגח תשואה מעל 10% _פירוט אגח תשואה מעל 10% " xfId="11916"/>
    <cellStyle name="9_Anafim 2_4.4. 2_פירוט אגח תשואה מעל 10% _פירוט אגח תשואה מעל 10% _15" xfId="11917"/>
    <cellStyle name="9_Anafim 2_4.4._15" xfId="11918"/>
    <cellStyle name="9_Anafim 2_4.4._דיווחים נוספים" xfId="11919"/>
    <cellStyle name="9_Anafim 2_4.4._דיווחים נוספים_15" xfId="11920"/>
    <cellStyle name="9_Anafim 2_4.4._דיווחים נוספים_פירוט אגח תשואה מעל 10% " xfId="11921"/>
    <cellStyle name="9_Anafim 2_4.4._דיווחים נוספים_פירוט אגח תשואה מעל 10% _15" xfId="11922"/>
    <cellStyle name="9_Anafim 2_4.4._פירוט אגח תשואה מעל 10% " xfId="11923"/>
    <cellStyle name="9_Anafim 2_4.4._פירוט אגח תשואה מעל 10% _1" xfId="11924"/>
    <cellStyle name="9_Anafim 2_4.4._פירוט אגח תשואה מעל 10% _1_15" xfId="11925"/>
    <cellStyle name="9_Anafim 2_4.4._פירוט אגח תשואה מעל 10% _15" xfId="11926"/>
    <cellStyle name="9_Anafim 2_4.4._פירוט אגח תשואה מעל 10% _פירוט אגח תשואה מעל 10% " xfId="11927"/>
    <cellStyle name="9_Anafim 2_4.4._פירוט אגח תשואה מעל 10% _פירוט אגח תשואה מעל 10% _15" xfId="11928"/>
    <cellStyle name="9_Anafim 2_דיווחים נוספים" xfId="11929"/>
    <cellStyle name="9_Anafim 2_דיווחים נוספים 2" xfId="11930"/>
    <cellStyle name="9_Anafim 2_דיווחים נוספים 2_15" xfId="11931"/>
    <cellStyle name="9_Anafim 2_דיווחים נוספים 2_דיווחים נוספים" xfId="11932"/>
    <cellStyle name="9_Anafim 2_דיווחים נוספים 2_דיווחים נוספים_1" xfId="11933"/>
    <cellStyle name="9_Anafim 2_דיווחים נוספים 2_דיווחים נוספים_1_15" xfId="11934"/>
    <cellStyle name="9_Anafim 2_דיווחים נוספים 2_דיווחים נוספים_1_פירוט אגח תשואה מעל 10% " xfId="11935"/>
    <cellStyle name="9_Anafim 2_דיווחים נוספים 2_דיווחים נוספים_1_פירוט אגח תשואה מעל 10% _15" xfId="11936"/>
    <cellStyle name="9_Anafim 2_דיווחים נוספים 2_דיווחים נוספים_15" xfId="11937"/>
    <cellStyle name="9_Anafim 2_דיווחים נוספים 2_דיווחים נוספים_פירוט אגח תשואה מעל 10% " xfId="11938"/>
    <cellStyle name="9_Anafim 2_דיווחים נוספים 2_דיווחים נוספים_פירוט אגח תשואה מעל 10% _15" xfId="11939"/>
    <cellStyle name="9_Anafim 2_דיווחים נוספים 2_פירוט אגח תשואה מעל 10% " xfId="11940"/>
    <cellStyle name="9_Anafim 2_דיווחים נוספים 2_פירוט אגח תשואה מעל 10% _1" xfId="11941"/>
    <cellStyle name="9_Anafim 2_דיווחים נוספים 2_פירוט אגח תשואה מעל 10% _1_15" xfId="11942"/>
    <cellStyle name="9_Anafim 2_דיווחים נוספים 2_פירוט אגח תשואה מעל 10% _15" xfId="11943"/>
    <cellStyle name="9_Anafim 2_דיווחים נוספים 2_פירוט אגח תשואה מעל 10% _פירוט אגח תשואה מעל 10% " xfId="11944"/>
    <cellStyle name="9_Anafim 2_דיווחים נוספים 2_פירוט אגח תשואה מעל 10% _פירוט אגח תשואה מעל 10% _15" xfId="11945"/>
    <cellStyle name="9_Anafim 2_דיווחים נוספים_1" xfId="11946"/>
    <cellStyle name="9_Anafim 2_דיווחים נוספים_1 2" xfId="11947"/>
    <cellStyle name="9_Anafim 2_דיווחים נוספים_1 2_15" xfId="11948"/>
    <cellStyle name="9_Anafim 2_דיווחים נוספים_1 2_דיווחים נוספים" xfId="11949"/>
    <cellStyle name="9_Anafim 2_דיווחים נוספים_1 2_דיווחים נוספים_1" xfId="11950"/>
    <cellStyle name="9_Anafim 2_דיווחים נוספים_1 2_דיווחים נוספים_1_15" xfId="11951"/>
    <cellStyle name="9_Anafim 2_דיווחים נוספים_1 2_דיווחים נוספים_1_פירוט אגח תשואה מעל 10% " xfId="11952"/>
    <cellStyle name="9_Anafim 2_דיווחים נוספים_1 2_דיווחים נוספים_1_פירוט אגח תשואה מעל 10% _15" xfId="11953"/>
    <cellStyle name="9_Anafim 2_דיווחים נוספים_1 2_דיווחים נוספים_15" xfId="11954"/>
    <cellStyle name="9_Anafim 2_דיווחים נוספים_1 2_דיווחים נוספים_פירוט אגח תשואה מעל 10% " xfId="11955"/>
    <cellStyle name="9_Anafim 2_דיווחים נוספים_1 2_דיווחים נוספים_פירוט אגח תשואה מעל 10% _15" xfId="11956"/>
    <cellStyle name="9_Anafim 2_דיווחים נוספים_1 2_פירוט אגח תשואה מעל 10% " xfId="11957"/>
    <cellStyle name="9_Anafim 2_דיווחים נוספים_1 2_פירוט אגח תשואה מעל 10% _1" xfId="11958"/>
    <cellStyle name="9_Anafim 2_דיווחים נוספים_1 2_פירוט אגח תשואה מעל 10% _1_15" xfId="11959"/>
    <cellStyle name="9_Anafim 2_דיווחים נוספים_1 2_פירוט אגח תשואה מעל 10% _15" xfId="11960"/>
    <cellStyle name="9_Anafim 2_דיווחים נוספים_1 2_פירוט אגח תשואה מעל 10% _פירוט אגח תשואה מעל 10% " xfId="11961"/>
    <cellStyle name="9_Anafim 2_דיווחים נוספים_1 2_פירוט אגח תשואה מעל 10% _פירוט אגח תשואה מעל 10% _15" xfId="11962"/>
    <cellStyle name="9_Anafim 2_דיווחים נוספים_1_15" xfId="11963"/>
    <cellStyle name="9_Anafim 2_דיווחים נוספים_1_4.4." xfId="11964"/>
    <cellStyle name="9_Anafim 2_דיווחים נוספים_1_4.4. 2" xfId="11965"/>
    <cellStyle name="9_Anafim 2_דיווחים נוספים_1_4.4. 2_15" xfId="11966"/>
    <cellStyle name="9_Anafim 2_דיווחים נוספים_1_4.4. 2_דיווחים נוספים" xfId="11967"/>
    <cellStyle name="9_Anafim 2_דיווחים נוספים_1_4.4. 2_דיווחים נוספים_1" xfId="11968"/>
    <cellStyle name="9_Anafim 2_דיווחים נוספים_1_4.4. 2_דיווחים נוספים_1_15" xfId="11969"/>
    <cellStyle name="9_Anafim 2_דיווחים נוספים_1_4.4. 2_דיווחים נוספים_1_פירוט אגח תשואה מעל 10% " xfId="11970"/>
    <cellStyle name="9_Anafim 2_דיווחים נוספים_1_4.4. 2_דיווחים נוספים_1_פירוט אגח תשואה מעל 10% _15" xfId="11971"/>
    <cellStyle name="9_Anafim 2_דיווחים נוספים_1_4.4. 2_דיווחים נוספים_15" xfId="11972"/>
    <cellStyle name="9_Anafim 2_דיווחים נוספים_1_4.4. 2_דיווחים נוספים_פירוט אגח תשואה מעל 10% " xfId="11973"/>
    <cellStyle name="9_Anafim 2_דיווחים נוספים_1_4.4. 2_דיווחים נוספים_פירוט אגח תשואה מעל 10% _15" xfId="11974"/>
    <cellStyle name="9_Anafim 2_דיווחים נוספים_1_4.4. 2_פירוט אגח תשואה מעל 10% " xfId="11975"/>
    <cellStyle name="9_Anafim 2_דיווחים נוספים_1_4.4. 2_פירוט אגח תשואה מעל 10% _1" xfId="11976"/>
    <cellStyle name="9_Anafim 2_דיווחים נוספים_1_4.4. 2_פירוט אגח תשואה מעל 10% _1_15" xfId="11977"/>
    <cellStyle name="9_Anafim 2_דיווחים נוספים_1_4.4. 2_פירוט אגח תשואה מעל 10% _15" xfId="11978"/>
    <cellStyle name="9_Anafim 2_דיווחים נוספים_1_4.4. 2_פירוט אגח תשואה מעל 10% _פירוט אגח תשואה מעל 10% " xfId="11979"/>
    <cellStyle name="9_Anafim 2_דיווחים נוספים_1_4.4. 2_פירוט אגח תשואה מעל 10% _פירוט אגח תשואה מעל 10% _15" xfId="11980"/>
    <cellStyle name="9_Anafim 2_דיווחים נוספים_1_4.4._15" xfId="11981"/>
    <cellStyle name="9_Anafim 2_דיווחים נוספים_1_4.4._דיווחים נוספים" xfId="11982"/>
    <cellStyle name="9_Anafim 2_דיווחים נוספים_1_4.4._דיווחים נוספים_15" xfId="11983"/>
    <cellStyle name="9_Anafim 2_דיווחים נוספים_1_4.4._דיווחים נוספים_פירוט אגח תשואה מעל 10% " xfId="11984"/>
    <cellStyle name="9_Anafim 2_דיווחים נוספים_1_4.4._דיווחים נוספים_פירוט אגח תשואה מעל 10% _15" xfId="11985"/>
    <cellStyle name="9_Anafim 2_דיווחים נוספים_1_4.4._פירוט אגח תשואה מעל 10% " xfId="11986"/>
    <cellStyle name="9_Anafim 2_דיווחים נוספים_1_4.4._פירוט אגח תשואה מעל 10% _1" xfId="11987"/>
    <cellStyle name="9_Anafim 2_דיווחים נוספים_1_4.4._פירוט אגח תשואה מעל 10% _1_15" xfId="11988"/>
    <cellStyle name="9_Anafim 2_דיווחים נוספים_1_4.4._פירוט אגח תשואה מעל 10% _15" xfId="11989"/>
    <cellStyle name="9_Anafim 2_דיווחים נוספים_1_4.4._פירוט אגח תשואה מעל 10% _פירוט אגח תשואה מעל 10% " xfId="11990"/>
    <cellStyle name="9_Anafim 2_דיווחים נוספים_1_4.4._פירוט אגח תשואה מעל 10% _פירוט אגח תשואה מעל 10% _15" xfId="11991"/>
    <cellStyle name="9_Anafim 2_דיווחים נוספים_1_דיווחים נוספים" xfId="11992"/>
    <cellStyle name="9_Anafim 2_דיווחים נוספים_1_דיווחים נוספים_15" xfId="11993"/>
    <cellStyle name="9_Anafim 2_דיווחים נוספים_1_דיווחים נוספים_פירוט אגח תשואה מעל 10% " xfId="11994"/>
    <cellStyle name="9_Anafim 2_דיווחים נוספים_1_דיווחים נוספים_פירוט אגח תשואה מעל 10% _15" xfId="11995"/>
    <cellStyle name="9_Anafim 2_דיווחים נוספים_1_פירוט אגח תשואה מעל 10% " xfId="11996"/>
    <cellStyle name="9_Anafim 2_דיווחים נוספים_1_פירוט אגח תשואה מעל 10% _1" xfId="11997"/>
    <cellStyle name="9_Anafim 2_דיווחים נוספים_1_פירוט אגח תשואה מעל 10% _1_15" xfId="11998"/>
    <cellStyle name="9_Anafim 2_דיווחים נוספים_1_פירוט אגח תשואה מעל 10% _15" xfId="11999"/>
    <cellStyle name="9_Anafim 2_דיווחים נוספים_1_פירוט אגח תשואה מעל 10% _פירוט אגח תשואה מעל 10% " xfId="12000"/>
    <cellStyle name="9_Anafim 2_דיווחים נוספים_1_פירוט אגח תשואה מעל 10% _פירוט אגח תשואה מעל 10% _15" xfId="12001"/>
    <cellStyle name="9_Anafim 2_דיווחים נוספים_15" xfId="12002"/>
    <cellStyle name="9_Anafim 2_דיווחים נוספים_2" xfId="12003"/>
    <cellStyle name="9_Anafim 2_דיווחים נוספים_2_15" xfId="12004"/>
    <cellStyle name="9_Anafim 2_דיווחים נוספים_2_פירוט אגח תשואה מעל 10% " xfId="12005"/>
    <cellStyle name="9_Anafim 2_דיווחים נוספים_2_פירוט אגח תשואה מעל 10% _15" xfId="12006"/>
    <cellStyle name="9_Anafim 2_דיווחים נוספים_4.4." xfId="12007"/>
    <cellStyle name="9_Anafim 2_דיווחים נוספים_4.4. 2" xfId="12008"/>
    <cellStyle name="9_Anafim 2_דיווחים נוספים_4.4. 2_15" xfId="12009"/>
    <cellStyle name="9_Anafim 2_דיווחים נוספים_4.4. 2_דיווחים נוספים" xfId="12010"/>
    <cellStyle name="9_Anafim 2_דיווחים נוספים_4.4. 2_דיווחים נוספים_1" xfId="12011"/>
    <cellStyle name="9_Anafim 2_דיווחים נוספים_4.4. 2_דיווחים נוספים_1_15" xfId="12012"/>
    <cellStyle name="9_Anafim 2_דיווחים נוספים_4.4. 2_דיווחים נוספים_1_פירוט אגח תשואה מעל 10% " xfId="12013"/>
    <cellStyle name="9_Anafim 2_דיווחים נוספים_4.4. 2_דיווחים נוספים_1_פירוט אגח תשואה מעל 10% _15" xfId="12014"/>
    <cellStyle name="9_Anafim 2_דיווחים נוספים_4.4. 2_דיווחים נוספים_15" xfId="12015"/>
    <cellStyle name="9_Anafim 2_דיווחים נוספים_4.4. 2_דיווחים נוספים_פירוט אגח תשואה מעל 10% " xfId="12016"/>
    <cellStyle name="9_Anafim 2_דיווחים נוספים_4.4. 2_דיווחים נוספים_פירוט אגח תשואה מעל 10% _15" xfId="12017"/>
    <cellStyle name="9_Anafim 2_דיווחים נוספים_4.4. 2_פירוט אגח תשואה מעל 10% " xfId="12018"/>
    <cellStyle name="9_Anafim 2_דיווחים נוספים_4.4. 2_פירוט אגח תשואה מעל 10% _1" xfId="12019"/>
    <cellStyle name="9_Anafim 2_דיווחים נוספים_4.4. 2_פירוט אגח תשואה מעל 10% _1_15" xfId="12020"/>
    <cellStyle name="9_Anafim 2_דיווחים נוספים_4.4. 2_פירוט אגח תשואה מעל 10% _15" xfId="12021"/>
    <cellStyle name="9_Anafim 2_דיווחים נוספים_4.4. 2_פירוט אגח תשואה מעל 10% _פירוט אגח תשואה מעל 10% " xfId="12022"/>
    <cellStyle name="9_Anafim 2_דיווחים נוספים_4.4. 2_פירוט אגח תשואה מעל 10% _פירוט אגח תשואה מעל 10% _15" xfId="12023"/>
    <cellStyle name="9_Anafim 2_דיווחים נוספים_4.4._15" xfId="12024"/>
    <cellStyle name="9_Anafim 2_דיווחים נוספים_4.4._דיווחים נוספים" xfId="12025"/>
    <cellStyle name="9_Anafim 2_דיווחים נוספים_4.4._דיווחים נוספים_15" xfId="12026"/>
    <cellStyle name="9_Anafim 2_דיווחים נוספים_4.4._דיווחים נוספים_פירוט אגח תשואה מעל 10% " xfId="12027"/>
    <cellStyle name="9_Anafim 2_דיווחים נוספים_4.4._דיווחים נוספים_פירוט אגח תשואה מעל 10% _15" xfId="12028"/>
    <cellStyle name="9_Anafim 2_דיווחים נוספים_4.4._פירוט אגח תשואה מעל 10% " xfId="12029"/>
    <cellStyle name="9_Anafim 2_דיווחים נוספים_4.4._פירוט אגח תשואה מעל 10% _1" xfId="12030"/>
    <cellStyle name="9_Anafim 2_דיווחים נוספים_4.4._פירוט אגח תשואה מעל 10% _1_15" xfId="12031"/>
    <cellStyle name="9_Anafim 2_דיווחים נוספים_4.4._פירוט אגח תשואה מעל 10% _15" xfId="12032"/>
    <cellStyle name="9_Anafim 2_דיווחים נוספים_4.4._פירוט אגח תשואה מעל 10% _פירוט אגח תשואה מעל 10% " xfId="12033"/>
    <cellStyle name="9_Anafim 2_דיווחים נוספים_4.4._פירוט אגח תשואה מעל 10% _פירוט אגח תשואה מעל 10% _15" xfId="12034"/>
    <cellStyle name="9_Anafim 2_דיווחים נוספים_דיווחים נוספים" xfId="12035"/>
    <cellStyle name="9_Anafim 2_דיווחים נוספים_דיווחים נוספים 2" xfId="12036"/>
    <cellStyle name="9_Anafim 2_דיווחים נוספים_דיווחים נוספים 2_15" xfId="12037"/>
    <cellStyle name="9_Anafim 2_דיווחים נוספים_דיווחים נוספים 2_דיווחים נוספים" xfId="12038"/>
    <cellStyle name="9_Anafim 2_דיווחים נוספים_דיווחים נוספים 2_דיווחים נוספים_1" xfId="12039"/>
    <cellStyle name="9_Anafim 2_דיווחים נוספים_דיווחים נוספים 2_דיווחים נוספים_1_15" xfId="12040"/>
    <cellStyle name="9_Anafim 2_דיווחים נוספים_דיווחים נוספים 2_דיווחים נוספים_1_פירוט אגח תשואה מעל 10% " xfId="12041"/>
    <cellStyle name="9_Anafim 2_דיווחים נוספים_דיווחים נוספים 2_דיווחים נוספים_1_פירוט אגח תשואה מעל 10% _15" xfId="12042"/>
    <cellStyle name="9_Anafim 2_דיווחים נוספים_דיווחים נוספים 2_דיווחים נוספים_15" xfId="12043"/>
    <cellStyle name="9_Anafim 2_דיווחים נוספים_דיווחים נוספים 2_דיווחים נוספים_פירוט אגח תשואה מעל 10% " xfId="12044"/>
    <cellStyle name="9_Anafim 2_דיווחים נוספים_דיווחים נוספים 2_דיווחים נוספים_פירוט אגח תשואה מעל 10% _15" xfId="12045"/>
    <cellStyle name="9_Anafim 2_דיווחים נוספים_דיווחים נוספים 2_פירוט אגח תשואה מעל 10% " xfId="12046"/>
    <cellStyle name="9_Anafim 2_דיווחים נוספים_דיווחים נוספים 2_פירוט אגח תשואה מעל 10% _1" xfId="12047"/>
    <cellStyle name="9_Anafim 2_דיווחים נוספים_דיווחים נוספים 2_פירוט אגח תשואה מעל 10% _1_15" xfId="12048"/>
    <cellStyle name="9_Anafim 2_דיווחים נוספים_דיווחים נוספים 2_פירוט אגח תשואה מעל 10% _15" xfId="12049"/>
    <cellStyle name="9_Anafim 2_דיווחים נוספים_דיווחים נוספים 2_פירוט אגח תשואה מעל 10% _פירוט אגח תשואה מעל 10% " xfId="12050"/>
    <cellStyle name="9_Anafim 2_דיווחים נוספים_דיווחים נוספים 2_פירוט אגח תשואה מעל 10% _פירוט אגח תשואה מעל 10% _15" xfId="12051"/>
    <cellStyle name="9_Anafim 2_דיווחים נוספים_דיווחים נוספים_1" xfId="12052"/>
    <cellStyle name="9_Anafim 2_דיווחים נוספים_דיווחים נוספים_1_15" xfId="12053"/>
    <cellStyle name="9_Anafim 2_דיווחים נוספים_דיווחים נוספים_1_פירוט אגח תשואה מעל 10% " xfId="12054"/>
    <cellStyle name="9_Anafim 2_דיווחים נוספים_דיווחים נוספים_1_פירוט אגח תשואה מעל 10% _15" xfId="12055"/>
    <cellStyle name="9_Anafim 2_דיווחים נוספים_דיווחים נוספים_15" xfId="12056"/>
    <cellStyle name="9_Anafim 2_דיווחים נוספים_דיווחים נוספים_4.4." xfId="12057"/>
    <cellStyle name="9_Anafim 2_דיווחים נוספים_דיווחים נוספים_4.4. 2" xfId="12058"/>
    <cellStyle name="9_Anafim 2_דיווחים נוספים_דיווחים נוספים_4.4. 2_15" xfId="12059"/>
    <cellStyle name="9_Anafim 2_דיווחים נוספים_דיווחים נוספים_4.4. 2_דיווחים נוספים" xfId="12060"/>
    <cellStyle name="9_Anafim 2_דיווחים נוספים_דיווחים נוספים_4.4. 2_דיווחים נוספים_1" xfId="12061"/>
    <cellStyle name="9_Anafim 2_דיווחים נוספים_דיווחים נוספים_4.4. 2_דיווחים נוספים_1_15" xfId="12062"/>
    <cellStyle name="9_Anafim 2_דיווחים נוספים_דיווחים נוספים_4.4. 2_דיווחים נוספים_1_פירוט אגח תשואה מעל 10% " xfId="12063"/>
    <cellStyle name="9_Anafim 2_דיווחים נוספים_דיווחים נוספים_4.4. 2_דיווחים נוספים_1_פירוט אגח תשואה מעל 10% _15" xfId="12064"/>
    <cellStyle name="9_Anafim 2_דיווחים נוספים_דיווחים נוספים_4.4. 2_דיווחים נוספים_15" xfId="12065"/>
    <cellStyle name="9_Anafim 2_דיווחים נוספים_דיווחים נוספים_4.4. 2_דיווחים נוספים_פירוט אגח תשואה מעל 10% " xfId="12066"/>
    <cellStyle name="9_Anafim 2_דיווחים נוספים_דיווחים נוספים_4.4. 2_דיווחים נוספים_פירוט אגח תשואה מעל 10% _15" xfId="12067"/>
    <cellStyle name="9_Anafim 2_דיווחים נוספים_דיווחים נוספים_4.4. 2_פירוט אגח תשואה מעל 10% " xfId="12068"/>
    <cellStyle name="9_Anafim 2_דיווחים נוספים_דיווחים נוספים_4.4. 2_פירוט אגח תשואה מעל 10% _1" xfId="12069"/>
    <cellStyle name="9_Anafim 2_דיווחים נוספים_דיווחים נוספים_4.4. 2_פירוט אגח תשואה מעל 10% _1_15" xfId="12070"/>
    <cellStyle name="9_Anafim 2_דיווחים נוספים_דיווחים נוספים_4.4. 2_פירוט אגח תשואה מעל 10% _15" xfId="12071"/>
    <cellStyle name="9_Anafim 2_דיווחים נוספים_דיווחים נוספים_4.4. 2_פירוט אגח תשואה מעל 10% _פירוט אגח תשואה מעל 10% " xfId="12072"/>
    <cellStyle name="9_Anafim 2_דיווחים נוספים_דיווחים נוספים_4.4. 2_פירוט אגח תשואה מעל 10% _פירוט אגח תשואה מעל 10% _15" xfId="12073"/>
    <cellStyle name="9_Anafim 2_דיווחים נוספים_דיווחים נוספים_4.4._15" xfId="12074"/>
    <cellStyle name="9_Anafim 2_דיווחים נוספים_דיווחים נוספים_4.4._דיווחים נוספים" xfId="12075"/>
    <cellStyle name="9_Anafim 2_דיווחים נוספים_דיווחים נוספים_4.4._דיווחים נוספים_15" xfId="12076"/>
    <cellStyle name="9_Anafim 2_דיווחים נוספים_דיווחים נוספים_4.4._דיווחים נוספים_פירוט אגח תשואה מעל 10% " xfId="12077"/>
    <cellStyle name="9_Anafim 2_דיווחים נוספים_דיווחים נוספים_4.4._דיווחים נוספים_פירוט אגח תשואה מעל 10% _15" xfId="12078"/>
    <cellStyle name="9_Anafim 2_דיווחים נוספים_דיווחים נוספים_4.4._פירוט אגח תשואה מעל 10% " xfId="12079"/>
    <cellStyle name="9_Anafim 2_דיווחים נוספים_דיווחים נוספים_4.4._פירוט אגח תשואה מעל 10% _1" xfId="12080"/>
    <cellStyle name="9_Anafim 2_דיווחים נוספים_דיווחים נוספים_4.4._פירוט אגח תשואה מעל 10% _1_15" xfId="12081"/>
    <cellStyle name="9_Anafim 2_דיווחים נוספים_דיווחים נוספים_4.4._פירוט אגח תשואה מעל 10% _15" xfId="12082"/>
    <cellStyle name="9_Anafim 2_דיווחים נוספים_דיווחים נוספים_4.4._פירוט אגח תשואה מעל 10% _פירוט אגח תשואה מעל 10% " xfId="12083"/>
    <cellStyle name="9_Anafim 2_דיווחים נוספים_דיווחים נוספים_4.4._פירוט אגח תשואה מעל 10% _פירוט אגח תשואה מעל 10% _15" xfId="12084"/>
    <cellStyle name="9_Anafim 2_דיווחים נוספים_דיווחים נוספים_דיווחים נוספים" xfId="12085"/>
    <cellStyle name="9_Anafim 2_דיווחים נוספים_דיווחים נוספים_דיווחים נוספים_15" xfId="12086"/>
    <cellStyle name="9_Anafim 2_דיווחים נוספים_דיווחים נוספים_דיווחים נוספים_פירוט אגח תשואה מעל 10% " xfId="12087"/>
    <cellStyle name="9_Anafim 2_דיווחים נוספים_דיווחים נוספים_דיווחים נוספים_פירוט אגח תשואה מעל 10% _15" xfId="12088"/>
    <cellStyle name="9_Anafim 2_דיווחים נוספים_דיווחים נוספים_פירוט אגח תשואה מעל 10% " xfId="12089"/>
    <cellStyle name="9_Anafim 2_דיווחים נוספים_דיווחים נוספים_פירוט אגח תשואה מעל 10% _1" xfId="12090"/>
    <cellStyle name="9_Anafim 2_דיווחים נוספים_דיווחים נוספים_פירוט אגח תשואה מעל 10% _1_15" xfId="12091"/>
    <cellStyle name="9_Anafim 2_דיווחים נוספים_דיווחים נוספים_פירוט אגח תשואה מעל 10% _15" xfId="12092"/>
    <cellStyle name="9_Anafim 2_דיווחים נוספים_דיווחים נוספים_פירוט אגח תשואה מעל 10% _פירוט אגח תשואה מעל 10% " xfId="12093"/>
    <cellStyle name="9_Anafim 2_דיווחים נוספים_דיווחים נוספים_פירוט אגח תשואה מעל 10% _פירוט אגח תשואה מעל 10% _15" xfId="12094"/>
    <cellStyle name="9_Anafim 2_דיווחים נוספים_פירוט אגח תשואה מעל 10% " xfId="12095"/>
    <cellStyle name="9_Anafim 2_דיווחים נוספים_פירוט אגח תשואה מעל 10% _1" xfId="12096"/>
    <cellStyle name="9_Anafim 2_דיווחים נוספים_פירוט אגח תשואה מעל 10% _1_15" xfId="12097"/>
    <cellStyle name="9_Anafim 2_דיווחים נוספים_פירוט אגח תשואה מעל 10% _15" xfId="12098"/>
    <cellStyle name="9_Anafim 2_דיווחים נוספים_פירוט אגח תשואה מעל 10% _פירוט אגח תשואה מעל 10% " xfId="12099"/>
    <cellStyle name="9_Anafim 2_דיווחים נוספים_פירוט אגח תשואה מעל 10% _פירוט אגח תשואה מעל 10% _15" xfId="12100"/>
    <cellStyle name="9_Anafim 2_עסקאות שאושרו וטרם בוצעו  " xfId="12101"/>
    <cellStyle name="9_Anafim 2_עסקאות שאושרו וטרם בוצעו   2" xfId="12102"/>
    <cellStyle name="9_Anafim 2_עסקאות שאושרו וטרם בוצעו   2_15" xfId="12103"/>
    <cellStyle name="9_Anafim 2_עסקאות שאושרו וטרם בוצעו   2_דיווחים נוספים" xfId="12104"/>
    <cellStyle name="9_Anafim 2_עסקאות שאושרו וטרם בוצעו   2_דיווחים נוספים_1" xfId="12105"/>
    <cellStyle name="9_Anafim 2_עסקאות שאושרו וטרם בוצעו   2_דיווחים נוספים_1_15" xfId="12106"/>
    <cellStyle name="9_Anafim 2_עסקאות שאושרו וטרם בוצעו   2_דיווחים נוספים_1_פירוט אגח תשואה מעל 10% " xfId="12107"/>
    <cellStyle name="9_Anafim 2_עסקאות שאושרו וטרם בוצעו   2_דיווחים נוספים_1_פירוט אגח תשואה מעל 10% _15" xfId="12108"/>
    <cellStyle name="9_Anafim 2_עסקאות שאושרו וטרם בוצעו   2_דיווחים נוספים_15" xfId="12109"/>
    <cellStyle name="9_Anafim 2_עסקאות שאושרו וטרם בוצעו   2_דיווחים נוספים_פירוט אגח תשואה מעל 10% " xfId="12110"/>
    <cellStyle name="9_Anafim 2_עסקאות שאושרו וטרם בוצעו   2_דיווחים נוספים_פירוט אגח תשואה מעל 10% _15" xfId="12111"/>
    <cellStyle name="9_Anafim 2_עסקאות שאושרו וטרם בוצעו   2_פירוט אגח תשואה מעל 10% " xfId="12112"/>
    <cellStyle name="9_Anafim 2_עסקאות שאושרו וטרם בוצעו   2_פירוט אגח תשואה מעל 10% _1" xfId="12113"/>
    <cellStyle name="9_Anafim 2_עסקאות שאושרו וטרם בוצעו   2_פירוט אגח תשואה מעל 10% _1_15" xfId="12114"/>
    <cellStyle name="9_Anafim 2_עסקאות שאושרו וטרם בוצעו   2_פירוט אגח תשואה מעל 10% _15" xfId="12115"/>
    <cellStyle name="9_Anafim 2_עסקאות שאושרו וטרם בוצעו   2_פירוט אגח תשואה מעל 10% _פירוט אגח תשואה מעל 10% " xfId="12116"/>
    <cellStyle name="9_Anafim 2_עסקאות שאושרו וטרם בוצעו   2_פירוט אגח תשואה מעל 10% _פירוט אגח תשואה מעל 10% _15" xfId="12117"/>
    <cellStyle name="9_Anafim 2_עסקאות שאושרו וטרם בוצעו  _15" xfId="12118"/>
    <cellStyle name="9_Anafim 2_עסקאות שאושרו וטרם בוצעו  _דיווחים נוספים" xfId="12119"/>
    <cellStyle name="9_Anafim 2_עסקאות שאושרו וטרם בוצעו  _דיווחים נוספים_15" xfId="12120"/>
    <cellStyle name="9_Anafim 2_עסקאות שאושרו וטרם בוצעו  _דיווחים נוספים_פירוט אגח תשואה מעל 10% " xfId="12121"/>
    <cellStyle name="9_Anafim 2_עסקאות שאושרו וטרם בוצעו  _דיווחים נוספים_פירוט אגח תשואה מעל 10% _15" xfId="12122"/>
    <cellStyle name="9_Anafim 2_עסקאות שאושרו וטרם בוצעו  _פירוט אגח תשואה מעל 10% " xfId="12123"/>
    <cellStyle name="9_Anafim 2_עסקאות שאושרו וטרם בוצעו  _פירוט אגח תשואה מעל 10% _1" xfId="12124"/>
    <cellStyle name="9_Anafim 2_עסקאות שאושרו וטרם בוצעו  _פירוט אגח תשואה מעל 10% _1_15" xfId="12125"/>
    <cellStyle name="9_Anafim 2_עסקאות שאושרו וטרם בוצעו  _פירוט אגח תשואה מעל 10% _15" xfId="12126"/>
    <cellStyle name="9_Anafim 2_עסקאות שאושרו וטרם בוצעו  _פירוט אגח תשואה מעל 10% _פירוט אגח תשואה מעל 10% " xfId="12127"/>
    <cellStyle name="9_Anafim 2_עסקאות שאושרו וטרם בוצעו  _פירוט אגח תשואה מעל 10% _פירוט אגח תשואה מעל 10% _15" xfId="12128"/>
    <cellStyle name="9_Anafim 2_פירוט אגח תשואה מעל 10% " xfId="12129"/>
    <cellStyle name="9_Anafim 2_פירוט אגח תשואה מעל 10%  2" xfId="12130"/>
    <cellStyle name="9_Anafim 2_פירוט אגח תשואה מעל 10%  2_15" xfId="12131"/>
    <cellStyle name="9_Anafim 2_פירוט אגח תשואה מעל 10%  2_דיווחים נוספים" xfId="12132"/>
    <cellStyle name="9_Anafim 2_פירוט אגח תשואה מעל 10%  2_דיווחים נוספים_1" xfId="12133"/>
    <cellStyle name="9_Anafim 2_פירוט אגח תשואה מעל 10%  2_דיווחים נוספים_1_15" xfId="12134"/>
    <cellStyle name="9_Anafim 2_פירוט אגח תשואה מעל 10%  2_דיווחים נוספים_1_פירוט אגח תשואה מעל 10% " xfId="12135"/>
    <cellStyle name="9_Anafim 2_פירוט אגח תשואה מעל 10%  2_דיווחים נוספים_1_פירוט אגח תשואה מעל 10% _15" xfId="12136"/>
    <cellStyle name="9_Anafim 2_פירוט אגח תשואה מעל 10%  2_דיווחים נוספים_15" xfId="12137"/>
    <cellStyle name="9_Anafim 2_פירוט אגח תשואה מעל 10%  2_דיווחים נוספים_פירוט אגח תשואה מעל 10% " xfId="12138"/>
    <cellStyle name="9_Anafim 2_פירוט אגח תשואה מעל 10%  2_דיווחים נוספים_פירוט אגח תשואה מעל 10% _15" xfId="12139"/>
    <cellStyle name="9_Anafim 2_פירוט אגח תשואה מעל 10%  2_פירוט אגח תשואה מעל 10% " xfId="12140"/>
    <cellStyle name="9_Anafim 2_פירוט אגח תשואה מעל 10%  2_פירוט אגח תשואה מעל 10% _1" xfId="12141"/>
    <cellStyle name="9_Anafim 2_פירוט אגח תשואה מעל 10%  2_פירוט אגח תשואה מעל 10% _1_15" xfId="12142"/>
    <cellStyle name="9_Anafim 2_פירוט אגח תשואה מעל 10%  2_פירוט אגח תשואה מעל 10% _15" xfId="12143"/>
    <cellStyle name="9_Anafim 2_פירוט אגח תשואה מעל 10%  2_פירוט אגח תשואה מעל 10% _פירוט אגח תשואה מעל 10% " xfId="12144"/>
    <cellStyle name="9_Anafim 2_פירוט אגח תשואה מעל 10%  2_פירוט אגח תשואה מעל 10% _פירוט אגח תשואה מעל 10% _15" xfId="12145"/>
    <cellStyle name="9_Anafim 2_פירוט אגח תשואה מעל 10% _1" xfId="12146"/>
    <cellStyle name="9_Anafim 2_פירוט אגח תשואה מעל 10% _1_15" xfId="12147"/>
    <cellStyle name="9_Anafim 2_פירוט אגח תשואה מעל 10% _1_פירוט אגח תשואה מעל 10% " xfId="12148"/>
    <cellStyle name="9_Anafim 2_פירוט אגח תשואה מעל 10% _1_פירוט אגח תשואה מעל 10% _15" xfId="12149"/>
    <cellStyle name="9_Anafim 2_פירוט אגח תשואה מעל 10% _15" xfId="12150"/>
    <cellStyle name="9_Anafim 2_פירוט אגח תשואה מעל 10% _2" xfId="12151"/>
    <cellStyle name="9_Anafim 2_פירוט אגח תשואה מעל 10% _2_15" xfId="12152"/>
    <cellStyle name="9_Anafim 2_פירוט אגח תשואה מעל 10% _4.4." xfId="12153"/>
    <cellStyle name="9_Anafim 2_פירוט אגח תשואה מעל 10% _4.4. 2" xfId="12154"/>
    <cellStyle name="9_Anafim 2_פירוט אגח תשואה מעל 10% _4.4. 2_15" xfId="12155"/>
    <cellStyle name="9_Anafim 2_פירוט אגח תשואה מעל 10% _4.4. 2_דיווחים נוספים" xfId="12156"/>
    <cellStyle name="9_Anafim 2_פירוט אגח תשואה מעל 10% _4.4. 2_דיווחים נוספים_1" xfId="12157"/>
    <cellStyle name="9_Anafim 2_פירוט אגח תשואה מעל 10% _4.4. 2_דיווחים נוספים_1_15" xfId="12158"/>
    <cellStyle name="9_Anafim 2_פירוט אגח תשואה מעל 10% _4.4. 2_דיווחים נוספים_1_פירוט אגח תשואה מעל 10% " xfId="12159"/>
    <cellStyle name="9_Anafim 2_פירוט אגח תשואה מעל 10% _4.4. 2_דיווחים נוספים_1_פירוט אגח תשואה מעל 10% _15" xfId="12160"/>
    <cellStyle name="9_Anafim 2_פירוט אגח תשואה מעל 10% _4.4. 2_דיווחים נוספים_15" xfId="12161"/>
    <cellStyle name="9_Anafim 2_פירוט אגח תשואה מעל 10% _4.4. 2_דיווחים נוספים_פירוט אגח תשואה מעל 10% " xfId="12162"/>
    <cellStyle name="9_Anafim 2_פירוט אגח תשואה מעל 10% _4.4. 2_דיווחים נוספים_פירוט אגח תשואה מעל 10% _15" xfId="12163"/>
    <cellStyle name="9_Anafim 2_פירוט אגח תשואה מעל 10% _4.4. 2_פירוט אגח תשואה מעל 10% " xfId="12164"/>
    <cellStyle name="9_Anafim 2_פירוט אגח תשואה מעל 10% _4.4. 2_פירוט אגח תשואה מעל 10% _1" xfId="12165"/>
    <cellStyle name="9_Anafim 2_פירוט אגח תשואה מעל 10% _4.4. 2_פירוט אגח תשואה מעל 10% _1_15" xfId="12166"/>
    <cellStyle name="9_Anafim 2_פירוט אגח תשואה מעל 10% _4.4. 2_פירוט אגח תשואה מעל 10% _15" xfId="12167"/>
    <cellStyle name="9_Anafim 2_פירוט אגח תשואה מעל 10% _4.4. 2_פירוט אגח תשואה מעל 10% _פירוט אגח תשואה מעל 10% " xfId="12168"/>
    <cellStyle name="9_Anafim 2_פירוט אגח תשואה מעל 10% _4.4. 2_פירוט אגח תשואה מעל 10% _פירוט אגח תשואה מעל 10% _15" xfId="12169"/>
    <cellStyle name="9_Anafim 2_פירוט אגח תשואה מעל 10% _4.4._15" xfId="12170"/>
    <cellStyle name="9_Anafim 2_פירוט אגח תשואה מעל 10% _4.4._דיווחים נוספים" xfId="12171"/>
    <cellStyle name="9_Anafim 2_פירוט אגח תשואה מעל 10% _4.4._דיווחים נוספים_15" xfId="12172"/>
    <cellStyle name="9_Anafim 2_פירוט אגח תשואה מעל 10% _4.4._דיווחים נוספים_פירוט אגח תשואה מעל 10% " xfId="12173"/>
    <cellStyle name="9_Anafim 2_פירוט אגח תשואה מעל 10% _4.4._דיווחים נוספים_פירוט אגח תשואה מעל 10% _15" xfId="12174"/>
    <cellStyle name="9_Anafim 2_פירוט אגח תשואה מעל 10% _4.4._פירוט אגח תשואה מעל 10% " xfId="12175"/>
    <cellStyle name="9_Anafim 2_פירוט אגח תשואה מעל 10% _4.4._פירוט אגח תשואה מעל 10% _1" xfId="12176"/>
    <cellStyle name="9_Anafim 2_פירוט אגח תשואה מעל 10% _4.4._פירוט אגח תשואה מעל 10% _1_15" xfId="12177"/>
    <cellStyle name="9_Anafim 2_פירוט אגח תשואה מעל 10% _4.4._פירוט אגח תשואה מעל 10% _15" xfId="12178"/>
    <cellStyle name="9_Anafim 2_פירוט אגח תשואה מעל 10% _4.4._פירוט אגח תשואה מעל 10% _פירוט אגח תשואה מעל 10% " xfId="12179"/>
    <cellStyle name="9_Anafim 2_פירוט אגח תשואה מעל 10% _4.4._פירוט אגח תשואה מעל 10% _פירוט אגח תשואה מעל 10% _15" xfId="12180"/>
    <cellStyle name="9_Anafim 2_פירוט אגח תשואה מעל 10% _דיווחים נוספים" xfId="12181"/>
    <cellStyle name="9_Anafim 2_פירוט אגח תשואה מעל 10% _דיווחים נוספים_1" xfId="12182"/>
    <cellStyle name="9_Anafim 2_פירוט אגח תשואה מעל 10% _דיווחים נוספים_1_15" xfId="12183"/>
    <cellStyle name="9_Anafim 2_פירוט אגח תשואה מעל 10% _דיווחים נוספים_1_פירוט אגח תשואה מעל 10% " xfId="12184"/>
    <cellStyle name="9_Anafim 2_פירוט אגח תשואה מעל 10% _דיווחים נוספים_1_פירוט אגח תשואה מעל 10% _15" xfId="12185"/>
    <cellStyle name="9_Anafim 2_פירוט אגח תשואה מעל 10% _דיווחים נוספים_15" xfId="12186"/>
    <cellStyle name="9_Anafim 2_פירוט אגח תשואה מעל 10% _דיווחים נוספים_פירוט אגח תשואה מעל 10% " xfId="12187"/>
    <cellStyle name="9_Anafim 2_פירוט אגח תשואה מעל 10% _דיווחים נוספים_פירוט אגח תשואה מעל 10% _15" xfId="12188"/>
    <cellStyle name="9_Anafim 2_פירוט אגח תשואה מעל 10% _פירוט אגח תשואה מעל 10% " xfId="12189"/>
    <cellStyle name="9_Anafim 2_פירוט אגח תשואה מעל 10% _פירוט אגח תשואה מעל 10% _1" xfId="12190"/>
    <cellStyle name="9_Anafim 2_פירוט אגח תשואה מעל 10% _פירוט אגח תשואה מעל 10% _1_15" xfId="12191"/>
    <cellStyle name="9_Anafim 2_פירוט אגח תשואה מעל 10% _פירוט אגח תשואה מעל 10% _15" xfId="12192"/>
    <cellStyle name="9_Anafim 2_פירוט אגח תשואה מעל 10% _פירוט אגח תשואה מעל 10% _פירוט אגח תשואה מעל 10% " xfId="12193"/>
    <cellStyle name="9_Anafim 2_פירוט אגח תשואה מעל 10% _פירוט אגח תשואה מעל 10% _פירוט אגח תשואה מעל 10% _15" xfId="12194"/>
    <cellStyle name="9_Anafim 3" xfId="12195"/>
    <cellStyle name="9_Anafim 3_15" xfId="12196"/>
    <cellStyle name="9_Anafim 3_דיווחים נוספים" xfId="12197"/>
    <cellStyle name="9_Anafim 3_דיווחים נוספים_1" xfId="12198"/>
    <cellStyle name="9_Anafim 3_דיווחים נוספים_1_15" xfId="12199"/>
    <cellStyle name="9_Anafim 3_דיווחים נוספים_1_פירוט אגח תשואה מעל 10% " xfId="12200"/>
    <cellStyle name="9_Anafim 3_דיווחים נוספים_1_פירוט אגח תשואה מעל 10% _15" xfId="12201"/>
    <cellStyle name="9_Anafim 3_דיווחים נוספים_15" xfId="12202"/>
    <cellStyle name="9_Anafim 3_דיווחים נוספים_פירוט אגח תשואה מעל 10% " xfId="12203"/>
    <cellStyle name="9_Anafim 3_דיווחים נוספים_פירוט אגח תשואה מעל 10% _15" xfId="12204"/>
    <cellStyle name="9_Anafim 3_פירוט אגח תשואה מעל 10% " xfId="12205"/>
    <cellStyle name="9_Anafim 3_פירוט אגח תשואה מעל 10% _1" xfId="12206"/>
    <cellStyle name="9_Anafim 3_פירוט אגח תשואה מעל 10% _1_15" xfId="12207"/>
    <cellStyle name="9_Anafim 3_פירוט אגח תשואה מעל 10% _15" xfId="12208"/>
    <cellStyle name="9_Anafim 3_פירוט אגח תשואה מעל 10% _פירוט אגח תשואה מעל 10% " xfId="12209"/>
    <cellStyle name="9_Anafim 3_פירוט אגח תשואה מעל 10% _פירוט אגח תשואה מעל 10% _15" xfId="12210"/>
    <cellStyle name="9_Anafim_15" xfId="12211"/>
    <cellStyle name="9_Anafim_4.4." xfId="12212"/>
    <cellStyle name="9_Anafim_4.4. 2" xfId="12213"/>
    <cellStyle name="9_Anafim_4.4. 2_15" xfId="12214"/>
    <cellStyle name="9_Anafim_4.4. 2_דיווחים נוספים" xfId="12215"/>
    <cellStyle name="9_Anafim_4.4. 2_דיווחים נוספים_1" xfId="12216"/>
    <cellStyle name="9_Anafim_4.4. 2_דיווחים נוספים_1_15" xfId="12217"/>
    <cellStyle name="9_Anafim_4.4. 2_דיווחים נוספים_1_פירוט אגח תשואה מעל 10% " xfId="12218"/>
    <cellStyle name="9_Anafim_4.4. 2_דיווחים נוספים_1_פירוט אגח תשואה מעל 10% _15" xfId="12219"/>
    <cellStyle name="9_Anafim_4.4. 2_דיווחים נוספים_15" xfId="12220"/>
    <cellStyle name="9_Anafim_4.4. 2_דיווחים נוספים_פירוט אגח תשואה מעל 10% " xfId="12221"/>
    <cellStyle name="9_Anafim_4.4. 2_דיווחים נוספים_פירוט אגח תשואה מעל 10% _15" xfId="12222"/>
    <cellStyle name="9_Anafim_4.4. 2_פירוט אגח תשואה מעל 10% " xfId="12223"/>
    <cellStyle name="9_Anafim_4.4. 2_פירוט אגח תשואה מעל 10% _1" xfId="12224"/>
    <cellStyle name="9_Anafim_4.4. 2_פירוט אגח תשואה מעל 10% _1_15" xfId="12225"/>
    <cellStyle name="9_Anafim_4.4. 2_פירוט אגח תשואה מעל 10% _15" xfId="12226"/>
    <cellStyle name="9_Anafim_4.4. 2_פירוט אגח תשואה מעל 10% _פירוט אגח תשואה מעל 10% " xfId="12227"/>
    <cellStyle name="9_Anafim_4.4. 2_פירוט אגח תשואה מעל 10% _פירוט אגח תשואה מעל 10% _15" xfId="12228"/>
    <cellStyle name="9_Anafim_4.4._15" xfId="12229"/>
    <cellStyle name="9_Anafim_4.4._דיווחים נוספים" xfId="12230"/>
    <cellStyle name="9_Anafim_4.4._דיווחים נוספים_15" xfId="12231"/>
    <cellStyle name="9_Anafim_4.4._דיווחים נוספים_פירוט אגח תשואה מעל 10% " xfId="12232"/>
    <cellStyle name="9_Anafim_4.4._דיווחים נוספים_פירוט אגח תשואה מעל 10% _15" xfId="12233"/>
    <cellStyle name="9_Anafim_4.4._פירוט אגח תשואה מעל 10% " xfId="12234"/>
    <cellStyle name="9_Anafim_4.4._פירוט אגח תשואה מעל 10% _1" xfId="12235"/>
    <cellStyle name="9_Anafim_4.4._פירוט אגח תשואה מעל 10% _1_15" xfId="12236"/>
    <cellStyle name="9_Anafim_4.4._פירוט אגח תשואה מעל 10% _15" xfId="12237"/>
    <cellStyle name="9_Anafim_4.4._פירוט אגח תשואה מעל 10% _פירוט אגח תשואה מעל 10% " xfId="12238"/>
    <cellStyle name="9_Anafim_4.4._פירוט אגח תשואה מעל 10% _פירוט אגח תשואה מעל 10% _15" xfId="12239"/>
    <cellStyle name="9_Anafim_דיווחים נוספים" xfId="12240"/>
    <cellStyle name="9_Anafim_דיווחים נוספים 2" xfId="12241"/>
    <cellStyle name="9_Anafim_דיווחים נוספים 2_15" xfId="12242"/>
    <cellStyle name="9_Anafim_דיווחים נוספים 2_דיווחים נוספים" xfId="12243"/>
    <cellStyle name="9_Anafim_דיווחים נוספים 2_דיווחים נוספים_1" xfId="12244"/>
    <cellStyle name="9_Anafim_דיווחים נוספים 2_דיווחים נוספים_1_15" xfId="12245"/>
    <cellStyle name="9_Anafim_דיווחים נוספים 2_דיווחים נוספים_1_פירוט אגח תשואה מעל 10% " xfId="12246"/>
    <cellStyle name="9_Anafim_דיווחים נוספים 2_דיווחים נוספים_1_פירוט אגח תשואה מעל 10% _15" xfId="12247"/>
    <cellStyle name="9_Anafim_דיווחים נוספים 2_דיווחים נוספים_15" xfId="12248"/>
    <cellStyle name="9_Anafim_דיווחים נוספים 2_דיווחים נוספים_פירוט אגח תשואה מעל 10% " xfId="12249"/>
    <cellStyle name="9_Anafim_דיווחים נוספים 2_דיווחים נוספים_פירוט אגח תשואה מעל 10% _15" xfId="12250"/>
    <cellStyle name="9_Anafim_דיווחים נוספים 2_פירוט אגח תשואה מעל 10% " xfId="12251"/>
    <cellStyle name="9_Anafim_דיווחים נוספים 2_פירוט אגח תשואה מעל 10% _1" xfId="12252"/>
    <cellStyle name="9_Anafim_דיווחים נוספים 2_פירוט אגח תשואה מעל 10% _1_15" xfId="12253"/>
    <cellStyle name="9_Anafim_דיווחים נוספים 2_פירוט אגח תשואה מעל 10% _15" xfId="12254"/>
    <cellStyle name="9_Anafim_דיווחים נוספים 2_פירוט אגח תשואה מעל 10% _פירוט אגח תשואה מעל 10% " xfId="12255"/>
    <cellStyle name="9_Anafim_דיווחים נוספים 2_פירוט אגח תשואה מעל 10% _פירוט אגח תשואה מעל 10% _15" xfId="12256"/>
    <cellStyle name="9_Anafim_דיווחים נוספים_1" xfId="12257"/>
    <cellStyle name="9_Anafim_דיווחים נוספים_1 2" xfId="12258"/>
    <cellStyle name="9_Anafim_דיווחים נוספים_1 2_15" xfId="12259"/>
    <cellStyle name="9_Anafim_דיווחים נוספים_1 2_דיווחים נוספים" xfId="12260"/>
    <cellStyle name="9_Anafim_דיווחים נוספים_1 2_דיווחים נוספים_1" xfId="12261"/>
    <cellStyle name="9_Anafim_דיווחים נוספים_1 2_דיווחים נוספים_1_15" xfId="12262"/>
    <cellStyle name="9_Anafim_דיווחים נוספים_1 2_דיווחים נוספים_1_פירוט אגח תשואה מעל 10% " xfId="12263"/>
    <cellStyle name="9_Anafim_דיווחים נוספים_1 2_דיווחים נוספים_1_פירוט אגח תשואה מעל 10% _15" xfId="12264"/>
    <cellStyle name="9_Anafim_דיווחים נוספים_1 2_דיווחים נוספים_15" xfId="12265"/>
    <cellStyle name="9_Anafim_דיווחים נוספים_1 2_דיווחים נוספים_פירוט אגח תשואה מעל 10% " xfId="12266"/>
    <cellStyle name="9_Anafim_דיווחים נוספים_1 2_דיווחים נוספים_פירוט אגח תשואה מעל 10% _15" xfId="12267"/>
    <cellStyle name="9_Anafim_דיווחים נוספים_1 2_פירוט אגח תשואה מעל 10% " xfId="12268"/>
    <cellStyle name="9_Anafim_דיווחים נוספים_1 2_פירוט אגח תשואה מעל 10% _1" xfId="12269"/>
    <cellStyle name="9_Anafim_דיווחים נוספים_1 2_פירוט אגח תשואה מעל 10% _1_15" xfId="12270"/>
    <cellStyle name="9_Anafim_דיווחים נוספים_1 2_פירוט אגח תשואה מעל 10% _15" xfId="12271"/>
    <cellStyle name="9_Anafim_דיווחים נוספים_1 2_פירוט אגח תשואה מעל 10% _פירוט אגח תשואה מעל 10% " xfId="12272"/>
    <cellStyle name="9_Anafim_דיווחים נוספים_1 2_פירוט אגח תשואה מעל 10% _פירוט אגח תשואה מעל 10% _15" xfId="12273"/>
    <cellStyle name="9_Anafim_דיווחים נוספים_1_15" xfId="12274"/>
    <cellStyle name="9_Anafim_דיווחים נוספים_1_4.4." xfId="12275"/>
    <cellStyle name="9_Anafim_דיווחים נוספים_1_4.4. 2" xfId="12276"/>
    <cellStyle name="9_Anafim_דיווחים נוספים_1_4.4. 2_15" xfId="12277"/>
    <cellStyle name="9_Anafim_דיווחים נוספים_1_4.4. 2_דיווחים נוספים" xfId="12278"/>
    <cellStyle name="9_Anafim_דיווחים נוספים_1_4.4. 2_דיווחים נוספים_1" xfId="12279"/>
    <cellStyle name="9_Anafim_דיווחים נוספים_1_4.4. 2_דיווחים נוספים_1_15" xfId="12280"/>
    <cellStyle name="9_Anafim_דיווחים נוספים_1_4.4. 2_דיווחים נוספים_1_פירוט אגח תשואה מעל 10% " xfId="12281"/>
    <cellStyle name="9_Anafim_דיווחים נוספים_1_4.4. 2_דיווחים נוספים_1_פירוט אגח תשואה מעל 10% _15" xfId="12282"/>
    <cellStyle name="9_Anafim_דיווחים נוספים_1_4.4. 2_דיווחים נוספים_15" xfId="12283"/>
    <cellStyle name="9_Anafim_דיווחים נוספים_1_4.4. 2_דיווחים נוספים_פירוט אגח תשואה מעל 10% " xfId="12284"/>
    <cellStyle name="9_Anafim_דיווחים נוספים_1_4.4. 2_דיווחים נוספים_פירוט אגח תשואה מעל 10% _15" xfId="12285"/>
    <cellStyle name="9_Anafim_דיווחים נוספים_1_4.4. 2_פירוט אגח תשואה מעל 10% " xfId="12286"/>
    <cellStyle name="9_Anafim_דיווחים נוספים_1_4.4. 2_פירוט אגח תשואה מעל 10% _1" xfId="12287"/>
    <cellStyle name="9_Anafim_דיווחים נוספים_1_4.4. 2_פירוט אגח תשואה מעל 10% _1_15" xfId="12288"/>
    <cellStyle name="9_Anafim_דיווחים נוספים_1_4.4. 2_פירוט אגח תשואה מעל 10% _15" xfId="12289"/>
    <cellStyle name="9_Anafim_דיווחים נוספים_1_4.4. 2_פירוט אגח תשואה מעל 10% _פירוט אגח תשואה מעל 10% " xfId="12290"/>
    <cellStyle name="9_Anafim_דיווחים נוספים_1_4.4. 2_פירוט אגח תשואה מעל 10% _פירוט אגח תשואה מעל 10% _15" xfId="12291"/>
    <cellStyle name="9_Anafim_דיווחים נוספים_1_4.4._15" xfId="12292"/>
    <cellStyle name="9_Anafim_דיווחים נוספים_1_4.4._דיווחים נוספים" xfId="12293"/>
    <cellStyle name="9_Anafim_דיווחים נוספים_1_4.4._דיווחים נוספים_15" xfId="12294"/>
    <cellStyle name="9_Anafim_דיווחים נוספים_1_4.4._דיווחים נוספים_פירוט אגח תשואה מעל 10% " xfId="12295"/>
    <cellStyle name="9_Anafim_דיווחים נוספים_1_4.4._דיווחים נוספים_פירוט אגח תשואה מעל 10% _15" xfId="12296"/>
    <cellStyle name="9_Anafim_דיווחים נוספים_1_4.4._פירוט אגח תשואה מעל 10% " xfId="12297"/>
    <cellStyle name="9_Anafim_דיווחים נוספים_1_4.4._פירוט אגח תשואה מעל 10% _1" xfId="12298"/>
    <cellStyle name="9_Anafim_דיווחים נוספים_1_4.4._פירוט אגח תשואה מעל 10% _1_15" xfId="12299"/>
    <cellStyle name="9_Anafim_דיווחים נוספים_1_4.4._פירוט אגח תשואה מעל 10% _15" xfId="12300"/>
    <cellStyle name="9_Anafim_דיווחים נוספים_1_4.4._פירוט אגח תשואה מעל 10% _פירוט אגח תשואה מעל 10% " xfId="12301"/>
    <cellStyle name="9_Anafim_דיווחים נוספים_1_4.4._פירוט אגח תשואה מעל 10% _פירוט אגח תשואה מעל 10% _15" xfId="12302"/>
    <cellStyle name="9_Anafim_דיווחים נוספים_1_דיווחים נוספים" xfId="12303"/>
    <cellStyle name="9_Anafim_דיווחים נוספים_1_דיווחים נוספים 2" xfId="12304"/>
    <cellStyle name="9_Anafim_דיווחים נוספים_1_דיווחים נוספים 2_15" xfId="12305"/>
    <cellStyle name="9_Anafim_דיווחים נוספים_1_דיווחים נוספים 2_דיווחים נוספים" xfId="12306"/>
    <cellStyle name="9_Anafim_דיווחים נוספים_1_דיווחים נוספים 2_דיווחים נוספים_1" xfId="12307"/>
    <cellStyle name="9_Anafim_דיווחים נוספים_1_דיווחים נוספים 2_דיווחים נוספים_1_15" xfId="12308"/>
    <cellStyle name="9_Anafim_דיווחים נוספים_1_דיווחים נוספים 2_דיווחים נוספים_1_פירוט אגח תשואה מעל 10% " xfId="12309"/>
    <cellStyle name="9_Anafim_דיווחים נוספים_1_דיווחים נוספים 2_דיווחים נוספים_1_פירוט אגח תשואה מעל 10% _15" xfId="12310"/>
    <cellStyle name="9_Anafim_דיווחים נוספים_1_דיווחים נוספים 2_דיווחים נוספים_15" xfId="12311"/>
    <cellStyle name="9_Anafim_דיווחים נוספים_1_דיווחים נוספים 2_דיווחים נוספים_פירוט אגח תשואה מעל 10% " xfId="12312"/>
    <cellStyle name="9_Anafim_דיווחים נוספים_1_דיווחים נוספים 2_דיווחים נוספים_פירוט אגח תשואה מעל 10% _15" xfId="12313"/>
    <cellStyle name="9_Anafim_דיווחים נוספים_1_דיווחים נוספים 2_פירוט אגח תשואה מעל 10% " xfId="12314"/>
    <cellStyle name="9_Anafim_דיווחים נוספים_1_דיווחים נוספים 2_פירוט אגח תשואה מעל 10% _1" xfId="12315"/>
    <cellStyle name="9_Anafim_דיווחים נוספים_1_דיווחים נוספים 2_פירוט אגח תשואה מעל 10% _1_15" xfId="12316"/>
    <cellStyle name="9_Anafim_דיווחים נוספים_1_דיווחים נוספים 2_פירוט אגח תשואה מעל 10% _15" xfId="12317"/>
    <cellStyle name="9_Anafim_דיווחים נוספים_1_דיווחים נוספים 2_פירוט אגח תשואה מעל 10% _פירוט אגח תשואה מעל 10% " xfId="12318"/>
    <cellStyle name="9_Anafim_דיווחים נוספים_1_דיווחים נוספים 2_פירוט אגח תשואה מעל 10% _פירוט אגח תשואה מעל 10% _15" xfId="12319"/>
    <cellStyle name="9_Anafim_דיווחים נוספים_1_דיווחים נוספים_1" xfId="12320"/>
    <cellStyle name="9_Anafim_דיווחים נוספים_1_דיווחים נוספים_1_15" xfId="12321"/>
    <cellStyle name="9_Anafim_דיווחים נוספים_1_דיווחים נוספים_1_פירוט אגח תשואה מעל 10% " xfId="12322"/>
    <cellStyle name="9_Anafim_דיווחים נוספים_1_דיווחים נוספים_1_פירוט אגח תשואה מעל 10% _15" xfId="12323"/>
    <cellStyle name="9_Anafim_דיווחים נוספים_1_דיווחים נוספים_15" xfId="12324"/>
    <cellStyle name="9_Anafim_דיווחים נוספים_1_דיווחים נוספים_4.4." xfId="12325"/>
    <cellStyle name="9_Anafim_דיווחים נוספים_1_דיווחים נוספים_4.4. 2" xfId="12326"/>
    <cellStyle name="9_Anafim_דיווחים נוספים_1_דיווחים נוספים_4.4. 2_15" xfId="12327"/>
    <cellStyle name="9_Anafim_דיווחים נוספים_1_דיווחים נוספים_4.4. 2_דיווחים נוספים" xfId="12328"/>
    <cellStyle name="9_Anafim_דיווחים נוספים_1_דיווחים נוספים_4.4. 2_דיווחים נוספים_1" xfId="12329"/>
    <cellStyle name="9_Anafim_דיווחים נוספים_1_דיווחים נוספים_4.4. 2_דיווחים נוספים_1_15" xfId="12330"/>
    <cellStyle name="9_Anafim_דיווחים נוספים_1_דיווחים נוספים_4.4. 2_דיווחים נוספים_1_פירוט אגח תשואה מעל 10% " xfId="12331"/>
    <cellStyle name="9_Anafim_דיווחים נוספים_1_דיווחים נוספים_4.4. 2_דיווחים נוספים_1_פירוט אגח תשואה מעל 10% _15" xfId="12332"/>
    <cellStyle name="9_Anafim_דיווחים נוספים_1_דיווחים נוספים_4.4. 2_דיווחים נוספים_15" xfId="12333"/>
    <cellStyle name="9_Anafim_דיווחים נוספים_1_דיווחים נוספים_4.4. 2_דיווחים נוספים_פירוט אגח תשואה מעל 10% " xfId="12334"/>
    <cellStyle name="9_Anafim_דיווחים נוספים_1_דיווחים נוספים_4.4. 2_דיווחים נוספים_פירוט אגח תשואה מעל 10% _15" xfId="12335"/>
    <cellStyle name="9_Anafim_דיווחים נוספים_1_דיווחים נוספים_4.4. 2_פירוט אגח תשואה מעל 10% " xfId="12336"/>
    <cellStyle name="9_Anafim_דיווחים נוספים_1_דיווחים נוספים_4.4. 2_פירוט אגח תשואה מעל 10% _1" xfId="12337"/>
    <cellStyle name="9_Anafim_דיווחים נוספים_1_דיווחים נוספים_4.4. 2_פירוט אגח תשואה מעל 10% _1_15" xfId="12338"/>
    <cellStyle name="9_Anafim_דיווחים נוספים_1_דיווחים נוספים_4.4. 2_פירוט אגח תשואה מעל 10% _15" xfId="12339"/>
    <cellStyle name="9_Anafim_דיווחים נוספים_1_דיווחים נוספים_4.4. 2_פירוט אגח תשואה מעל 10% _פירוט אגח תשואה מעל 10% " xfId="12340"/>
    <cellStyle name="9_Anafim_דיווחים נוספים_1_דיווחים נוספים_4.4. 2_פירוט אגח תשואה מעל 10% _פירוט אגח תשואה מעל 10% _15" xfId="12341"/>
    <cellStyle name="9_Anafim_דיווחים נוספים_1_דיווחים נוספים_4.4._15" xfId="12342"/>
    <cellStyle name="9_Anafim_דיווחים נוספים_1_דיווחים נוספים_4.4._דיווחים נוספים" xfId="12343"/>
    <cellStyle name="9_Anafim_דיווחים נוספים_1_דיווחים נוספים_4.4._דיווחים נוספים_15" xfId="12344"/>
    <cellStyle name="9_Anafim_דיווחים נוספים_1_דיווחים נוספים_4.4._דיווחים נוספים_פירוט אגח תשואה מעל 10% " xfId="12345"/>
    <cellStyle name="9_Anafim_דיווחים נוספים_1_דיווחים נוספים_4.4._דיווחים נוספים_פירוט אגח תשואה מעל 10% _15" xfId="12346"/>
    <cellStyle name="9_Anafim_דיווחים נוספים_1_דיווחים נוספים_4.4._פירוט אגח תשואה מעל 10% " xfId="12347"/>
    <cellStyle name="9_Anafim_דיווחים נוספים_1_דיווחים נוספים_4.4._פירוט אגח תשואה מעל 10% _1" xfId="12348"/>
    <cellStyle name="9_Anafim_דיווחים נוספים_1_דיווחים נוספים_4.4._פירוט אגח תשואה מעל 10% _1_15" xfId="12349"/>
    <cellStyle name="9_Anafim_דיווחים נוספים_1_דיווחים נוספים_4.4._פירוט אגח תשואה מעל 10% _15" xfId="12350"/>
    <cellStyle name="9_Anafim_דיווחים נוספים_1_דיווחים נוספים_4.4._פירוט אגח תשואה מעל 10% _פירוט אגח תשואה מעל 10% " xfId="12351"/>
    <cellStyle name="9_Anafim_דיווחים נוספים_1_דיווחים נוספים_4.4._פירוט אגח תשואה מעל 10% _פירוט אגח תשואה מעל 10% _15" xfId="12352"/>
    <cellStyle name="9_Anafim_דיווחים נוספים_1_דיווחים נוספים_דיווחים נוספים" xfId="12353"/>
    <cellStyle name="9_Anafim_דיווחים נוספים_1_דיווחים נוספים_דיווחים נוספים_15" xfId="12354"/>
    <cellStyle name="9_Anafim_דיווחים נוספים_1_דיווחים נוספים_דיווחים נוספים_פירוט אגח תשואה מעל 10% " xfId="12355"/>
    <cellStyle name="9_Anafim_דיווחים נוספים_1_דיווחים נוספים_דיווחים נוספים_פירוט אגח תשואה מעל 10% _15" xfId="12356"/>
    <cellStyle name="9_Anafim_דיווחים נוספים_1_דיווחים נוספים_פירוט אגח תשואה מעל 10% " xfId="12357"/>
    <cellStyle name="9_Anafim_דיווחים נוספים_1_דיווחים נוספים_פירוט אגח תשואה מעל 10% _1" xfId="12358"/>
    <cellStyle name="9_Anafim_דיווחים נוספים_1_דיווחים נוספים_פירוט אגח תשואה מעל 10% _1_15" xfId="12359"/>
    <cellStyle name="9_Anafim_דיווחים נוספים_1_דיווחים נוספים_פירוט אגח תשואה מעל 10% _15" xfId="12360"/>
    <cellStyle name="9_Anafim_דיווחים נוספים_1_דיווחים נוספים_פירוט אגח תשואה מעל 10% _פירוט אגח תשואה מעל 10% " xfId="12361"/>
    <cellStyle name="9_Anafim_דיווחים נוספים_1_דיווחים נוספים_פירוט אגח תשואה מעל 10% _פירוט אגח תשואה מעל 10% _15" xfId="12362"/>
    <cellStyle name="9_Anafim_דיווחים נוספים_1_פירוט אגח תשואה מעל 10% " xfId="12363"/>
    <cellStyle name="9_Anafim_דיווחים נוספים_1_פירוט אגח תשואה מעל 10% _1" xfId="12364"/>
    <cellStyle name="9_Anafim_דיווחים נוספים_1_פירוט אגח תשואה מעל 10% _1_15" xfId="12365"/>
    <cellStyle name="9_Anafim_דיווחים נוספים_1_פירוט אגח תשואה מעל 10% _15" xfId="12366"/>
    <cellStyle name="9_Anafim_דיווחים נוספים_1_פירוט אגח תשואה מעל 10% _פירוט אגח תשואה מעל 10% " xfId="12367"/>
    <cellStyle name="9_Anafim_דיווחים נוספים_1_פירוט אגח תשואה מעל 10% _פירוט אגח תשואה מעל 10% _15" xfId="12368"/>
    <cellStyle name="9_Anafim_דיווחים נוספים_15" xfId="12369"/>
    <cellStyle name="9_Anafim_דיווחים נוספים_2" xfId="12370"/>
    <cellStyle name="9_Anafim_דיווחים נוספים_2 2" xfId="12371"/>
    <cellStyle name="9_Anafim_דיווחים נוספים_2 2_15" xfId="12372"/>
    <cellStyle name="9_Anafim_דיווחים נוספים_2 2_דיווחים נוספים" xfId="12373"/>
    <cellStyle name="9_Anafim_דיווחים נוספים_2 2_דיווחים נוספים_1" xfId="12374"/>
    <cellStyle name="9_Anafim_דיווחים נוספים_2 2_דיווחים נוספים_1_15" xfId="12375"/>
    <cellStyle name="9_Anafim_דיווחים נוספים_2 2_דיווחים נוספים_1_פירוט אגח תשואה מעל 10% " xfId="12376"/>
    <cellStyle name="9_Anafim_דיווחים נוספים_2 2_דיווחים נוספים_1_פירוט אגח תשואה מעל 10% _15" xfId="12377"/>
    <cellStyle name="9_Anafim_דיווחים נוספים_2 2_דיווחים נוספים_15" xfId="12378"/>
    <cellStyle name="9_Anafim_דיווחים נוספים_2 2_דיווחים נוספים_פירוט אגח תשואה מעל 10% " xfId="12379"/>
    <cellStyle name="9_Anafim_דיווחים נוספים_2 2_דיווחים נוספים_פירוט אגח תשואה מעל 10% _15" xfId="12380"/>
    <cellStyle name="9_Anafim_דיווחים נוספים_2 2_פירוט אגח תשואה מעל 10% " xfId="12381"/>
    <cellStyle name="9_Anafim_דיווחים נוספים_2 2_פירוט אגח תשואה מעל 10% _1" xfId="12382"/>
    <cellStyle name="9_Anafim_דיווחים נוספים_2 2_פירוט אגח תשואה מעל 10% _1_15" xfId="12383"/>
    <cellStyle name="9_Anafim_דיווחים נוספים_2 2_פירוט אגח תשואה מעל 10% _15" xfId="12384"/>
    <cellStyle name="9_Anafim_דיווחים נוספים_2 2_פירוט אגח תשואה מעל 10% _פירוט אגח תשואה מעל 10% " xfId="12385"/>
    <cellStyle name="9_Anafim_דיווחים נוספים_2 2_פירוט אגח תשואה מעל 10% _פירוט אגח תשואה מעל 10% _15" xfId="12386"/>
    <cellStyle name="9_Anafim_דיווחים נוספים_2_15" xfId="12387"/>
    <cellStyle name="9_Anafim_דיווחים נוספים_2_4.4." xfId="12388"/>
    <cellStyle name="9_Anafim_דיווחים נוספים_2_4.4. 2" xfId="12389"/>
    <cellStyle name="9_Anafim_דיווחים נוספים_2_4.4. 2_15" xfId="12390"/>
    <cellStyle name="9_Anafim_דיווחים נוספים_2_4.4. 2_דיווחים נוספים" xfId="12391"/>
    <cellStyle name="9_Anafim_דיווחים נוספים_2_4.4. 2_דיווחים נוספים_1" xfId="12392"/>
    <cellStyle name="9_Anafim_דיווחים נוספים_2_4.4. 2_דיווחים נוספים_1_15" xfId="12393"/>
    <cellStyle name="9_Anafim_דיווחים נוספים_2_4.4. 2_דיווחים נוספים_1_פירוט אגח תשואה מעל 10% " xfId="12394"/>
    <cellStyle name="9_Anafim_דיווחים נוספים_2_4.4. 2_דיווחים נוספים_1_פירוט אגח תשואה מעל 10% _15" xfId="12395"/>
    <cellStyle name="9_Anafim_דיווחים נוספים_2_4.4. 2_דיווחים נוספים_15" xfId="12396"/>
    <cellStyle name="9_Anafim_דיווחים נוספים_2_4.4. 2_דיווחים נוספים_פירוט אגח תשואה מעל 10% " xfId="12397"/>
    <cellStyle name="9_Anafim_דיווחים נוספים_2_4.4. 2_דיווחים נוספים_פירוט אגח תשואה מעל 10% _15" xfId="12398"/>
    <cellStyle name="9_Anafim_דיווחים נוספים_2_4.4. 2_פירוט אגח תשואה מעל 10% " xfId="12399"/>
    <cellStyle name="9_Anafim_דיווחים נוספים_2_4.4. 2_פירוט אגח תשואה מעל 10% _1" xfId="12400"/>
    <cellStyle name="9_Anafim_דיווחים נוספים_2_4.4. 2_פירוט אגח תשואה מעל 10% _1_15" xfId="12401"/>
    <cellStyle name="9_Anafim_דיווחים נוספים_2_4.4. 2_פירוט אגח תשואה מעל 10% _15" xfId="12402"/>
    <cellStyle name="9_Anafim_דיווחים נוספים_2_4.4. 2_פירוט אגח תשואה מעל 10% _פירוט אגח תשואה מעל 10% " xfId="12403"/>
    <cellStyle name="9_Anafim_דיווחים נוספים_2_4.4. 2_פירוט אגח תשואה מעל 10% _פירוט אגח תשואה מעל 10% _15" xfId="12404"/>
    <cellStyle name="9_Anafim_דיווחים נוספים_2_4.4._15" xfId="12405"/>
    <cellStyle name="9_Anafim_דיווחים נוספים_2_4.4._דיווחים נוספים" xfId="12406"/>
    <cellStyle name="9_Anafim_דיווחים נוספים_2_4.4._דיווחים נוספים_15" xfId="12407"/>
    <cellStyle name="9_Anafim_דיווחים נוספים_2_4.4._דיווחים נוספים_פירוט אגח תשואה מעל 10% " xfId="12408"/>
    <cellStyle name="9_Anafim_דיווחים נוספים_2_4.4._דיווחים נוספים_פירוט אגח תשואה מעל 10% _15" xfId="12409"/>
    <cellStyle name="9_Anafim_דיווחים נוספים_2_4.4._פירוט אגח תשואה מעל 10% " xfId="12410"/>
    <cellStyle name="9_Anafim_דיווחים נוספים_2_4.4._פירוט אגח תשואה מעל 10% _1" xfId="12411"/>
    <cellStyle name="9_Anafim_דיווחים נוספים_2_4.4._פירוט אגח תשואה מעל 10% _1_15" xfId="12412"/>
    <cellStyle name="9_Anafim_דיווחים נוספים_2_4.4._פירוט אגח תשואה מעל 10% _15" xfId="12413"/>
    <cellStyle name="9_Anafim_דיווחים נוספים_2_4.4._פירוט אגח תשואה מעל 10% _פירוט אגח תשואה מעל 10% " xfId="12414"/>
    <cellStyle name="9_Anafim_דיווחים נוספים_2_4.4._פירוט אגח תשואה מעל 10% _פירוט אגח תשואה מעל 10% _15" xfId="12415"/>
    <cellStyle name="9_Anafim_דיווחים נוספים_2_דיווחים נוספים" xfId="12416"/>
    <cellStyle name="9_Anafim_דיווחים נוספים_2_דיווחים נוספים_15" xfId="12417"/>
    <cellStyle name="9_Anafim_דיווחים נוספים_2_דיווחים נוספים_פירוט אגח תשואה מעל 10% " xfId="12418"/>
    <cellStyle name="9_Anafim_דיווחים נוספים_2_דיווחים נוספים_פירוט אגח תשואה מעל 10% _15" xfId="12419"/>
    <cellStyle name="9_Anafim_דיווחים נוספים_2_פירוט אגח תשואה מעל 10% " xfId="12420"/>
    <cellStyle name="9_Anafim_דיווחים נוספים_2_פירוט אגח תשואה מעל 10% _1" xfId="12421"/>
    <cellStyle name="9_Anafim_דיווחים נוספים_2_פירוט אגח תשואה מעל 10% _1_15" xfId="12422"/>
    <cellStyle name="9_Anafim_דיווחים נוספים_2_פירוט אגח תשואה מעל 10% _15" xfId="12423"/>
    <cellStyle name="9_Anafim_דיווחים נוספים_2_פירוט אגח תשואה מעל 10% _פירוט אגח תשואה מעל 10% " xfId="12424"/>
    <cellStyle name="9_Anafim_דיווחים נוספים_2_פירוט אגח תשואה מעל 10% _פירוט אגח תשואה מעל 10% _15" xfId="12425"/>
    <cellStyle name="9_Anafim_דיווחים נוספים_3" xfId="12426"/>
    <cellStyle name="9_Anafim_דיווחים נוספים_3_15" xfId="12427"/>
    <cellStyle name="9_Anafim_דיווחים נוספים_3_פירוט אגח תשואה מעל 10% " xfId="12428"/>
    <cellStyle name="9_Anafim_דיווחים נוספים_3_פירוט אגח תשואה מעל 10% _15" xfId="12429"/>
    <cellStyle name="9_Anafim_דיווחים נוספים_4.4." xfId="12430"/>
    <cellStyle name="9_Anafim_דיווחים נוספים_4.4. 2" xfId="12431"/>
    <cellStyle name="9_Anafim_דיווחים נוספים_4.4. 2_15" xfId="12432"/>
    <cellStyle name="9_Anafim_דיווחים נוספים_4.4. 2_דיווחים נוספים" xfId="12433"/>
    <cellStyle name="9_Anafim_דיווחים נוספים_4.4. 2_דיווחים נוספים_1" xfId="12434"/>
    <cellStyle name="9_Anafim_דיווחים נוספים_4.4. 2_דיווחים נוספים_1_15" xfId="12435"/>
    <cellStyle name="9_Anafim_דיווחים נוספים_4.4. 2_דיווחים נוספים_1_פירוט אגח תשואה מעל 10% " xfId="12436"/>
    <cellStyle name="9_Anafim_דיווחים נוספים_4.4. 2_דיווחים נוספים_1_פירוט אגח תשואה מעל 10% _15" xfId="12437"/>
    <cellStyle name="9_Anafim_דיווחים נוספים_4.4. 2_דיווחים נוספים_15" xfId="12438"/>
    <cellStyle name="9_Anafim_דיווחים נוספים_4.4. 2_דיווחים נוספים_פירוט אגח תשואה מעל 10% " xfId="12439"/>
    <cellStyle name="9_Anafim_דיווחים נוספים_4.4. 2_דיווחים נוספים_פירוט אגח תשואה מעל 10% _15" xfId="12440"/>
    <cellStyle name="9_Anafim_דיווחים נוספים_4.4. 2_פירוט אגח תשואה מעל 10% " xfId="12441"/>
    <cellStyle name="9_Anafim_דיווחים נוספים_4.4. 2_פירוט אגח תשואה מעל 10% _1" xfId="12442"/>
    <cellStyle name="9_Anafim_דיווחים נוספים_4.4. 2_פירוט אגח תשואה מעל 10% _1_15" xfId="12443"/>
    <cellStyle name="9_Anafim_דיווחים נוספים_4.4. 2_פירוט אגח תשואה מעל 10% _15" xfId="12444"/>
    <cellStyle name="9_Anafim_דיווחים נוספים_4.4. 2_פירוט אגח תשואה מעל 10% _פירוט אגח תשואה מעל 10% " xfId="12445"/>
    <cellStyle name="9_Anafim_דיווחים נוספים_4.4. 2_פירוט אגח תשואה מעל 10% _פירוט אגח תשואה מעל 10% _15" xfId="12446"/>
    <cellStyle name="9_Anafim_דיווחים נוספים_4.4._15" xfId="12447"/>
    <cellStyle name="9_Anafim_דיווחים נוספים_4.4._דיווחים נוספים" xfId="12448"/>
    <cellStyle name="9_Anafim_דיווחים נוספים_4.4._דיווחים נוספים_15" xfId="12449"/>
    <cellStyle name="9_Anafim_דיווחים נוספים_4.4._דיווחים נוספים_פירוט אגח תשואה מעל 10% " xfId="12450"/>
    <cellStyle name="9_Anafim_דיווחים נוספים_4.4._דיווחים נוספים_פירוט אגח תשואה מעל 10% _15" xfId="12451"/>
    <cellStyle name="9_Anafim_דיווחים נוספים_4.4._פירוט אגח תשואה מעל 10% " xfId="12452"/>
    <cellStyle name="9_Anafim_דיווחים נוספים_4.4._פירוט אגח תשואה מעל 10% _1" xfId="12453"/>
    <cellStyle name="9_Anafim_דיווחים נוספים_4.4._פירוט אגח תשואה מעל 10% _1_15" xfId="12454"/>
    <cellStyle name="9_Anafim_דיווחים נוספים_4.4._פירוט אגח תשואה מעל 10% _15" xfId="12455"/>
    <cellStyle name="9_Anafim_דיווחים נוספים_4.4._פירוט אגח תשואה מעל 10% _פירוט אגח תשואה מעל 10% " xfId="12456"/>
    <cellStyle name="9_Anafim_דיווחים נוספים_4.4._פירוט אגח תשואה מעל 10% _פירוט אגח תשואה מעל 10% _15" xfId="12457"/>
    <cellStyle name="9_Anafim_דיווחים נוספים_דיווחים נוספים" xfId="12458"/>
    <cellStyle name="9_Anafim_דיווחים נוספים_דיווחים נוספים 2" xfId="12459"/>
    <cellStyle name="9_Anafim_דיווחים נוספים_דיווחים נוספים 2_15" xfId="12460"/>
    <cellStyle name="9_Anafim_דיווחים נוספים_דיווחים נוספים 2_דיווחים נוספים" xfId="12461"/>
    <cellStyle name="9_Anafim_דיווחים נוספים_דיווחים נוספים 2_דיווחים נוספים_1" xfId="12462"/>
    <cellStyle name="9_Anafim_דיווחים נוספים_דיווחים נוספים 2_דיווחים נוספים_1_15" xfId="12463"/>
    <cellStyle name="9_Anafim_דיווחים נוספים_דיווחים נוספים 2_דיווחים נוספים_1_פירוט אגח תשואה מעל 10% " xfId="12464"/>
    <cellStyle name="9_Anafim_דיווחים נוספים_דיווחים נוספים 2_דיווחים נוספים_1_פירוט אגח תשואה מעל 10% _15" xfId="12465"/>
    <cellStyle name="9_Anafim_דיווחים נוספים_דיווחים נוספים 2_דיווחים נוספים_15" xfId="12466"/>
    <cellStyle name="9_Anafim_דיווחים נוספים_דיווחים נוספים 2_דיווחים נוספים_פירוט אגח תשואה מעל 10% " xfId="12467"/>
    <cellStyle name="9_Anafim_דיווחים נוספים_דיווחים נוספים 2_דיווחים נוספים_פירוט אגח תשואה מעל 10% _15" xfId="12468"/>
    <cellStyle name="9_Anafim_דיווחים נוספים_דיווחים נוספים 2_פירוט אגח תשואה מעל 10% " xfId="12469"/>
    <cellStyle name="9_Anafim_דיווחים נוספים_דיווחים נוספים 2_פירוט אגח תשואה מעל 10% _1" xfId="12470"/>
    <cellStyle name="9_Anafim_דיווחים נוספים_דיווחים נוספים 2_פירוט אגח תשואה מעל 10% _1_15" xfId="12471"/>
    <cellStyle name="9_Anafim_דיווחים נוספים_דיווחים נוספים 2_פירוט אגח תשואה מעל 10% _15" xfId="12472"/>
    <cellStyle name="9_Anafim_דיווחים נוספים_דיווחים נוספים 2_פירוט אגח תשואה מעל 10% _פירוט אגח תשואה מעל 10% " xfId="12473"/>
    <cellStyle name="9_Anafim_דיווחים נוספים_דיווחים נוספים 2_פירוט אגח תשואה מעל 10% _פירוט אגח תשואה מעל 10% _15" xfId="12474"/>
    <cellStyle name="9_Anafim_דיווחים נוספים_דיווחים נוספים_1" xfId="12475"/>
    <cellStyle name="9_Anafim_דיווחים נוספים_דיווחים נוספים_1_15" xfId="12476"/>
    <cellStyle name="9_Anafim_דיווחים נוספים_דיווחים נוספים_1_פירוט אגח תשואה מעל 10% " xfId="12477"/>
    <cellStyle name="9_Anafim_דיווחים נוספים_דיווחים נוספים_1_פירוט אגח תשואה מעל 10% _15" xfId="12478"/>
    <cellStyle name="9_Anafim_דיווחים נוספים_דיווחים נוספים_15" xfId="12479"/>
    <cellStyle name="9_Anafim_דיווחים נוספים_דיווחים נוספים_4.4." xfId="12480"/>
    <cellStyle name="9_Anafim_דיווחים נוספים_דיווחים נוספים_4.4. 2" xfId="12481"/>
    <cellStyle name="9_Anafim_דיווחים נוספים_דיווחים נוספים_4.4. 2_15" xfId="12482"/>
    <cellStyle name="9_Anafim_דיווחים נוספים_דיווחים נוספים_4.4. 2_דיווחים נוספים" xfId="12483"/>
    <cellStyle name="9_Anafim_דיווחים נוספים_דיווחים נוספים_4.4. 2_דיווחים נוספים_1" xfId="12484"/>
    <cellStyle name="9_Anafim_דיווחים נוספים_דיווחים נוספים_4.4. 2_דיווחים נוספים_1_15" xfId="12485"/>
    <cellStyle name="9_Anafim_דיווחים נוספים_דיווחים נוספים_4.4. 2_דיווחים נוספים_1_פירוט אגח תשואה מעל 10% " xfId="12486"/>
    <cellStyle name="9_Anafim_דיווחים נוספים_דיווחים נוספים_4.4. 2_דיווחים נוספים_1_פירוט אגח תשואה מעל 10% _15" xfId="12487"/>
    <cellStyle name="9_Anafim_דיווחים נוספים_דיווחים נוספים_4.4. 2_דיווחים נוספים_15" xfId="12488"/>
    <cellStyle name="9_Anafim_דיווחים נוספים_דיווחים נוספים_4.4. 2_דיווחים נוספים_פירוט אגח תשואה מעל 10% " xfId="12489"/>
    <cellStyle name="9_Anafim_דיווחים נוספים_דיווחים נוספים_4.4. 2_דיווחים נוספים_פירוט אגח תשואה מעל 10% _15" xfId="12490"/>
    <cellStyle name="9_Anafim_דיווחים נוספים_דיווחים נוספים_4.4. 2_פירוט אגח תשואה מעל 10% " xfId="12491"/>
    <cellStyle name="9_Anafim_דיווחים נוספים_דיווחים נוספים_4.4. 2_פירוט אגח תשואה מעל 10% _1" xfId="12492"/>
    <cellStyle name="9_Anafim_דיווחים נוספים_דיווחים נוספים_4.4. 2_פירוט אגח תשואה מעל 10% _1_15" xfId="12493"/>
    <cellStyle name="9_Anafim_דיווחים נוספים_דיווחים נוספים_4.4. 2_פירוט אגח תשואה מעל 10% _15" xfId="12494"/>
    <cellStyle name="9_Anafim_דיווחים נוספים_דיווחים נוספים_4.4. 2_פירוט אגח תשואה מעל 10% _פירוט אגח תשואה מעל 10% " xfId="12495"/>
    <cellStyle name="9_Anafim_דיווחים נוספים_דיווחים נוספים_4.4. 2_פירוט אגח תשואה מעל 10% _פירוט אגח תשואה מעל 10% _15" xfId="12496"/>
    <cellStyle name="9_Anafim_דיווחים נוספים_דיווחים נוספים_4.4._15" xfId="12497"/>
    <cellStyle name="9_Anafim_דיווחים נוספים_דיווחים נוספים_4.4._דיווחים נוספים" xfId="12498"/>
    <cellStyle name="9_Anafim_דיווחים נוספים_דיווחים נוספים_4.4._דיווחים נוספים_15" xfId="12499"/>
    <cellStyle name="9_Anafim_דיווחים נוספים_דיווחים נוספים_4.4._דיווחים נוספים_פירוט אגח תשואה מעל 10% " xfId="12500"/>
    <cellStyle name="9_Anafim_דיווחים נוספים_דיווחים נוספים_4.4._דיווחים נוספים_פירוט אגח תשואה מעל 10% _15" xfId="12501"/>
    <cellStyle name="9_Anafim_דיווחים נוספים_דיווחים נוספים_4.4._פירוט אגח תשואה מעל 10% " xfId="12502"/>
    <cellStyle name="9_Anafim_דיווחים נוספים_דיווחים נוספים_4.4._פירוט אגח תשואה מעל 10% _1" xfId="12503"/>
    <cellStyle name="9_Anafim_דיווחים נוספים_דיווחים נוספים_4.4._פירוט אגח תשואה מעל 10% _1_15" xfId="12504"/>
    <cellStyle name="9_Anafim_דיווחים נוספים_דיווחים נוספים_4.4._פירוט אגח תשואה מעל 10% _15" xfId="12505"/>
    <cellStyle name="9_Anafim_דיווחים נוספים_דיווחים נוספים_4.4._פירוט אגח תשואה מעל 10% _פירוט אגח תשואה מעל 10% " xfId="12506"/>
    <cellStyle name="9_Anafim_דיווחים נוספים_דיווחים נוספים_4.4._פירוט אגח תשואה מעל 10% _פירוט אגח תשואה מעל 10% _15" xfId="12507"/>
    <cellStyle name="9_Anafim_דיווחים נוספים_דיווחים נוספים_דיווחים נוספים" xfId="12508"/>
    <cellStyle name="9_Anafim_דיווחים נוספים_דיווחים נוספים_דיווחים נוספים_15" xfId="12509"/>
    <cellStyle name="9_Anafim_דיווחים נוספים_דיווחים נוספים_דיווחים נוספים_פירוט אגח תשואה מעל 10% " xfId="12510"/>
    <cellStyle name="9_Anafim_דיווחים נוספים_דיווחים נוספים_דיווחים נוספים_פירוט אגח תשואה מעל 10% _15" xfId="12511"/>
    <cellStyle name="9_Anafim_דיווחים נוספים_דיווחים נוספים_פירוט אגח תשואה מעל 10% " xfId="12512"/>
    <cellStyle name="9_Anafim_דיווחים נוספים_דיווחים נוספים_פירוט אגח תשואה מעל 10% _1" xfId="12513"/>
    <cellStyle name="9_Anafim_דיווחים נוספים_דיווחים נוספים_פירוט אגח תשואה מעל 10% _1_15" xfId="12514"/>
    <cellStyle name="9_Anafim_דיווחים נוספים_דיווחים נוספים_פירוט אגח תשואה מעל 10% _15" xfId="12515"/>
    <cellStyle name="9_Anafim_דיווחים נוספים_דיווחים נוספים_פירוט אגח תשואה מעל 10% _פירוט אגח תשואה מעל 10% " xfId="12516"/>
    <cellStyle name="9_Anafim_דיווחים נוספים_דיווחים נוספים_פירוט אגח תשואה מעל 10% _פירוט אגח תשואה מעל 10% _15" xfId="12517"/>
    <cellStyle name="9_Anafim_דיווחים נוספים_פירוט אגח תשואה מעל 10% " xfId="12518"/>
    <cellStyle name="9_Anafim_דיווחים נוספים_פירוט אגח תשואה מעל 10% _1" xfId="12519"/>
    <cellStyle name="9_Anafim_דיווחים נוספים_פירוט אגח תשואה מעל 10% _1_15" xfId="12520"/>
    <cellStyle name="9_Anafim_דיווחים נוספים_פירוט אגח תשואה מעל 10% _15" xfId="12521"/>
    <cellStyle name="9_Anafim_דיווחים נוספים_פירוט אגח תשואה מעל 10% _פירוט אגח תשואה מעל 10% " xfId="12522"/>
    <cellStyle name="9_Anafim_דיווחים נוספים_פירוט אגח תשואה מעל 10% _פירוט אגח תשואה מעל 10% _15" xfId="12523"/>
    <cellStyle name="9_Anafim_הערות" xfId="12524"/>
    <cellStyle name="9_Anafim_הערות 2" xfId="12525"/>
    <cellStyle name="9_Anafim_הערות 2_15" xfId="12526"/>
    <cellStyle name="9_Anafim_הערות 2_דיווחים נוספים" xfId="12527"/>
    <cellStyle name="9_Anafim_הערות 2_דיווחים נוספים_1" xfId="12528"/>
    <cellStyle name="9_Anafim_הערות 2_דיווחים נוספים_1_15" xfId="12529"/>
    <cellStyle name="9_Anafim_הערות 2_דיווחים נוספים_1_פירוט אגח תשואה מעל 10% " xfId="12530"/>
    <cellStyle name="9_Anafim_הערות 2_דיווחים נוספים_1_פירוט אגח תשואה מעל 10% _15" xfId="12531"/>
    <cellStyle name="9_Anafim_הערות 2_דיווחים נוספים_15" xfId="12532"/>
    <cellStyle name="9_Anafim_הערות 2_דיווחים נוספים_פירוט אגח תשואה מעל 10% " xfId="12533"/>
    <cellStyle name="9_Anafim_הערות 2_דיווחים נוספים_פירוט אגח תשואה מעל 10% _15" xfId="12534"/>
    <cellStyle name="9_Anafim_הערות 2_פירוט אגח תשואה מעל 10% " xfId="12535"/>
    <cellStyle name="9_Anafim_הערות 2_פירוט אגח תשואה מעל 10% _1" xfId="12536"/>
    <cellStyle name="9_Anafim_הערות 2_פירוט אגח תשואה מעל 10% _1_15" xfId="12537"/>
    <cellStyle name="9_Anafim_הערות 2_פירוט אגח תשואה מעל 10% _15" xfId="12538"/>
    <cellStyle name="9_Anafim_הערות 2_פירוט אגח תשואה מעל 10% _פירוט אגח תשואה מעל 10% " xfId="12539"/>
    <cellStyle name="9_Anafim_הערות 2_פירוט אגח תשואה מעל 10% _פירוט אגח תשואה מעל 10% _15" xfId="12540"/>
    <cellStyle name="9_Anafim_הערות_15" xfId="12541"/>
    <cellStyle name="9_Anafim_הערות_4.4." xfId="12542"/>
    <cellStyle name="9_Anafim_הערות_4.4. 2" xfId="12543"/>
    <cellStyle name="9_Anafim_הערות_4.4. 2_15" xfId="12544"/>
    <cellStyle name="9_Anafim_הערות_4.4. 2_דיווחים נוספים" xfId="12545"/>
    <cellStyle name="9_Anafim_הערות_4.4. 2_דיווחים נוספים_1" xfId="12546"/>
    <cellStyle name="9_Anafim_הערות_4.4. 2_דיווחים נוספים_1_15" xfId="12547"/>
    <cellStyle name="9_Anafim_הערות_4.4. 2_דיווחים נוספים_1_פירוט אגח תשואה מעל 10% " xfId="12548"/>
    <cellStyle name="9_Anafim_הערות_4.4. 2_דיווחים נוספים_1_פירוט אגח תשואה מעל 10% _15" xfId="12549"/>
    <cellStyle name="9_Anafim_הערות_4.4. 2_דיווחים נוספים_15" xfId="12550"/>
    <cellStyle name="9_Anafim_הערות_4.4. 2_דיווחים נוספים_פירוט אגח תשואה מעל 10% " xfId="12551"/>
    <cellStyle name="9_Anafim_הערות_4.4. 2_דיווחים נוספים_פירוט אגח תשואה מעל 10% _15" xfId="12552"/>
    <cellStyle name="9_Anafim_הערות_4.4. 2_פירוט אגח תשואה מעל 10% " xfId="12553"/>
    <cellStyle name="9_Anafim_הערות_4.4. 2_פירוט אגח תשואה מעל 10% _1" xfId="12554"/>
    <cellStyle name="9_Anafim_הערות_4.4. 2_פירוט אגח תשואה מעל 10% _1_15" xfId="12555"/>
    <cellStyle name="9_Anafim_הערות_4.4. 2_פירוט אגח תשואה מעל 10% _15" xfId="12556"/>
    <cellStyle name="9_Anafim_הערות_4.4. 2_פירוט אגח תשואה מעל 10% _פירוט אגח תשואה מעל 10% " xfId="12557"/>
    <cellStyle name="9_Anafim_הערות_4.4. 2_פירוט אגח תשואה מעל 10% _פירוט אגח תשואה מעל 10% _15" xfId="12558"/>
    <cellStyle name="9_Anafim_הערות_4.4._15" xfId="12559"/>
    <cellStyle name="9_Anafim_הערות_4.4._דיווחים נוספים" xfId="12560"/>
    <cellStyle name="9_Anafim_הערות_4.4._דיווחים נוספים_15" xfId="12561"/>
    <cellStyle name="9_Anafim_הערות_4.4._דיווחים נוספים_פירוט אגח תשואה מעל 10% " xfId="12562"/>
    <cellStyle name="9_Anafim_הערות_4.4._דיווחים נוספים_פירוט אגח תשואה מעל 10% _15" xfId="12563"/>
    <cellStyle name="9_Anafim_הערות_4.4._פירוט אגח תשואה מעל 10% " xfId="12564"/>
    <cellStyle name="9_Anafim_הערות_4.4._פירוט אגח תשואה מעל 10% _1" xfId="12565"/>
    <cellStyle name="9_Anafim_הערות_4.4._פירוט אגח תשואה מעל 10% _1_15" xfId="12566"/>
    <cellStyle name="9_Anafim_הערות_4.4._פירוט אגח תשואה מעל 10% _15" xfId="12567"/>
    <cellStyle name="9_Anafim_הערות_4.4._פירוט אגח תשואה מעל 10% _פירוט אגח תשואה מעל 10% " xfId="12568"/>
    <cellStyle name="9_Anafim_הערות_4.4._פירוט אגח תשואה מעל 10% _פירוט אגח תשואה מעל 10% _15" xfId="12569"/>
    <cellStyle name="9_Anafim_הערות_דיווחים נוספים" xfId="12570"/>
    <cellStyle name="9_Anafim_הערות_דיווחים נוספים_1" xfId="12571"/>
    <cellStyle name="9_Anafim_הערות_דיווחים נוספים_1_15" xfId="12572"/>
    <cellStyle name="9_Anafim_הערות_דיווחים נוספים_1_פירוט אגח תשואה מעל 10% " xfId="12573"/>
    <cellStyle name="9_Anafim_הערות_דיווחים נוספים_1_פירוט אגח תשואה מעל 10% _15" xfId="12574"/>
    <cellStyle name="9_Anafim_הערות_דיווחים נוספים_15" xfId="12575"/>
    <cellStyle name="9_Anafim_הערות_דיווחים נוספים_פירוט אגח תשואה מעל 10% " xfId="12576"/>
    <cellStyle name="9_Anafim_הערות_דיווחים נוספים_פירוט אגח תשואה מעל 10% _15" xfId="12577"/>
    <cellStyle name="9_Anafim_הערות_פירוט אגח תשואה מעל 10% " xfId="12578"/>
    <cellStyle name="9_Anafim_הערות_פירוט אגח תשואה מעל 10% _1" xfId="12579"/>
    <cellStyle name="9_Anafim_הערות_פירוט אגח תשואה מעל 10% _1_15" xfId="12580"/>
    <cellStyle name="9_Anafim_הערות_פירוט אגח תשואה מעל 10% _15" xfId="12581"/>
    <cellStyle name="9_Anafim_הערות_פירוט אגח תשואה מעל 10% _פירוט אגח תשואה מעל 10% " xfId="12582"/>
    <cellStyle name="9_Anafim_הערות_פירוט אגח תשואה מעל 10% _פירוט אגח תשואה מעל 10% _15" xfId="12583"/>
    <cellStyle name="9_Anafim_יתרת מסגרות אשראי לניצול " xfId="12584"/>
    <cellStyle name="9_Anafim_יתרת מסגרות אשראי לניצול  2" xfId="12585"/>
    <cellStyle name="9_Anafim_יתרת מסגרות אשראי לניצול  2_15" xfId="12586"/>
    <cellStyle name="9_Anafim_יתרת מסגרות אשראי לניצול  2_דיווחים נוספים" xfId="12587"/>
    <cellStyle name="9_Anafim_יתרת מסגרות אשראי לניצול  2_דיווחים נוספים_1" xfId="12588"/>
    <cellStyle name="9_Anafim_יתרת מסגרות אשראי לניצול  2_דיווחים נוספים_1_15" xfId="12589"/>
    <cellStyle name="9_Anafim_יתרת מסגרות אשראי לניצול  2_דיווחים נוספים_1_פירוט אגח תשואה מעל 10% " xfId="12590"/>
    <cellStyle name="9_Anafim_יתרת מסגרות אשראי לניצול  2_דיווחים נוספים_1_פירוט אגח תשואה מעל 10% _15" xfId="12591"/>
    <cellStyle name="9_Anafim_יתרת מסגרות אשראי לניצול  2_דיווחים נוספים_15" xfId="12592"/>
    <cellStyle name="9_Anafim_יתרת מסגרות אשראי לניצול  2_דיווחים נוספים_פירוט אגח תשואה מעל 10% " xfId="12593"/>
    <cellStyle name="9_Anafim_יתרת מסגרות אשראי לניצול  2_דיווחים נוספים_פירוט אגח תשואה מעל 10% _15" xfId="12594"/>
    <cellStyle name="9_Anafim_יתרת מסגרות אשראי לניצול  2_פירוט אגח תשואה מעל 10% " xfId="12595"/>
    <cellStyle name="9_Anafim_יתרת מסגרות אשראי לניצול  2_פירוט אגח תשואה מעל 10% _1" xfId="12596"/>
    <cellStyle name="9_Anafim_יתרת מסגרות אשראי לניצול  2_פירוט אגח תשואה מעל 10% _1_15" xfId="12597"/>
    <cellStyle name="9_Anafim_יתרת מסגרות אשראי לניצול  2_פירוט אגח תשואה מעל 10% _15" xfId="12598"/>
    <cellStyle name="9_Anafim_יתרת מסגרות אשראי לניצול  2_פירוט אגח תשואה מעל 10% _פירוט אגח תשואה מעל 10% " xfId="12599"/>
    <cellStyle name="9_Anafim_יתרת מסגרות אשראי לניצול  2_פירוט אגח תשואה מעל 10% _פירוט אגח תשואה מעל 10% _15" xfId="12600"/>
    <cellStyle name="9_Anafim_יתרת מסגרות אשראי לניצול _15" xfId="12601"/>
    <cellStyle name="9_Anafim_יתרת מסגרות אשראי לניצול _4.4." xfId="12602"/>
    <cellStyle name="9_Anafim_יתרת מסגרות אשראי לניצול _4.4. 2" xfId="12603"/>
    <cellStyle name="9_Anafim_יתרת מסגרות אשראי לניצול _4.4. 2_15" xfId="12604"/>
    <cellStyle name="9_Anafim_יתרת מסגרות אשראי לניצול _4.4. 2_דיווחים נוספים" xfId="12605"/>
    <cellStyle name="9_Anafim_יתרת מסגרות אשראי לניצול _4.4. 2_דיווחים נוספים_1" xfId="12606"/>
    <cellStyle name="9_Anafim_יתרת מסגרות אשראי לניצול _4.4. 2_דיווחים נוספים_1_15" xfId="12607"/>
    <cellStyle name="9_Anafim_יתרת מסגרות אשראי לניצול _4.4. 2_דיווחים נוספים_1_פירוט אגח תשואה מעל 10% " xfId="12608"/>
    <cellStyle name="9_Anafim_יתרת מסגרות אשראי לניצול _4.4. 2_דיווחים נוספים_1_פירוט אגח תשואה מעל 10% _15" xfId="12609"/>
    <cellStyle name="9_Anafim_יתרת מסגרות אשראי לניצול _4.4. 2_דיווחים נוספים_15" xfId="12610"/>
    <cellStyle name="9_Anafim_יתרת מסגרות אשראי לניצול _4.4. 2_דיווחים נוספים_פירוט אגח תשואה מעל 10% " xfId="12611"/>
    <cellStyle name="9_Anafim_יתרת מסגרות אשראי לניצול _4.4. 2_דיווחים נוספים_פירוט אגח תשואה מעל 10% _15" xfId="12612"/>
    <cellStyle name="9_Anafim_יתרת מסגרות אשראי לניצול _4.4. 2_פירוט אגח תשואה מעל 10% " xfId="12613"/>
    <cellStyle name="9_Anafim_יתרת מסגרות אשראי לניצול _4.4. 2_פירוט אגח תשואה מעל 10% _1" xfId="12614"/>
    <cellStyle name="9_Anafim_יתרת מסגרות אשראי לניצול _4.4. 2_פירוט אגח תשואה מעל 10% _1_15" xfId="12615"/>
    <cellStyle name="9_Anafim_יתרת מסגרות אשראי לניצול _4.4. 2_פירוט אגח תשואה מעל 10% _15" xfId="12616"/>
    <cellStyle name="9_Anafim_יתרת מסגרות אשראי לניצול _4.4. 2_פירוט אגח תשואה מעל 10% _פירוט אגח תשואה מעל 10% " xfId="12617"/>
    <cellStyle name="9_Anafim_יתרת מסגרות אשראי לניצול _4.4. 2_פירוט אגח תשואה מעל 10% _פירוט אגח תשואה מעל 10% _15" xfId="12618"/>
    <cellStyle name="9_Anafim_יתרת מסגרות אשראי לניצול _4.4._15" xfId="12619"/>
    <cellStyle name="9_Anafim_יתרת מסגרות אשראי לניצול _4.4._דיווחים נוספים" xfId="12620"/>
    <cellStyle name="9_Anafim_יתרת מסגרות אשראי לניצול _4.4._דיווחים נוספים_15" xfId="12621"/>
    <cellStyle name="9_Anafim_יתרת מסגרות אשראי לניצול _4.4._דיווחים נוספים_פירוט אגח תשואה מעל 10% " xfId="12622"/>
    <cellStyle name="9_Anafim_יתרת מסגרות אשראי לניצול _4.4._דיווחים נוספים_פירוט אגח תשואה מעל 10% _15" xfId="12623"/>
    <cellStyle name="9_Anafim_יתרת מסגרות אשראי לניצול _4.4._פירוט אגח תשואה מעל 10% " xfId="12624"/>
    <cellStyle name="9_Anafim_יתרת מסגרות אשראי לניצול _4.4._פירוט אגח תשואה מעל 10% _1" xfId="12625"/>
    <cellStyle name="9_Anafim_יתרת מסגרות אשראי לניצול _4.4._פירוט אגח תשואה מעל 10% _1_15" xfId="12626"/>
    <cellStyle name="9_Anafim_יתרת מסגרות אשראי לניצול _4.4._פירוט אגח תשואה מעל 10% _15" xfId="12627"/>
    <cellStyle name="9_Anafim_יתרת מסגרות אשראי לניצול _4.4._פירוט אגח תשואה מעל 10% _פירוט אגח תשואה מעל 10% " xfId="12628"/>
    <cellStyle name="9_Anafim_יתרת מסגרות אשראי לניצול _4.4._פירוט אגח תשואה מעל 10% _פירוט אגח תשואה מעל 10% _15" xfId="12629"/>
    <cellStyle name="9_Anafim_יתרת מסגרות אשראי לניצול _דיווחים נוספים" xfId="12630"/>
    <cellStyle name="9_Anafim_יתרת מסגרות אשראי לניצול _דיווחים נוספים_1" xfId="12631"/>
    <cellStyle name="9_Anafim_יתרת מסגרות אשראי לניצול _דיווחים נוספים_1_15" xfId="12632"/>
    <cellStyle name="9_Anafim_יתרת מסגרות אשראי לניצול _דיווחים נוספים_1_פירוט אגח תשואה מעל 10% " xfId="12633"/>
    <cellStyle name="9_Anafim_יתרת מסגרות אשראי לניצול _דיווחים נוספים_1_פירוט אגח תשואה מעל 10% _15" xfId="12634"/>
    <cellStyle name="9_Anafim_יתרת מסגרות אשראי לניצול _דיווחים נוספים_15" xfId="12635"/>
    <cellStyle name="9_Anafim_יתרת מסגרות אשראי לניצול _דיווחים נוספים_פירוט אגח תשואה מעל 10% " xfId="12636"/>
    <cellStyle name="9_Anafim_יתרת מסגרות אשראי לניצול _דיווחים נוספים_פירוט אגח תשואה מעל 10% _15" xfId="12637"/>
    <cellStyle name="9_Anafim_יתרת מסגרות אשראי לניצול _פירוט אגח תשואה מעל 10% " xfId="12638"/>
    <cellStyle name="9_Anafim_יתרת מסגרות אשראי לניצול _פירוט אגח תשואה מעל 10% _1" xfId="12639"/>
    <cellStyle name="9_Anafim_יתרת מסגרות אשראי לניצול _פירוט אגח תשואה מעל 10% _1_15" xfId="12640"/>
    <cellStyle name="9_Anafim_יתרת מסגרות אשראי לניצול _פירוט אגח תשואה מעל 10% _15" xfId="12641"/>
    <cellStyle name="9_Anafim_יתרת מסגרות אשראי לניצול _פירוט אגח תשואה מעל 10% _פירוט אגח תשואה מעל 10% " xfId="12642"/>
    <cellStyle name="9_Anafim_יתרת מסגרות אשראי לניצול _פירוט אגח תשואה מעל 10% _פירוט אגח תשואה מעל 10% _15" xfId="12643"/>
    <cellStyle name="9_Anafim_עסקאות שאושרו וטרם בוצעו  " xfId="12644"/>
    <cellStyle name="9_Anafim_עסקאות שאושרו וטרם בוצעו   2" xfId="12645"/>
    <cellStyle name="9_Anafim_עסקאות שאושרו וטרם בוצעו   2_15" xfId="12646"/>
    <cellStyle name="9_Anafim_עסקאות שאושרו וטרם בוצעו   2_דיווחים נוספים" xfId="12647"/>
    <cellStyle name="9_Anafim_עסקאות שאושרו וטרם בוצעו   2_דיווחים נוספים_1" xfId="12648"/>
    <cellStyle name="9_Anafim_עסקאות שאושרו וטרם בוצעו   2_דיווחים נוספים_1_15" xfId="12649"/>
    <cellStyle name="9_Anafim_עסקאות שאושרו וטרם בוצעו   2_דיווחים נוספים_1_פירוט אגח תשואה מעל 10% " xfId="12650"/>
    <cellStyle name="9_Anafim_עסקאות שאושרו וטרם בוצעו   2_דיווחים נוספים_1_פירוט אגח תשואה מעל 10% _15" xfId="12651"/>
    <cellStyle name="9_Anafim_עסקאות שאושרו וטרם בוצעו   2_דיווחים נוספים_15" xfId="12652"/>
    <cellStyle name="9_Anafim_עסקאות שאושרו וטרם בוצעו   2_דיווחים נוספים_פירוט אגח תשואה מעל 10% " xfId="12653"/>
    <cellStyle name="9_Anafim_עסקאות שאושרו וטרם בוצעו   2_דיווחים נוספים_פירוט אגח תשואה מעל 10% _15" xfId="12654"/>
    <cellStyle name="9_Anafim_עסקאות שאושרו וטרם בוצעו   2_פירוט אגח תשואה מעל 10% " xfId="12655"/>
    <cellStyle name="9_Anafim_עסקאות שאושרו וטרם בוצעו   2_פירוט אגח תשואה מעל 10% _1" xfId="12656"/>
    <cellStyle name="9_Anafim_עסקאות שאושרו וטרם בוצעו   2_פירוט אגח תשואה מעל 10% _1_15" xfId="12657"/>
    <cellStyle name="9_Anafim_עסקאות שאושרו וטרם בוצעו   2_פירוט אגח תשואה מעל 10% _15" xfId="12658"/>
    <cellStyle name="9_Anafim_עסקאות שאושרו וטרם בוצעו   2_פירוט אגח תשואה מעל 10% _פירוט אגח תשואה מעל 10% " xfId="12659"/>
    <cellStyle name="9_Anafim_עסקאות שאושרו וטרם בוצעו   2_פירוט אגח תשואה מעל 10% _פירוט אגח תשואה מעל 10% _15" xfId="12660"/>
    <cellStyle name="9_Anafim_עסקאות שאושרו וטרם בוצעו  _1" xfId="12661"/>
    <cellStyle name="9_Anafim_עסקאות שאושרו וטרם בוצעו  _1 2" xfId="12662"/>
    <cellStyle name="9_Anafim_עסקאות שאושרו וטרם בוצעו  _1 2_15" xfId="12663"/>
    <cellStyle name="9_Anafim_עסקאות שאושרו וטרם בוצעו  _1 2_דיווחים נוספים" xfId="12664"/>
    <cellStyle name="9_Anafim_עסקאות שאושרו וטרם בוצעו  _1 2_דיווחים נוספים_1" xfId="12665"/>
    <cellStyle name="9_Anafim_עסקאות שאושרו וטרם בוצעו  _1 2_דיווחים נוספים_1_15" xfId="12666"/>
    <cellStyle name="9_Anafim_עסקאות שאושרו וטרם בוצעו  _1 2_דיווחים נוספים_1_פירוט אגח תשואה מעל 10% " xfId="12667"/>
    <cellStyle name="9_Anafim_עסקאות שאושרו וטרם בוצעו  _1 2_דיווחים נוספים_1_פירוט אגח תשואה מעל 10% _15" xfId="12668"/>
    <cellStyle name="9_Anafim_עסקאות שאושרו וטרם בוצעו  _1 2_דיווחים נוספים_15" xfId="12669"/>
    <cellStyle name="9_Anafim_עסקאות שאושרו וטרם בוצעו  _1 2_דיווחים נוספים_פירוט אגח תשואה מעל 10% " xfId="12670"/>
    <cellStyle name="9_Anafim_עסקאות שאושרו וטרם בוצעו  _1 2_דיווחים נוספים_פירוט אגח תשואה מעל 10% _15" xfId="12671"/>
    <cellStyle name="9_Anafim_עסקאות שאושרו וטרם בוצעו  _1 2_פירוט אגח תשואה מעל 10% " xfId="12672"/>
    <cellStyle name="9_Anafim_עסקאות שאושרו וטרם בוצעו  _1 2_פירוט אגח תשואה מעל 10% _1" xfId="12673"/>
    <cellStyle name="9_Anafim_עסקאות שאושרו וטרם בוצעו  _1 2_פירוט אגח תשואה מעל 10% _1_15" xfId="12674"/>
    <cellStyle name="9_Anafim_עסקאות שאושרו וטרם בוצעו  _1 2_פירוט אגח תשואה מעל 10% _15" xfId="12675"/>
    <cellStyle name="9_Anafim_עסקאות שאושרו וטרם בוצעו  _1 2_פירוט אגח תשואה מעל 10% _פירוט אגח תשואה מעל 10% " xfId="12676"/>
    <cellStyle name="9_Anafim_עסקאות שאושרו וטרם בוצעו  _1 2_פירוט אגח תשואה מעל 10% _פירוט אגח תשואה מעל 10% _15" xfId="12677"/>
    <cellStyle name="9_Anafim_עסקאות שאושרו וטרם בוצעו  _1_15" xfId="12678"/>
    <cellStyle name="9_Anafim_עסקאות שאושרו וטרם בוצעו  _1_דיווחים נוספים" xfId="12679"/>
    <cellStyle name="9_Anafim_עסקאות שאושרו וטרם בוצעו  _1_דיווחים נוספים_15" xfId="12680"/>
    <cellStyle name="9_Anafim_עסקאות שאושרו וטרם בוצעו  _1_דיווחים נוספים_פירוט אגח תשואה מעל 10% " xfId="12681"/>
    <cellStyle name="9_Anafim_עסקאות שאושרו וטרם בוצעו  _1_דיווחים נוספים_פירוט אגח תשואה מעל 10% _15" xfId="12682"/>
    <cellStyle name="9_Anafim_עסקאות שאושרו וטרם בוצעו  _1_פירוט אגח תשואה מעל 10% " xfId="12683"/>
    <cellStyle name="9_Anafim_עסקאות שאושרו וטרם בוצעו  _1_פירוט אגח תשואה מעל 10% _1" xfId="12684"/>
    <cellStyle name="9_Anafim_עסקאות שאושרו וטרם בוצעו  _1_פירוט אגח תשואה מעל 10% _1_15" xfId="12685"/>
    <cellStyle name="9_Anafim_עסקאות שאושרו וטרם בוצעו  _1_פירוט אגח תשואה מעל 10% _15" xfId="12686"/>
    <cellStyle name="9_Anafim_עסקאות שאושרו וטרם בוצעו  _1_פירוט אגח תשואה מעל 10% _פירוט אגח תשואה מעל 10% " xfId="12687"/>
    <cellStyle name="9_Anafim_עסקאות שאושרו וטרם בוצעו  _1_פירוט אגח תשואה מעל 10% _פירוט אגח תשואה מעל 10% _15" xfId="12688"/>
    <cellStyle name="9_Anafim_עסקאות שאושרו וטרם בוצעו  _15" xfId="12689"/>
    <cellStyle name="9_Anafim_עסקאות שאושרו וטרם בוצעו  _4.4." xfId="12690"/>
    <cellStyle name="9_Anafim_עסקאות שאושרו וטרם בוצעו  _4.4. 2" xfId="12691"/>
    <cellStyle name="9_Anafim_עסקאות שאושרו וטרם בוצעו  _4.4. 2_15" xfId="12692"/>
    <cellStyle name="9_Anafim_עסקאות שאושרו וטרם בוצעו  _4.4. 2_דיווחים נוספים" xfId="12693"/>
    <cellStyle name="9_Anafim_עסקאות שאושרו וטרם בוצעו  _4.4. 2_דיווחים נוספים_1" xfId="12694"/>
    <cellStyle name="9_Anafim_עסקאות שאושרו וטרם בוצעו  _4.4. 2_דיווחים נוספים_1_15" xfId="12695"/>
    <cellStyle name="9_Anafim_עסקאות שאושרו וטרם בוצעו  _4.4. 2_דיווחים נוספים_1_פירוט אגח תשואה מעל 10% " xfId="12696"/>
    <cellStyle name="9_Anafim_עסקאות שאושרו וטרם בוצעו  _4.4. 2_דיווחים נוספים_1_פירוט אגח תשואה מעל 10% _15" xfId="12697"/>
    <cellStyle name="9_Anafim_עסקאות שאושרו וטרם בוצעו  _4.4. 2_דיווחים נוספים_15" xfId="12698"/>
    <cellStyle name="9_Anafim_עסקאות שאושרו וטרם בוצעו  _4.4. 2_דיווחים נוספים_פירוט אגח תשואה מעל 10% " xfId="12699"/>
    <cellStyle name="9_Anafim_עסקאות שאושרו וטרם בוצעו  _4.4. 2_דיווחים נוספים_פירוט אגח תשואה מעל 10% _15" xfId="12700"/>
    <cellStyle name="9_Anafim_עסקאות שאושרו וטרם בוצעו  _4.4. 2_פירוט אגח תשואה מעל 10% " xfId="12701"/>
    <cellStyle name="9_Anafim_עסקאות שאושרו וטרם בוצעו  _4.4. 2_פירוט אגח תשואה מעל 10% _1" xfId="12702"/>
    <cellStyle name="9_Anafim_עסקאות שאושרו וטרם בוצעו  _4.4. 2_פירוט אגח תשואה מעל 10% _1_15" xfId="12703"/>
    <cellStyle name="9_Anafim_עסקאות שאושרו וטרם בוצעו  _4.4. 2_פירוט אגח תשואה מעל 10% _15" xfId="12704"/>
    <cellStyle name="9_Anafim_עסקאות שאושרו וטרם בוצעו  _4.4. 2_פירוט אגח תשואה מעל 10% _פירוט אגח תשואה מעל 10% " xfId="12705"/>
    <cellStyle name="9_Anafim_עסקאות שאושרו וטרם בוצעו  _4.4. 2_פירוט אגח תשואה מעל 10% _פירוט אגח תשואה מעל 10% _15" xfId="12706"/>
    <cellStyle name="9_Anafim_עסקאות שאושרו וטרם בוצעו  _4.4._15" xfId="12707"/>
    <cellStyle name="9_Anafim_עסקאות שאושרו וטרם בוצעו  _4.4._דיווחים נוספים" xfId="12708"/>
    <cellStyle name="9_Anafim_עסקאות שאושרו וטרם בוצעו  _4.4._דיווחים נוספים_15" xfId="12709"/>
    <cellStyle name="9_Anafim_עסקאות שאושרו וטרם בוצעו  _4.4._דיווחים נוספים_פירוט אגח תשואה מעל 10% " xfId="12710"/>
    <cellStyle name="9_Anafim_עסקאות שאושרו וטרם בוצעו  _4.4._דיווחים נוספים_פירוט אגח תשואה מעל 10% _15" xfId="12711"/>
    <cellStyle name="9_Anafim_עסקאות שאושרו וטרם בוצעו  _4.4._פירוט אגח תשואה מעל 10% " xfId="12712"/>
    <cellStyle name="9_Anafim_עסקאות שאושרו וטרם בוצעו  _4.4._פירוט אגח תשואה מעל 10% _1" xfId="12713"/>
    <cellStyle name="9_Anafim_עסקאות שאושרו וטרם בוצעו  _4.4._פירוט אגח תשואה מעל 10% _1_15" xfId="12714"/>
    <cellStyle name="9_Anafim_עסקאות שאושרו וטרם בוצעו  _4.4._פירוט אגח תשואה מעל 10% _15" xfId="12715"/>
    <cellStyle name="9_Anafim_עסקאות שאושרו וטרם בוצעו  _4.4._פירוט אגח תשואה מעל 10% _פירוט אגח תשואה מעל 10% " xfId="12716"/>
    <cellStyle name="9_Anafim_עסקאות שאושרו וטרם בוצעו  _4.4._פירוט אגח תשואה מעל 10% _פירוט אגח תשואה מעל 10% _15" xfId="12717"/>
    <cellStyle name="9_Anafim_עסקאות שאושרו וטרם בוצעו  _דיווחים נוספים" xfId="12718"/>
    <cellStyle name="9_Anafim_עסקאות שאושרו וטרם בוצעו  _דיווחים נוספים_1" xfId="12719"/>
    <cellStyle name="9_Anafim_עסקאות שאושרו וטרם בוצעו  _דיווחים נוספים_1_15" xfId="12720"/>
    <cellStyle name="9_Anafim_עסקאות שאושרו וטרם בוצעו  _דיווחים נוספים_1_פירוט אגח תשואה מעל 10% " xfId="12721"/>
    <cellStyle name="9_Anafim_עסקאות שאושרו וטרם בוצעו  _דיווחים נוספים_1_פירוט אגח תשואה מעל 10% _15" xfId="12722"/>
    <cellStyle name="9_Anafim_עסקאות שאושרו וטרם בוצעו  _דיווחים נוספים_15" xfId="12723"/>
    <cellStyle name="9_Anafim_עסקאות שאושרו וטרם בוצעו  _דיווחים נוספים_פירוט אגח תשואה מעל 10% " xfId="12724"/>
    <cellStyle name="9_Anafim_עסקאות שאושרו וטרם בוצעו  _דיווחים נוספים_פירוט אגח תשואה מעל 10% _15" xfId="12725"/>
    <cellStyle name="9_Anafim_עסקאות שאושרו וטרם בוצעו  _פירוט אגח תשואה מעל 10% " xfId="12726"/>
    <cellStyle name="9_Anafim_עסקאות שאושרו וטרם בוצעו  _פירוט אגח תשואה מעל 10% _1" xfId="12727"/>
    <cellStyle name="9_Anafim_עסקאות שאושרו וטרם בוצעו  _פירוט אגח תשואה מעל 10% _1_15" xfId="12728"/>
    <cellStyle name="9_Anafim_עסקאות שאושרו וטרם בוצעו  _פירוט אגח תשואה מעל 10% _15" xfId="12729"/>
    <cellStyle name="9_Anafim_עסקאות שאושרו וטרם בוצעו  _פירוט אגח תשואה מעל 10% _פירוט אגח תשואה מעל 10% " xfId="12730"/>
    <cellStyle name="9_Anafim_עסקאות שאושרו וטרם בוצעו  _פירוט אגח תשואה מעל 10% _פירוט אגח תשואה מעל 10% _15" xfId="12731"/>
    <cellStyle name="9_Anafim_פירוט אגח תשואה מעל 10% " xfId="12732"/>
    <cellStyle name="9_Anafim_פירוט אגח תשואה מעל 10%  2" xfId="12733"/>
    <cellStyle name="9_Anafim_פירוט אגח תשואה מעל 10%  2_15" xfId="12734"/>
    <cellStyle name="9_Anafim_פירוט אגח תשואה מעל 10%  2_דיווחים נוספים" xfId="12735"/>
    <cellStyle name="9_Anafim_פירוט אגח תשואה מעל 10%  2_דיווחים נוספים_1" xfId="12736"/>
    <cellStyle name="9_Anafim_פירוט אגח תשואה מעל 10%  2_דיווחים נוספים_1_15" xfId="12737"/>
    <cellStyle name="9_Anafim_פירוט אגח תשואה מעל 10%  2_דיווחים נוספים_1_פירוט אגח תשואה מעל 10% " xfId="12738"/>
    <cellStyle name="9_Anafim_פירוט אגח תשואה מעל 10%  2_דיווחים נוספים_1_פירוט אגח תשואה מעל 10% _15" xfId="12739"/>
    <cellStyle name="9_Anafim_פירוט אגח תשואה מעל 10%  2_דיווחים נוספים_15" xfId="12740"/>
    <cellStyle name="9_Anafim_פירוט אגח תשואה מעל 10%  2_דיווחים נוספים_פירוט אגח תשואה מעל 10% " xfId="12741"/>
    <cellStyle name="9_Anafim_פירוט אגח תשואה מעל 10%  2_דיווחים נוספים_פירוט אגח תשואה מעל 10% _15" xfId="12742"/>
    <cellStyle name="9_Anafim_פירוט אגח תשואה מעל 10%  2_פירוט אגח תשואה מעל 10% " xfId="12743"/>
    <cellStyle name="9_Anafim_פירוט אגח תשואה מעל 10%  2_פירוט אגח תשואה מעל 10% _1" xfId="12744"/>
    <cellStyle name="9_Anafim_פירוט אגח תשואה מעל 10%  2_פירוט אגח תשואה מעל 10% _1_15" xfId="12745"/>
    <cellStyle name="9_Anafim_פירוט אגח תשואה מעל 10%  2_פירוט אגח תשואה מעל 10% _15" xfId="12746"/>
    <cellStyle name="9_Anafim_פירוט אגח תשואה מעל 10%  2_פירוט אגח תשואה מעל 10% _פירוט אגח תשואה מעל 10% " xfId="12747"/>
    <cellStyle name="9_Anafim_פירוט אגח תשואה מעל 10%  2_פירוט אגח תשואה מעל 10% _פירוט אגח תשואה מעל 10% _15" xfId="12748"/>
    <cellStyle name="9_Anafim_פירוט אגח תשואה מעל 10% _1" xfId="12749"/>
    <cellStyle name="9_Anafim_פירוט אגח תשואה מעל 10% _1_15" xfId="12750"/>
    <cellStyle name="9_Anafim_פירוט אגח תשואה מעל 10% _1_פירוט אגח תשואה מעל 10% " xfId="12751"/>
    <cellStyle name="9_Anafim_פירוט אגח תשואה מעל 10% _1_פירוט אגח תשואה מעל 10% _15" xfId="12752"/>
    <cellStyle name="9_Anafim_פירוט אגח תשואה מעל 10% _15" xfId="12753"/>
    <cellStyle name="9_Anafim_פירוט אגח תשואה מעל 10% _2" xfId="12754"/>
    <cellStyle name="9_Anafim_פירוט אגח תשואה מעל 10% _2_15" xfId="12755"/>
    <cellStyle name="9_Anafim_פירוט אגח תשואה מעל 10% _4.4." xfId="12756"/>
    <cellStyle name="9_Anafim_פירוט אגח תשואה מעל 10% _4.4. 2" xfId="12757"/>
    <cellStyle name="9_Anafim_פירוט אגח תשואה מעל 10% _4.4. 2_15" xfId="12758"/>
    <cellStyle name="9_Anafim_פירוט אגח תשואה מעל 10% _4.4. 2_דיווחים נוספים" xfId="12759"/>
    <cellStyle name="9_Anafim_פירוט אגח תשואה מעל 10% _4.4. 2_דיווחים נוספים_1" xfId="12760"/>
    <cellStyle name="9_Anafim_פירוט אגח תשואה מעל 10% _4.4. 2_דיווחים נוספים_1_15" xfId="12761"/>
    <cellStyle name="9_Anafim_פירוט אגח תשואה מעל 10% _4.4. 2_דיווחים נוספים_1_פירוט אגח תשואה מעל 10% " xfId="12762"/>
    <cellStyle name="9_Anafim_פירוט אגח תשואה מעל 10% _4.4. 2_דיווחים נוספים_1_פירוט אגח תשואה מעל 10% _15" xfId="12763"/>
    <cellStyle name="9_Anafim_פירוט אגח תשואה מעל 10% _4.4. 2_דיווחים נוספים_15" xfId="12764"/>
    <cellStyle name="9_Anafim_פירוט אגח תשואה מעל 10% _4.4. 2_דיווחים נוספים_פירוט אגח תשואה מעל 10% " xfId="12765"/>
    <cellStyle name="9_Anafim_פירוט אגח תשואה מעל 10% _4.4. 2_דיווחים נוספים_פירוט אגח תשואה מעל 10% _15" xfId="12766"/>
    <cellStyle name="9_Anafim_פירוט אגח תשואה מעל 10% _4.4. 2_פירוט אגח תשואה מעל 10% " xfId="12767"/>
    <cellStyle name="9_Anafim_פירוט אגח תשואה מעל 10% _4.4. 2_פירוט אגח תשואה מעל 10% _1" xfId="12768"/>
    <cellStyle name="9_Anafim_פירוט אגח תשואה מעל 10% _4.4. 2_פירוט אגח תשואה מעל 10% _1_15" xfId="12769"/>
    <cellStyle name="9_Anafim_פירוט אגח תשואה מעל 10% _4.4. 2_פירוט אגח תשואה מעל 10% _15" xfId="12770"/>
    <cellStyle name="9_Anafim_פירוט אגח תשואה מעל 10% _4.4. 2_פירוט אגח תשואה מעל 10% _פירוט אגח תשואה מעל 10% " xfId="12771"/>
    <cellStyle name="9_Anafim_פירוט אגח תשואה מעל 10% _4.4. 2_פירוט אגח תשואה מעל 10% _פירוט אגח תשואה מעל 10% _15" xfId="12772"/>
    <cellStyle name="9_Anafim_פירוט אגח תשואה מעל 10% _4.4._15" xfId="12773"/>
    <cellStyle name="9_Anafim_פירוט אגח תשואה מעל 10% _4.4._דיווחים נוספים" xfId="12774"/>
    <cellStyle name="9_Anafim_פירוט אגח תשואה מעל 10% _4.4._דיווחים נוספים_15" xfId="12775"/>
    <cellStyle name="9_Anafim_פירוט אגח תשואה מעל 10% _4.4._דיווחים נוספים_פירוט אגח תשואה מעל 10% " xfId="12776"/>
    <cellStyle name="9_Anafim_פירוט אגח תשואה מעל 10% _4.4._דיווחים נוספים_פירוט אגח תשואה מעל 10% _15" xfId="12777"/>
    <cellStyle name="9_Anafim_פירוט אגח תשואה מעל 10% _4.4._פירוט אגח תשואה מעל 10% " xfId="12778"/>
    <cellStyle name="9_Anafim_פירוט אגח תשואה מעל 10% _4.4._פירוט אגח תשואה מעל 10% _1" xfId="12779"/>
    <cellStyle name="9_Anafim_פירוט אגח תשואה מעל 10% _4.4._פירוט אגח תשואה מעל 10% _1_15" xfId="12780"/>
    <cellStyle name="9_Anafim_פירוט אגח תשואה מעל 10% _4.4._פירוט אגח תשואה מעל 10% _15" xfId="12781"/>
    <cellStyle name="9_Anafim_פירוט אגח תשואה מעל 10% _4.4._פירוט אגח תשואה מעל 10% _פירוט אגח תשואה מעל 10% " xfId="12782"/>
    <cellStyle name="9_Anafim_פירוט אגח תשואה מעל 10% _4.4._פירוט אגח תשואה מעל 10% _פירוט אגח תשואה מעל 10% _15" xfId="12783"/>
    <cellStyle name="9_Anafim_פירוט אגח תשואה מעל 10% _דיווחים נוספים" xfId="12784"/>
    <cellStyle name="9_Anafim_פירוט אגח תשואה מעל 10% _דיווחים נוספים_1" xfId="12785"/>
    <cellStyle name="9_Anafim_פירוט אגח תשואה מעל 10% _דיווחים נוספים_1_15" xfId="12786"/>
    <cellStyle name="9_Anafim_פירוט אגח תשואה מעל 10% _דיווחים נוספים_1_פירוט אגח תשואה מעל 10% " xfId="12787"/>
    <cellStyle name="9_Anafim_פירוט אגח תשואה מעל 10% _דיווחים נוספים_1_פירוט אגח תשואה מעל 10% _15" xfId="12788"/>
    <cellStyle name="9_Anafim_פירוט אגח תשואה מעל 10% _דיווחים נוספים_15" xfId="12789"/>
    <cellStyle name="9_Anafim_פירוט אגח תשואה מעל 10% _דיווחים נוספים_פירוט אגח תשואה מעל 10% " xfId="12790"/>
    <cellStyle name="9_Anafim_פירוט אגח תשואה מעל 10% _דיווחים נוספים_פירוט אגח תשואה מעל 10% _15" xfId="12791"/>
    <cellStyle name="9_Anafim_פירוט אגח תשואה מעל 10% _פירוט אגח תשואה מעל 10% " xfId="12792"/>
    <cellStyle name="9_Anafim_פירוט אגח תשואה מעל 10% _פירוט אגח תשואה מעל 10% _1" xfId="12793"/>
    <cellStyle name="9_Anafim_פירוט אגח תשואה מעל 10% _פירוט אגח תשואה מעל 10% _1_15" xfId="12794"/>
    <cellStyle name="9_Anafim_פירוט אגח תשואה מעל 10% _פירוט אגח תשואה מעל 10% _15" xfId="12795"/>
    <cellStyle name="9_Anafim_פירוט אגח תשואה מעל 10% _פירוט אגח תשואה מעל 10% _פירוט אגח תשואה מעל 10% " xfId="12796"/>
    <cellStyle name="9_Anafim_פירוט אגח תשואה מעל 10% _פירוט אגח תשואה מעל 10% _פירוט אגח תשואה מעל 10% _15" xfId="12797"/>
    <cellStyle name="9_אחזקות בעלי ענין -DATA - ערכים" xfId="12798"/>
    <cellStyle name="9_דיווחים נוספים" xfId="12799"/>
    <cellStyle name="9_דיווחים נוספים 2" xfId="12800"/>
    <cellStyle name="9_דיווחים נוספים 2_15" xfId="12801"/>
    <cellStyle name="9_דיווחים נוספים 2_דיווחים נוספים" xfId="12802"/>
    <cellStyle name="9_דיווחים נוספים 2_דיווחים נוספים_1" xfId="12803"/>
    <cellStyle name="9_דיווחים נוספים 2_דיווחים נוספים_1_15" xfId="12804"/>
    <cellStyle name="9_דיווחים נוספים 2_דיווחים נוספים_1_פירוט אגח תשואה מעל 10% " xfId="12805"/>
    <cellStyle name="9_דיווחים נוספים 2_דיווחים נוספים_1_פירוט אגח תשואה מעל 10% _15" xfId="12806"/>
    <cellStyle name="9_דיווחים נוספים 2_דיווחים נוספים_15" xfId="12807"/>
    <cellStyle name="9_דיווחים נוספים 2_דיווחים נוספים_פירוט אגח תשואה מעל 10% " xfId="12808"/>
    <cellStyle name="9_דיווחים נוספים 2_דיווחים נוספים_פירוט אגח תשואה מעל 10% _15" xfId="12809"/>
    <cellStyle name="9_דיווחים נוספים 2_פירוט אגח תשואה מעל 10% " xfId="12810"/>
    <cellStyle name="9_דיווחים נוספים 2_פירוט אגח תשואה מעל 10% _1" xfId="12811"/>
    <cellStyle name="9_דיווחים נוספים 2_פירוט אגח תשואה מעל 10% _1_15" xfId="12812"/>
    <cellStyle name="9_דיווחים נוספים 2_פירוט אגח תשואה מעל 10% _15" xfId="12813"/>
    <cellStyle name="9_דיווחים נוספים 2_פירוט אגח תשואה מעל 10% _פירוט אגח תשואה מעל 10% " xfId="12814"/>
    <cellStyle name="9_דיווחים נוספים 2_פירוט אגח תשואה מעל 10% _פירוט אגח תשואה מעל 10% _15" xfId="12815"/>
    <cellStyle name="9_דיווחים נוספים_1" xfId="12816"/>
    <cellStyle name="9_דיווחים נוספים_1 2" xfId="12817"/>
    <cellStyle name="9_דיווחים נוספים_1 2_15" xfId="12818"/>
    <cellStyle name="9_דיווחים נוספים_1 2_דיווחים נוספים" xfId="12819"/>
    <cellStyle name="9_דיווחים נוספים_1 2_דיווחים נוספים_1" xfId="12820"/>
    <cellStyle name="9_דיווחים נוספים_1 2_דיווחים נוספים_1_15" xfId="12821"/>
    <cellStyle name="9_דיווחים נוספים_1 2_דיווחים נוספים_1_פירוט אגח תשואה מעל 10% " xfId="12822"/>
    <cellStyle name="9_דיווחים נוספים_1 2_דיווחים נוספים_1_פירוט אגח תשואה מעל 10% _15" xfId="12823"/>
    <cellStyle name="9_דיווחים נוספים_1 2_דיווחים נוספים_15" xfId="12824"/>
    <cellStyle name="9_דיווחים נוספים_1 2_דיווחים נוספים_פירוט אגח תשואה מעל 10% " xfId="12825"/>
    <cellStyle name="9_דיווחים נוספים_1 2_דיווחים נוספים_פירוט אגח תשואה מעל 10% _15" xfId="12826"/>
    <cellStyle name="9_דיווחים נוספים_1 2_פירוט אגח תשואה מעל 10% " xfId="12827"/>
    <cellStyle name="9_דיווחים נוספים_1 2_פירוט אגח תשואה מעל 10% _1" xfId="12828"/>
    <cellStyle name="9_דיווחים נוספים_1 2_פירוט אגח תשואה מעל 10% _1_15" xfId="12829"/>
    <cellStyle name="9_דיווחים נוספים_1 2_פירוט אגח תשואה מעל 10% _15" xfId="12830"/>
    <cellStyle name="9_דיווחים נוספים_1 2_פירוט אגח תשואה מעל 10% _פירוט אגח תשואה מעל 10% " xfId="12831"/>
    <cellStyle name="9_דיווחים נוספים_1 2_פירוט אגח תשואה מעל 10% _פירוט אגח תשואה מעל 10% _15" xfId="12832"/>
    <cellStyle name="9_דיווחים נוספים_1_15" xfId="12833"/>
    <cellStyle name="9_דיווחים נוספים_1_4.4." xfId="12834"/>
    <cellStyle name="9_דיווחים נוספים_1_4.4. 2" xfId="12835"/>
    <cellStyle name="9_דיווחים נוספים_1_4.4. 2_15" xfId="12836"/>
    <cellStyle name="9_דיווחים נוספים_1_4.4. 2_דיווחים נוספים" xfId="12837"/>
    <cellStyle name="9_דיווחים נוספים_1_4.4. 2_דיווחים נוספים_1" xfId="12838"/>
    <cellStyle name="9_דיווחים נוספים_1_4.4. 2_דיווחים נוספים_1_15" xfId="12839"/>
    <cellStyle name="9_דיווחים נוספים_1_4.4. 2_דיווחים נוספים_1_פירוט אגח תשואה מעל 10% " xfId="12840"/>
    <cellStyle name="9_דיווחים נוספים_1_4.4. 2_דיווחים נוספים_1_פירוט אגח תשואה מעל 10% _15" xfId="12841"/>
    <cellStyle name="9_דיווחים נוספים_1_4.4. 2_דיווחים נוספים_15" xfId="12842"/>
    <cellStyle name="9_דיווחים נוספים_1_4.4. 2_דיווחים נוספים_פירוט אגח תשואה מעל 10% " xfId="12843"/>
    <cellStyle name="9_דיווחים נוספים_1_4.4. 2_דיווחים נוספים_פירוט אגח תשואה מעל 10% _15" xfId="12844"/>
    <cellStyle name="9_דיווחים נוספים_1_4.4. 2_פירוט אגח תשואה מעל 10% " xfId="12845"/>
    <cellStyle name="9_דיווחים נוספים_1_4.4. 2_פירוט אגח תשואה מעל 10% _1" xfId="12846"/>
    <cellStyle name="9_דיווחים נוספים_1_4.4. 2_פירוט אגח תשואה מעל 10% _1_15" xfId="12847"/>
    <cellStyle name="9_דיווחים נוספים_1_4.4. 2_פירוט אגח תשואה מעל 10% _15" xfId="12848"/>
    <cellStyle name="9_דיווחים נוספים_1_4.4. 2_פירוט אגח תשואה מעל 10% _פירוט אגח תשואה מעל 10% " xfId="12849"/>
    <cellStyle name="9_דיווחים נוספים_1_4.4. 2_פירוט אגח תשואה מעל 10% _פירוט אגח תשואה מעל 10% _15" xfId="12850"/>
    <cellStyle name="9_דיווחים נוספים_1_4.4._15" xfId="12851"/>
    <cellStyle name="9_דיווחים נוספים_1_4.4._דיווחים נוספים" xfId="12852"/>
    <cellStyle name="9_דיווחים נוספים_1_4.4._דיווחים נוספים_15" xfId="12853"/>
    <cellStyle name="9_דיווחים נוספים_1_4.4._דיווחים נוספים_פירוט אגח תשואה מעל 10% " xfId="12854"/>
    <cellStyle name="9_דיווחים נוספים_1_4.4._דיווחים נוספים_פירוט אגח תשואה מעל 10% _15" xfId="12855"/>
    <cellStyle name="9_דיווחים נוספים_1_4.4._פירוט אגח תשואה מעל 10% " xfId="12856"/>
    <cellStyle name="9_דיווחים נוספים_1_4.4._פירוט אגח תשואה מעל 10% _1" xfId="12857"/>
    <cellStyle name="9_דיווחים נוספים_1_4.4._פירוט אגח תשואה מעל 10% _1_15" xfId="12858"/>
    <cellStyle name="9_דיווחים נוספים_1_4.4._פירוט אגח תשואה מעל 10% _15" xfId="12859"/>
    <cellStyle name="9_דיווחים נוספים_1_4.4._פירוט אגח תשואה מעל 10% _פירוט אגח תשואה מעל 10% " xfId="12860"/>
    <cellStyle name="9_דיווחים נוספים_1_4.4._פירוט אגח תשואה מעל 10% _פירוט אגח תשואה מעל 10% _15" xfId="12861"/>
    <cellStyle name="9_דיווחים נוספים_1_דיווחים נוספים" xfId="12862"/>
    <cellStyle name="9_דיווחים נוספים_1_דיווחים נוספים 2" xfId="12863"/>
    <cellStyle name="9_דיווחים נוספים_1_דיווחים נוספים 2_15" xfId="12864"/>
    <cellStyle name="9_דיווחים נוספים_1_דיווחים נוספים 2_דיווחים נוספים" xfId="12865"/>
    <cellStyle name="9_דיווחים נוספים_1_דיווחים נוספים 2_דיווחים נוספים_1" xfId="12866"/>
    <cellStyle name="9_דיווחים נוספים_1_דיווחים נוספים 2_דיווחים נוספים_1_15" xfId="12867"/>
    <cellStyle name="9_דיווחים נוספים_1_דיווחים נוספים 2_דיווחים נוספים_1_פירוט אגח תשואה מעל 10% " xfId="12868"/>
    <cellStyle name="9_דיווחים נוספים_1_דיווחים נוספים 2_דיווחים נוספים_1_פירוט אגח תשואה מעל 10% _15" xfId="12869"/>
    <cellStyle name="9_דיווחים נוספים_1_דיווחים נוספים 2_דיווחים נוספים_15" xfId="12870"/>
    <cellStyle name="9_דיווחים נוספים_1_דיווחים נוספים 2_דיווחים נוספים_פירוט אגח תשואה מעל 10% " xfId="12871"/>
    <cellStyle name="9_דיווחים נוספים_1_דיווחים נוספים 2_דיווחים נוספים_פירוט אגח תשואה מעל 10% _15" xfId="12872"/>
    <cellStyle name="9_דיווחים נוספים_1_דיווחים נוספים 2_פירוט אגח תשואה מעל 10% " xfId="12873"/>
    <cellStyle name="9_דיווחים נוספים_1_דיווחים נוספים 2_פירוט אגח תשואה מעל 10% _1" xfId="12874"/>
    <cellStyle name="9_דיווחים נוספים_1_דיווחים נוספים 2_פירוט אגח תשואה מעל 10% _1_15" xfId="12875"/>
    <cellStyle name="9_דיווחים נוספים_1_דיווחים נוספים 2_פירוט אגח תשואה מעל 10% _15" xfId="12876"/>
    <cellStyle name="9_דיווחים נוספים_1_דיווחים נוספים 2_פירוט אגח תשואה מעל 10% _פירוט אגח תשואה מעל 10% " xfId="12877"/>
    <cellStyle name="9_דיווחים נוספים_1_דיווחים נוספים 2_פירוט אגח תשואה מעל 10% _פירוט אגח תשואה מעל 10% _15" xfId="12878"/>
    <cellStyle name="9_דיווחים נוספים_1_דיווחים נוספים_1" xfId="12879"/>
    <cellStyle name="9_דיווחים נוספים_1_דיווחים נוספים_1_15" xfId="12880"/>
    <cellStyle name="9_דיווחים נוספים_1_דיווחים נוספים_1_פירוט אגח תשואה מעל 10% " xfId="12881"/>
    <cellStyle name="9_דיווחים נוספים_1_דיווחים נוספים_1_פירוט אגח תשואה מעל 10% _15" xfId="12882"/>
    <cellStyle name="9_דיווחים נוספים_1_דיווחים נוספים_15" xfId="12883"/>
    <cellStyle name="9_דיווחים נוספים_1_דיווחים נוספים_4.4." xfId="12884"/>
    <cellStyle name="9_דיווחים נוספים_1_דיווחים נוספים_4.4. 2" xfId="12885"/>
    <cellStyle name="9_דיווחים נוספים_1_דיווחים נוספים_4.4. 2_15" xfId="12886"/>
    <cellStyle name="9_דיווחים נוספים_1_דיווחים נוספים_4.4. 2_דיווחים נוספים" xfId="12887"/>
    <cellStyle name="9_דיווחים נוספים_1_דיווחים נוספים_4.4. 2_דיווחים נוספים_1" xfId="12888"/>
    <cellStyle name="9_דיווחים נוספים_1_דיווחים נוספים_4.4. 2_דיווחים נוספים_1_15" xfId="12889"/>
    <cellStyle name="9_דיווחים נוספים_1_דיווחים נוספים_4.4. 2_דיווחים נוספים_1_פירוט אגח תשואה מעל 10% " xfId="12890"/>
    <cellStyle name="9_דיווחים נוספים_1_דיווחים נוספים_4.4. 2_דיווחים נוספים_1_פירוט אגח תשואה מעל 10% _15" xfId="12891"/>
    <cellStyle name="9_דיווחים נוספים_1_דיווחים נוספים_4.4. 2_דיווחים נוספים_15" xfId="12892"/>
    <cellStyle name="9_דיווחים נוספים_1_דיווחים נוספים_4.4. 2_דיווחים נוספים_פירוט אגח תשואה מעל 10% " xfId="12893"/>
    <cellStyle name="9_דיווחים נוספים_1_דיווחים נוספים_4.4. 2_דיווחים נוספים_פירוט אגח תשואה מעל 10% _15" xfId="12894"/>
    <cellStyle name="9_דיווחים נוספים_1_דיווחים נוספים_4.4. 2_פירוט אגח תשואה מעל 10% " xfId="12895"/>
    <cellStyle name="9_דיווחים נוספים_1_דיווחים נוספים_4.4. 2_פירוט אגח תשואה מעל 10% _1" xfId="12896"/>
    <cellStyle name="9_דיווחים נוספים_1_דיווחים נוספים_4.4. 2_פירוט אגח תשואה מעל 10% _1_15" xfId="12897"/>
    <cellStyle name="9_דיווחים נוספים_1_דיווחים נוספים_4.4. 2_פירוט אגח תשואה מעל 10% _15" xfId="12898"/>
    <cellStyle name="9_דיווחים נוספים_1_דיווחים נוספים_4.4. 2_פירוט אגח תשואה מעל 10% _פירוט אגח תשואה מעל 10% " xfId="12899"/>
    <cellStyle name="9_דיווחים נוספים_1_דיווחים נוספים_4.4. 2_פירוט אגח תשואה מעל 10% _פירוט אגח תשואה מעל 10% _15" xfId="12900"/>
    <cellStyle name="9_דיווחים נוספים_1_דיווחים נוספים_4.4._15" xfId="12901"/>
    <cellStyle name="9_דיווחים נוספים_1_דיווחים נוספים_4.4._דיווחים נוספים" xfId="12902"/>
    <cellStyle name="9_דיווחים נוספים_1_דיווחים נוספים_4.4._דיווחים נוספים_15" xfId="12903"/>
    <cellStyle name="9_דיווחים נוספים_1_דיווחים נוספים_4.4._דיווחים נוספים_פירוט אגח תשואה מעל 10% " xfId="12904"/>
    <cellStyle name="9_דיווחים נוספים_1_דיווחים נוספים_4.4._דיווחים נוספים_פירוט אגח תשואה מעל 10% _15" xfId="12905"/>
    <cellStyle name="9_דיווחים נוספים_1_דיווחים נוספים_4.4._פירוט אגח תשואה מעל 10% " xfId="12906"/>
    <cellStyle name="9_דיווחים נוספים_1_דיווחים נוספים_4.4._פירוט אגח תשואה מעל 10% _1" xfId="12907"/>
    <cellStyle name="9_דיווחים נוספים_1_דיווחים נוספים_4.4._פירוט אגח תשואה מעל 10% _1_15" xfId="12908"/>
    <cellStyle name="9_דיווחים נוספים_1_דיווחים נוספים_4.4._פירוט אגח תשואה מעל 10% _15" xfId="12909"/>
    <cellStyle name="9_דיווחים נוספים_1_דיווחים נוספים_4.4._פירוט אגח תשואה מעל 10% _פירוט אגח תשואה מעל 10% " xfId="12910"/>
    <cellStyle name="9_דיווחים נוספים_1_דיווחים נוספים_4.4._פירוט אגח תשואה מעל 10% _פירוט אגח תשואה מעל 10% _15" xfId="12911"/>
    <cellStyle name="9_דיווחים נוספים_1_דיווחים נוספים_דיווחים נוספים" xfId="12912"/>
    <cellStyle name="9_דיווחים נוספים_1_דיווחים נוספים_דיווחים נוספים_15" xfId="12913"/>
    <cellStyle name="9_דיווחים נוספים_1_דיווחים נוספים_דיווחים נוספים_פירוט אגח תשואה מעל 10% " xfId="12914"/>
    <cellStyle name="9_דיווחים נוספים_1_דיווחים נוספים_דיווחים נוספים_פירוט אגח תשואה מעל 10% _15" xfId="12915"/>
    <cellStyle name="9_דיווחים נוספים_1_דיווחים נוספים_פירוט אגח תשואה מעל 10% " xfId="12916"/>
    <cellStyle name="9_דיווחים נוספים_1_דיווחים נוספים_פירוט אגח תשואה מעל 10% _1" xfId="12917"/>
    <cellStyle name="9_דיווחים נוספים_1_דיווחים נוספים_פירוט אגח תשואה מעל 10% _1_15" xfId="12918"/>
    <cellStyle name="9_דיווחים נוספים_1_דיווחים נוספים_פירוט אגח תשואה מעל 10% _15" xfId="12919"/>
    <cellStyle name="9_דיווחים נוספים_1_דיווחים נוספים_פירוט אגח תשואה מעל 10% _פירוט אגח תשואה מעל 10% " xfId="12920"/>
    <cellStyle name="9_דיווחים נוספים_1_דיווחים נוספים_פירוט אגח תשואה מעל 10% _פירוט אגח תשואה מעל 10% _15" xfId="12921"/>
    <cellStyle name="9_דיווחים נוספים_1_פירוט אגח תשואה מעל 10% " xfId="12922"/>
    <cellStyle name="9_דיווחים נוספים_1_פירוט אגח תשואה מעל 10% _1" xfId="12923"/>
    <cellStyle name="9_דיווחים נוספים_1_פירוט אגח תשואה מעל 10% _1_15" xfId="12924"/>
    <cellStyle name="9_דיווחים נוספים_1_פירוט אגח תשואה מעל 10% _15" xfId="12925"/>
    <cellStyle name="9_דיווחים נוספים_1_פירוט אגח תשואה מעל 10% _פירוט אגח תשואה מעל 10% " xfId="12926"/>
    <cellStyle name="9_דיווחים נוספים_1_פירוט אגח תשואה מעל 10% _פירוט אגח תשואה מעל 10% _15" xfId="12927"/>
    <cellStyle name="9_דיווחים נוספים_15" xfId="12928"/>
    <cellStyle name="9_דיווחים נוספים_2" xfId="12929"/>
    <cellStyle name="9_דיווחים נוספים_2 2" xfId="12930"/>
    <cellStyle name="9_דיווחים נוספים_2 2_15" xfId="12931"/>
    <cellStyle name="9_דיווחים נוספים_2 2_דיווחים נוספים" xfId="12932"/>
    <cellStyle name="9_דיווחים נוספים_2 2_דיווחים נוספים_1" xfId="12933"/>
    <cellStyle name="9_דיווחים נוספים_2 2_דיווחים נוספים_1_15" xfId="12934"/>
    <cellStyle name="9_דיווחים נוספים_2 2_דיווחים נוספים_1_פירוט אגח תשואה מעל 10% " xfId="12935"/>
    <cellStyle name="9_דיווחים נוספים_2 2_דיווחים נוספים_1_פירוט אגח תשואה מעל 10% _15" xfId="12936"/>
    <cellStyle name="9_דיווחים נוספים_2 2_דיווחים נוספים_15" xfId="12937"/>
    <cellStyle name="9_דיווחים נוספים_2 2_דיווחים נוספים_פירוט אגח תשואה מעל 10% " xfId="12938"/>
    <cellStyle name="9_דיווחים נוספים_2 2_דיווחים נוספים_פירוט אגח תשואה מעל 10% _15" xfId="12939"/>
    <cellStyle name="9_דיווחים נוספים_2 2_פירוט אגח תשואה מעל 10% " xfId="12940"/>
    <cellStyle name="9_דיווחים נוספים_2 2_פירוט אגח תשואה מעל 10% _1" xfId="12941"/>
    <cellStyle name="9_דיווחים נוספים_2 2_פירוט אגח תשואה מעל 10% _1_15" xfId="12942"/>
    <cellStyle name="9_דיווחים נוספים_2 2_פירוט אגח תשואה מעל 10% _15" xfId="12943"/>
    <cellStyle name="9_דיווחים נוספים_2 2_פירוט אגח תשואה מעל 10% _פירוט אגח תשואה מעל 10% " xfId="12944"/>
    <cellStyle name="9_דיווחים נוספים_2 2_פירוט אגח תשואה מעל 10% _פירוט אגח תשואה מעל 10% _15" xfId="12945"/>
    <cellStyle name="9_דיווחים נוספים_2_15" xfId="12946"/>
    <cellStyle name="9_דיווחים נוספים_2_4.4." xfId="12947"/>
    <cellStyle name="9_דיווחים נוספים_2_4.4. 2" xfId="12948"/>
    <cellStyle name="9_דיווחים נוספים_2_4.4. 2_15" xfId="12949"/>
    <cellStyle name="9_דיווחים נוספים_2_4.4. 2_דיווחים נוספים" xfId="12950"/>
    <cellStyle name="9_דיווחים נוספים_2_4.4. 2_דיווחים נוספים_1" xfId="12951"/>
    <cellStyle name="9_דיווחים נוספים_2_4.4. 2_דיווחים נוספים_1_15" xfId="12952"/>
    <cellStyle name="9_דיווחים נוספים_2_4.4. 2_דיווחים נוספים_1_פירוט אגח תשואה מעל 10% " xfId="12953"/>
    <cellStyle name="9_דיווחים נוספים_2_4.4. 2_דיווחים נוספים_1_פירוט אגח תשואה מעל 10% _15" xfId="12954"/>
    <cellStyle name="9_דיווחים נוספים_2_4.4. 2_דיווחים נוספים_15" xfId="12955"/>
    <cellStyle name="9_דיווחים נוספים_2_4.4. 2_דיווחים נוספים_פירוט אגח תשואה מעל 10% " xfId="12956"/>
    <cellStyle name="9_דיווחים נוספים_2_4.4. 2_דיווחים נוספים_פירוט אגח תשואה מעל 10% _15" xfId="12957"/>
    <cellStyle name="9_דיווחים נוספים_2_4.4. 2_פירוט אגח תשואה מעל 10% " xfId="12958"/>
    <cellStyle name="9_דיווחים נוספים_2_4.4. 2_פירוט אגח תשואה מעל 10% _1" xfId="12959"/>
    <cellStyle name="9_דיווחים נוספים_2_4.4. 2_פירוט אגח תשואה מעל 10% _1_15" xfId="12960"/>
    <cellStyle name="9_דיווחים נוספים_2_4.4. 2_פירוט אגח תשואה מעל 10% _15" xfId="12961"/>
    <cellStyle name="9_דיווחים נוספים_2_4.4. 2_פירוט אגח תשואה מעל 10% _פירוט אגח תשואה מעל 10% " xfId="12962"/>
    <cellStyle name="9_דיווחים נוספים_2_4.4. 2_פירוט אגח תשואה מעל 10% _פירוט אגח תשואה מעל 10% _15" xfId="12963"/>
    <cellStyle name="9_דיווחים נוספים_2_4.4._15" xfId="12964"/>
    <cellStyle name="9_דיווחים נוספים_2_4.4._דיווחים נוספים" xfId="12965"/>
    <cellStyle name="9_דיווחים נוספים_2_4.4._דיווחים נוספים_15" xfId="12966"/>
    <cellStyle name="9_דיווחים נוספים_2_4.4._דיווחים נוספים_פירוט אגח תשואה מעל 10% " xfId="12967"/>
    <cellStyle name="9_דיווחים נוספים_2_4.4._דיווחים נוספים_פירוט אגח תשואה מעל 10% _15" xfId="12968"/>
    <cellStyle name="9_דיווחים נוספים_2_4.4._פירוט אגח תשואה מעל 10% " xfId="12969"/>
    <cellStyle name="9_דיווחים נוספים_2_4.4._פירוט אגח תשואה מעל 10% _1" xfId="12970"/>
    <cellStyle name="9_דיווחים נוספים_2_4.4._פירוט אגח תשואה מעל 10% _1_15" xfId="12971"/>
    <cellStyle name="9_דיווחים נוספים_2_4.4._פירוט אגח תשואה מעל 10% _15" xfId="12972"/>
    <cellStyle name="9_דיווחים נוספים_2_4.4._פירוט אגח תשואה מעל 10% _פירוט אגח תשואה מעל 10% " xfId="12973"/>
    <cellStyle name="9_דיווחים נוספים_2_4.4._פירוט אגח תשואה מעל 10% _פירוט אגח תשואה מעל 10% _15" xfId="12974"/>
    <cellStyle name="9_דיווחים נוספים_2_דיווחים נוספים" xfId="12975"/>
    <cellStyle name="9_דיווחים נוספים_2_דיווחים נוספים_15" xfId="12976"/>
    <cellStyle name="9_דיווחים נוספים_2_דיווחים נוספים_פירוט אגח תשואה מעל 10% " xfId="12977"/>
    <cellStyle name="9_דיווחים נוספים_2_דיווחים נוספים_פירוט אגח תשואה מעל 10% _15" xfId="12978"/>
    <cellStyle name="9_דיווחים נוספים_2_פירוט אגח תשואה מעל 10% " xfId="12979"/>
    <cellStyle name="9_דיווחים נוספים_2_פירוט אגח תשואה מעל 10% _1" xfId="12980"/>
    <cellStyle name="9_דיווחים נוספים_2_פירוט אגח תשואה מעל 10% _1_15" xfId="12981"/>
    <cellStyle name="9_דיווחים נוספים_2_פירוט אגח תשואה מעל 10% _15" xfId="12982"/>
    <cellStyle name="9_דיווחים נוספים_2_פירוט אגח תשואה מעל 10% _פירוט אגח תשואה מעל 10% " xfId="12983"/>
    <cellStyle name="9_דיווחים נוספים_2_פירוט אגח תשואה מעל 10% _פירוט אגח תשואה מעל 10% _15" xfId="12984"/>
    <cellStyle name="9_דיווחים נוספים_3" xfId="12985"/>
    <cellStyle name="9_דיווחים נוספים_3_15" xfId="12986"/>
    <cellStyle name="9_דיווחים נוספים_3_פירוט אגח תשואה מעל 10% " xfId="12987"/>
    <cellStyle name="9_דיווחים נוספים_3_פירוט אגח תשואה מעל 10% _15" xfId="12988"/>
    <cellStyle name="9_דיווחים נוספים_4.4." xfId="12989"/>
    <cellStyle name="9_דיווחים נוספים_4.4. 2" xfId="12990"/>
    <cellStyle name="9_דיווחים נוספים_4.4. 2_15" xfId="12991"/>
    <cellStyle name="9_דיווחים נוספים_4.4. 2_דיווחים נוספים" xfId="12992"/>
    <cellStyle name="9_דיווחים נוספים_4.4. 2_דיווחים נוספים_1" xfId="12993"/>
    <cellStyle name="9_דיווחים נוספים_4.4. 2_דיווחים נוספים_1_15" xfId="12994"/>
    <cellStyle name="9_דיווחים נוספים_4.4. 2_דיווחים נוספים_1_פירוט אגח תשואה מעל 10% " xfId="12995"/>
    <cellStyle name="9_דיווחים נוספים_4.4. 2_דיווחים נוספים_1_פירוט אגח תשואה מעל 10% _15" xfId="12996"/>
    <cellStyle name="9_דיווחים נוספים_4.4. 2_דיווחים נוספים_15" xfId="12997"/>
    <cellStyle name="9_דיווחים נוספים_4.4. 2_דיווחים נוספים_פירוט אגח תשואה מעל 10% " xfId="12998"/>
    <cellStyle name="9_דיווחים נוספים_4.4. 2_דיווחים נוספים_פירוט אגח תשואה מעל 10% _15" xfId="12999"/>
    <cellStyle name="9_דיווחים נוספים_4.4. 2_פירוט אגח תשואה מעל 10% " xfId="13000"/>
    <cellStyle name="9_דיווחים נוספים_4.4. 2_פירוט אגח תשואה מעל 10% _1" xfId="13001"/>
    <cellStyle name="9_דיווחים נוספים_4.4. 2_פירוט אגח תשואה מעל 10% _1_15" xfId="13002"/>
    <cellStyle name="9_דיווחים נוספים_4.4. 2_פירוט אגח תשואה מעל 10% _15" xfId="13003"/>
    <cellStyle name="9_דיווחים נוספים_4.4. 2_פירוט אגח תשואה מעל 10% _פירוט אגח תשואה מעל 10% " xfId="13004"/>
    <cellStyle name="9_דיווחים נוספים_4.4. 2_פירוט אגח תשואה מעל 10% _פירוט אגח תשואה מעל 10% _15" xfId="13005"/>
    <cellStyle name="9_דיווחים נוספים_4.4._15" xfId="13006"/>
    <cellStyle name="9_דיווחים נוספים_4.4._דיווחים נוספים" xfId="13007"/>
    <cellStyle name="9_דיווחים נוספים_4.4._דיווחים נוספים_15" xfId="13008"/>
    <cellStyle name="9_דיווחים נוספים_4.4._דיווחים נוספים_פירוט אגח תשואה מעל 10% " xfId="13009"/>
    <cellStyle name="9_דיווחים נוספים_4.4._דיווחים נוספים_פירוט אגח תשואה מעל 10% _15" xfId="13010"/>
    <cellStyle name="9_דיווחים נוספים_4.4._פירוט אגח תשואה מעל 10% " xfId="13011"/>
    <cellStyle name="9_דיווחים נוספים_4.4._פירוט אגח תשואה מעל 10% _1" xfId="13012"/>
    <cellStyle name="9_דיווחים נוספים_4.4._פירוט אגח תשואה מעל 10% _1_15" xfId="13013"/>
    <cellStyle name="9_דיווחים נוספים_4.4._פירוט אגח תשואה מעל 10% _15" xfId="13014"/>
    <cellStyle name="9_דיווחים נוספים_4.4._פירוט אגח תשואה מעל 10% _פירוט אגח תשואה מעל 10% " xfId="13015"/>
    <cellStyle name="9_דיווחים נוספים_4.4._פירוט אגח תשואה מעל 10% _פירוט אגח תשואה מעל 10% _15" xfId="13016"/>
    <cellStyle name="9_דיווחים נוספים_דיווחים נוספים" xfId="13017"/>
    <cellStyle name="9_דיווחים נוספים_דיווחים נוספים 2" xfId="13018"/>
    <cellStyle name="9_דיווחים נוספים_דיווחים נוספים 2_15" xfId="13019"/>
    <cellStyle name="9_דיווחים נוספים_דיווחים נוספים 2_דיווחים נוספים" xfId="13020"/>
    <cellStyle name="9_דיווחים נוספים_דיווחים נוספים 2_דיווחים נוספים_1" xfId="13021"/>
    <cellStyle name="9_דיווחים נוספים_דיווחים נוספים 2_דיווחים נוספים_1_15" xfId="13022"/>
    <cellStyle name="9_דיווחים נוספים_דיווחים נוספים 2_דיווחים נוספים_1_פירוט אגח תשואה מעל 10% " xfId="13023"/>
    <cellStyle name="9_דיווחים נוספים_דיווחים נוספים 2_דיווחים נוספים_1_פירוט אגח תשואה מעל 10% _15" xfId="13024"/>
    <cellStyle name="9_דיווחים נוספים_דיווחים נוספים 2_דיווחים נוספים_15" xfId="13025"/>
    <cellStyle name="9_דיווחים נוספים_דיווחים נוספים 2_דיווחים נוספים_פירוט אגח תשואה מעל 10% " xfId="13026"/>
    <cellStyle name="9_דיווחים נוספים_דיווחים נוספים 2_דיווחים נוספים_פירוט אגח תשואה מעל 10% _15" xfId="13027"/>
    <cellStyle name="9_דיווחים נוספים_דיווחים נוספים 2_פירוט אגח תשואה מעל 10% " xfId="13028"/>
    <cellStyle name="9_דיווחים נוספים_דיווחים נוספים 2_פירוט אגח תשואה מעל 10% _1" xfId="13029"/>
    <cellStyle name="9_דיווחים נוספים_דיווחים נוספים 2_פירוט אגח תשואה מעל 10% _1_15" xfId="13030"/>
    <cellStyle name="9_דיווחים נוספים_דיווחים נוספים 2_פירוט אגח תשואה מעל 10% _15" xfId="13031"/>
    <cellStyle name="9_דיווחים נוספים_דיווחים נוספים 2_פירוט אגח תשואה מעל 10% _פירוט אגח תשואה מעל 10% " xfId="13032"/>
    <cellStyle name="9_דיווחים נוספים_דיווחים נוספים 2_פירוט אגח תשואה מעל 10% _פירוט אגח תשואה מעל 10% _15" xfId="13033"/>
    <cellStyle name="9_דיווחים נוספים_דיווחים נוספים_1" xfId="13034"/>
    <cellStyle name="9_דיווחים נוספים_דיווחים נוספים_1_15" xfId="13035"/>
    <cellStyle name="9_דיווחים נוספים_דיווחים נוספים_1_פירוט אגח תשואה מעל 10% " xfId="13036"/>
    <cellStyle name="9_דיווחים נוספים_דיווחים נוספים_1_פירוט אגח תשואה מעל 10% _15" xfId="13037"/>
    <cellStyle name="9_דיווחים נוספים_דיווחים נוספים_15" xfId="13038"/>
    <cellStyle name="9_דיווחים נוספים_דיווחים נוספים_4.4." xfId="13039"/>
    <cellStyle name="9_דיווחים נוספים_דיווחים נוספים_4.4. 2" xfId="13040"/>
    <cellStyle name="9_דיווחים נוספים_דיווחים נוספים_4.4. 2_15" xfId="13041"/>
    <cellStyle name="9_דיווחים נוספים_דיווחים נוספים_4.4. 2_דיווחים נוספים" xfId="13042"/>
    <cellStyle name="9_דיווחים נוספים_דיווחים נוספים_4.4. 2_דיווחים נוספים_1" xfId="13043"/>
    <cellStyle name="9_דיווחים נוספים_דיווחים נוספים_4.4. 2_דיווחים נוספים_1_15" xfId="13044"/>
    <cellStyle name="9_דיווחים נוספים_דיווחים נוספים_4.4. 2_דיווחים נוספים_1_פירוט אגח תשואה מעל 10% " xfId="13045"/>
    <cellStyle name="9_דיווחים נוספים_דיווחים נוספים_4.4. 2_דיווחים נוספים_1_פירוט אגח תשואה מעל 10% _15" xfId="13046"/>
    <cellStyle name="9_דיווחים נוספים_דיווחים נוספים_4.4. 2_דיווחים נוספים_15" xfId="13047"/>
    <cellStyle name="9_דיווחים נוספים_דיווחים נוספים_4.4. 2_דיווחים נוספים_פירוט אגח תשואה מעל 10% " xfId="13048"/>
    <cellStyle name="9_דיווחים נוספים_דיווחים נוספים_4.4. 2_דיווחים נוספים_פירוט אגח תשואה מעל 10% _15" xfId="13049"/>
    <cellStyle name="9_דיווחים נוספים_דיווחים נוספים_4.4. 2_פירוט אגח תשואה מעל 10% " xfId="13050"/>
    <cellStyle name="9_דיווחים נוספים_דיווחים נוספים_4.4. 2_פירוט אגח תשואה מעל 10% _1" xfId="13051"/>
    <cellStyle name="9_דיווחים נוספים_דיווחים נוספים_4.4. 2_פירוט אגח תשואה מעל 10% _1_15" xfId="13052"/>
    <cellStyle name="9_דיווחים נוספים_דיווחים נוספים_4.4. 2_פירוט אגח תשואה מעל 10% _15" xfId="13053"/>
    <cellStyle name="9_דיווחים נוספים_דיווחים נוספים_4.4. 2_פירוט אגח תשואה מעל 10% _פירוט אגח תשואה מעל 10% " xfId="13054"/>
    <cellStyle name="9_דיווחים נוספים_דיווחים נוספים_4.4. 2_פירוט אגח תשואה מעל 10% _פירוט אגח תשואה מעל 10% _15" xfId="13055"/>
    <cellStyle name="9_דיווחים נוספים_דיווחים נוספים_4.4._15" xfId="13056"/>
    <cellStyle name="9_דיווחים נוספים_דיווחים נוספים_4.4._דיווחים נוספים" xfId="13057"/>
    <cellStyle name="9_דיווחים נוספים_דיווחים נוספים_4.4._דיווחים נוספים_15" xfId="13058"/>
    <cellStyle name="9_דיווחים נוספים_דיווחים נוספים_4.4._דיווחים נוספים_פירוט אגח תשואה מעל 10% " xfId="13059"/>
    <cellStyle name="9_דיווחים נוספים_דיווחים נוספים_4.4._דיווחים נוספים_פירוט אגח תשואה מעל 10% _15" xfId="13060"/>
    <cellStyle name="9_דיווחים נוספים_דיווחים נוספים_4.4._פירוט אגח תשואה מעל 10% " xfId="13061"/>
    <cellStyle name="9_דיווחים נוספים_דיווחים נוספים_4.4._פירוט אגח תשואה מעל 10% _1" xfId="13062"/>
    <cellStyle name="9_דיווחים נוספים_דיווחים נוספים_4.4._פירוט אגח תשואה מעל 10% _1_15" xfId="13063"/>
    <cellStyle name="9_דיווחים נוספים_דיווחים נוספים_4.4._פירוט אגח תשואה מעל 10% _15" xfId="13064"/>
    <cellStyle name="9_דיווחים נוספים_דיווחים נוספים_4.4._פירוט אגח תשואה מעל 10% _פירוט אגח תשואה מעל 10% " xfId="13065"/>
    <cellStyle name="9_דיווחים נוספים_דיווחים נוספים_4.4._פירוט אגח תשואה מעל 10% _פירוט אגח תשואה מעל 10% _15" xfId="13066"/>
    <cellStyle name="9_דיווחים נוספים_דיווחים נוספים_דיווחים נוספים" xfId="13067"/>
    <cellStyle name="9_דיווחים נוספים_דיווחים נוספים_דיווחים נוספים_15" xfId="13068"/>
    <cellStyle name="9_דיווחים נוספים_דיווחים נוספים_דיווחים נוספים_פירוט אגח תשואה מעל 10% " xfId="13069"/>
    <cellStyle name="9_דיווחים נוספים_דיווחים נוספים_דיווחים נוספים_פירוט אגח תשואה מעל 10% _15" xfId="13070"/>
    <cellStyle name="9_דיווחים נוספים_דיווחים נוספים_פירוט אגח תשואה מעל 10% " xfId="13071"/>
    <cellStyle name="9_דיווחים נוספים_דיווחים נוספים_פירוט אגח תשואה מעל 10% _1" xfId="13072"/>
    <cellStyle name="9_דיווחים נוספים_דיווחים נוספים_פירוט אגח תשואה מעל 10% _1_15" xfId="13073"/>
    <cellStyle name="9_דיווחים נוספים_דיווחים נוספים_פירוט אגח תשואה מעל 10% _15" xfId="13074"/>
    <cellStyle name="9_דיווחים נוספים_דיווחים נוספים_פירוט אגח תשואה מעל 10% _פירוט אגח תשואה מעל 10% " xfId="13075"/>
    <cellStyle name="9_דיווחים נוספים_דיווחים נוספים_פירוט אגח תשואה מעל 10% _פירוט אגח תשואה מעל 10% _15" xfId="13076"/>
    <cellStyle name="9_דיווחים נוספים_פירוט אגח תשואה מעל 10% " xfId="13077"/>
    <cellStyle name="9_דיווחים נוספים_פירוט אגח תשואה מעל 10% _1" xfId="13078"/>
    <cellStyle name="9_דיווחים נוספים_פירוט אגח תשואה מעל 10% _1_15" xfId="13079"/>
    <cellStyle name="9_דיווחים נוספים_פירוט אגח תשואה מעל 10% _15" xfId="13080"/>
    <cellStyle name="9_דיווחים נוספים_פירוט אגח תשואה מעל 10% _פירוט אגח תשואה מעל 10% " xfId="13081"/>
    <cellStyle name="9_דיווחים נוספים_פירוט אגח תשואה מעל 10% _פירוט אגח תשואה מעל 10% _15" xfId="13082"/>
    <cellStyle name="9_הערות" xfId="13083"/>
    <cellStyle name="9_הערות 2" xfId="13084"/>
    <cellStyle name="9_הערות 2_15" xfId="13085"/>
    <cellStyle name="9_הערות 2_דיווחים נוספים" xfId="13086"/>
    <cellStyle name="9_הערות 2_דיווחים נוספים_1" xfId="13087"/>
    <cellStyle name="9_הערות 2_דיווחים נוספים_1_15" xfId="13088"/>
    <cellStyle name="9_הערות 2_דיווחים נוספים_1_פירוט אגח תשואה מעל 10% " xfId="13089"/>
    <cellStyle name="9_הערות 2_דיווחים נוספים_1_פירוט אגח תשואה מעל 10% _15" xfId="13090"/>
    <cellStyle name="9_הערות 2_דיווחים נוספים_15" xfId="13091"/>
    <cellStyle name="9_הערות 2_דיווחים נוספים_פירוט אגח תשואה מעל 10% " xfId="13092"/>
    <cellStyle name="9_הערות 2_דיווחים נוספים_פירוט אגח תשואה מעל 10% _15" xfId="13093"/>
    <cellStyle name="9_הערות 2_פירוט אגח תשואה מעל 10% " xfId="13094"/>
    <cellStyle name="9_הערות 2_פירוט אגח תשואה מעל 10% _1" xfId="13095"/>
    <cellStyle name="9_הערות 2_פירוט אגח תשואה מעל 10% _1_15" xfId="13096"/>
    <cellStyle name="9_הערות 2_פירוט אגח תשואה מעל 10% _15" xfId="13097"/>
    <cellStyle name="9_הערות 2_פירוט אגח תשואה מעל 10% _פירוט אגח תשואה מעל 10% " xfId="13098"/>
    <cellStyle name="9_הערות 2_פירוט אגח תשואה מעל 10% _פירוט אגח תשואה מעל 10% _15" xfId="13099"/>
    <cellStyle name="9_הערות_15" xfId="13100"/>
    <cellStyle name="9_הערות_4.4." xfId="13101"/>
    <cellStyle name="9_הערות_4.4. 2" xfId="13102"/>
    <cellStyle name="9_הערות_4.4. 2_15" xfId="13103"/>
    <cellStyle name="9_הערות_4.4. 2_דיווחים נוספים" xfId="13104"/>
    <cellStyle name="9_הערות_4.4. 2_דיווחים נוספים_1" xfId="13105"/>
    <cellStyle name="9_הערות_4.4. 2_דיווחים נוספים_1_15" xfId="13106"/>
    <cellStyle name="9_הערות_4.4. 2_דיווחים נוספים_1_פירוט אגח תשואה מעל 10% " xfId="13107"/>
    <cellStyle name="9_הערות_4.4. 2_דיווחים נוספים_1_פירוט אגח תשואה מעל 10% _15" xfId="13108"/>
    <cellStyle name="9_הערות_4.4. 2_דיווחים נוספים_15" xfId="13109"/>
    <cellStyle name="9_הערות_4.4. 2_דיווחים נוספים_פירוט אגח תשואה מעל 10% " xfId="13110"/>
    <cellStyle name="9_הערות_4.4. 2_דיווחים נוספים_פירוט אגח תשואה מעל 10% _15" xfId="13111"/>
    <cellStyle name="9_הערות_4.4. 2_פירוט אגח תשואה מעל 10% " xfId="13112"/>
    <cellStyle name="9_הערות_4.4. 2_פירוט אגח תשואה מעל 10% _1" xfId="13113"/>
    <cellStyle name="9_הערות_4.4. 2_פירוט אגח תשואה מעל 10% _1_15" xfId="13114"/>
    <cellStyle name="9_הערות_4.4. 2_פירוט אגח תשואה מעל 10% _15" xfId="13115"/>
    <cellStyle name="9_הערות_4.4. 2_פירוט אגח תשואה מעל 10% _פירוט אגח תשואה מעל 10% " xfId="13116"/>
    <cellStyle name="9_הערות_4.4. 2_פירוט אגח תשואה מעל 10% _פירוט אגח תשואה מעל 10% _15" xfId="13117"/>
    <cellStyle name="9_הערות_4.4._15" xfId="13118"/>
    <cellStyle name="9_הערות_4.4._דיווחים נוספים" xfId="13119"/>
    <cellStyle name="9_הערות_4.4._דיווחים נוספים_15" xfId="13120"/>
    <cellStyle name="9_הערות_4.4._דיווחים נוספים_פירוט אגח תשואה מעל 10% " xfId="13121"/>
    <cellStyle name="9_הערות_4.4._דיווחים נוספים_פירוט אגח תשואה מעל 10% _15" xfId="13122"/>
    <cellStyle name="9_הערות_4.4._פירוט אגח תשואה מעל 10% " xfId="13123"/>
    <cellStyle name="9_הערות_4.4._פירוט אגח תשואה מעל 10% _1" xfId="13124"/>
    <cellStyle name="9_הערות_4.4._פירוט אגח תשואה מעל 10% _1_15" xfId="13125"/>
    <cellStyle name="9_הערות_4.4._פירוט אגח תשואה מעל 10% _15" xfId="13126"/>
    <cellStyle name="9_הערות_4.4._פירוט אגח תשואה מעל 10% _פירוט אגח תשואה מעל 10% " xfId="13127"/>
    <cellStyle name="9_הערות_4.4._פירוט אגח תשואה מעל 10% _פירוט אגח תשואה מעל 10% _15" xfId="13128"/>
    <cellStyle name="9_הערות_דיווחים נוספים" xfId="13129"/>
    <cellStyle name="9_הערות_דיווחים נוספים_1" xfId="13130"/>
    <cellStyle name="9_הערות_דיווחים נוספים_1_15" xfId="13131"/>
    <cellStyle name="9_הערות_דיווחים נוספים_1_פירוט אגח תשואה מעל 10% " xfId="13132"/>
    <cellStyle name="9_הערות_דיווחים נוספים_1_פירוט אגח תשואה מעל 10% _15" xfId="13133"/>
    <cellStyle name="9_הערות_דיווחים נוספים_15" xfId="13134"/>
    <cellStyle name="9_הערות_דיווחים נוספים_פירוט אגח תשואה מעל 10% " xfId="13135"/>
    <cellStyle name="9_הערות_דיווחים נוספים_פירוט אגח תשואה מעל 10% _15" xfId="13136"/>
    <cellStyle name="9_הערות_פירוט אגח תשואה מעל 10% " xfId="13137"/>
    <cellStyle name="9_הערות_פירוט אגח תשואה מעל 10% _1" xfId="13138"/>
    <cellStyle name="9_הערות_פירוט אגח תשואה מעל 10% _1_15" xfId="13139"/>
    <cellStyle name="9_הערות_פירוט אגח תשואה מעל 10% _15" xfId="13140"/>
    <cellStyle name="9_הערות_פירוט אגח תשואה מעל 10% _פירוט אגח תשואה מעל 10% " xfId="13141"/>
    <cellStyle name="9_הערות_פירוט אגח תשואה מעל 10% _פירוט אגח תשואה מעל 10% _15" xfId="13142"/>
    <cellStyle name="9_יתרת מסגרות אשראי לניצול " xfId="13143"/>
    <cellStyle name="9_יתרת מסגרות אשראי לניצול  2" xfId="13144"/>
    <cellStyle name="9_יתרת מסגרות אשראי לניצול  2_15" xfId="13145"/>
    <cellStyle name="9_יתרת מסגרות אשראי לניצול  2_דיווחים נוספים" xfId="13146"/>
    <cellStyle name="9_יתרת מסגרות אשראי לניצול  2_דיווחים נוספים_1" xfId="13147"/>
    <cellStyle name="9_יתרת מסגרות אשראי לניצול  2_דיווחים נוספים_1_15" xfId="13148"/>
    <cellStyle name="9_יתרת מסגרות אשראי לניצול  2_דיווחים נוספים_1_פירוט אגח תשואה מעל 10% " xfId="13149"/>
    <cellStyle name="9_יתרת מסגרות אשראי לניצול  2_דיווחים נוספים_1_פירוט אגח תשואה מעל 10% _15" xfId="13150"/>
    <cellStyle name="9_יתרת מסגרות אשראי לניצול  2_דיווחים נוספים_15" xfId="13151"/>
    <cellStyle name="9_יתרת מסגרות אשראי לניצול  2_דיווחים נוספים_פירוט אגח תשואה מעל 10% " xfId="13152"/>
    <cellStyle name="9_יתרת מסגרות אשראי לניצול  2_דיווחים נוספים_פירוט אגח תשואה מעל 10% _15" xfId="13153"/>
    <cellStyle name="9_יתרת מסגרות אשראי לניצול  2_פירוט אגח תשואה מעל 10% " xfId="13154"/>
    <cellStyle name="9_יתרת מסגרות אשראי לניצול  2_פירוט אגח תשואה מעל 10% _1" xfId="13155"/>
    <cellStyle name="9_יתרת מסגרות אשראי לניצול  2_פירוט אגח תשואה מעל 10% _1_15" xfId="13156"/>
    <cellStyle name="9_יתרת מסגרות אשראי לניצול  2_פירוט אגח תשואה מעל 10% _15" xfId="13157"/>
    <cellStyle name="9_יתרת מסגרות אשראי לניצול  2_פירוט אגח תשואה מעל 10% _פירוט אגח תשואה מעל 10% " xfId="13158"/>
    <cellStyle name="9_יתרת מסגרות אשראי לניצול  2_פירוט אגח תשואה מעל 10% _פירוט אגח תשואה מעל 10% _15" xfId="13159"/>
    <cellStyle name="9_יתרת מסגרות אשראי לניצול _15" xfId="13160"/>
    <cellStyle name="9_יתרת מסגרות אשראי לניצול _4.4." xfId="13161"/>
    <cellStyle name="9_יתרת מסגרות אשראי לניצול _4.4. 2" xfId="13162"/>
    <cellStyle name="9_יתרת מסגרות אשראי לניצול _4.4. 2_15" xfId="13163"/>
    <cellStyle name="9_יתרת מסגרות אשראי לניצול _4.4. 2_דיווחים נוספים" xfId="13164"/>
    <cellStyle name="9_יתרת מסגרות אשראי לניצול _4.4. 2_דיווחים נוספים_1" xfId="13165"/>
    <cellStyle name="9_יתרת מסגרות אשראי לניצול _4.4. 2_דיווחים נוספים_1_15" xfId="13166"/>
    <cellStyle name="9_יתרת מסגרות אשראי לניצול _4.4. 2_דיווחים נוספים_1_פירוט אגח תשואה מעל 10% " xfId="13167"/>
    <cellStyle name="9_יתרת מסגרות אשראי לניצול _4.4. 2_דיווחים נוספים_1_פירוט אגח תשואה מעל 10% _15" xfId="13168"/>
    <cellStyle name="9_יתרת מסגרות אשראי לניצול _4.4. 2_דיווחים נוספים_15" xfId="13169"/>
    <cellStyle name="9_יתרת מסגרות אשראי לניצול _4.4. 2_דיווחים נוספים_פירוט אגח תשואה מעל 10% " xfId="13170"/>
    <cellStyle name="9_יתרת מסגרות אשראי לניצול _4.4. 2_דיווחים נוספים_פירוט אגח תשואה מעל 10% _15" xfId="13171"/>
    <cellStyle name="9_יתרת מסגרות אשראי לניצול _4.4. 2_פירוט אגח תשואה מעל 10% " xfId="13172"/>
    <cellStyle name="9_יתרת מסגרות אשראי לניצול _4.4. 2_פירוט אגח תשואה מעל 10% _1" xfId="13173"/>
    <cellStyle name="9_יתרת מסגרות אשראי לניצול _4.4. 2_פירוט אגח תשואה מעל 10% _1_15" xfId="13174"/>
    <cellStyle name="9_יתרת מסגרות אשראי לניצול _4.4. 2_פירוט אגח תשואה מעל 10% _15" xfId="13175"/>
    <cellStyle name="9_יתרת מסגרות אשראי לניצול _4.4. 2_פירוט אגח תשואה מעל 10% _פירוט אגח תשואה מעל 10% " xfId="13176"/>
    <cellStyle name="9_יתרת מסגרות אשראי לניצול _4.4. 2_פירוט אגח תשואה מעל 10% _פירוט אגח תשואה מעל 10% _15" xfId="13177"/>
    <cellStyle name="9_יתרת מסגרות אשראי לניצול _4.4._15" xfId="13178"/>
    <cellStyle name="9_יתרת מסגרות אשראי לניצול _4.4._דיווחים נוספים" xfId="13179"/>
    <cellStyle name="9_יתרת מסגרות אשראי לניצול _4.4._דיווחים נוספים_15" xfId="13180"/>
    <cellStyle name="9_יתרת מסגרות אשראי לניצול _4.4._דיווחים נוספים_פירוט אגח תשואה מעל 10% " xfId="13181"/>
    <cellStyle name="9_יתרת מסגרות אשראי לניצול _4.4._דיווחים נוספים_פירוט אגח תשואה מעל 10% _15" xfId="13182"/>
    <cellStyle name="9_יתרת מסגרות אשראי לניצול _4.4._פירוט אגח תשואה מעל 10% " xfId="13183"/>
    <cellStyle name="9_יתרת מסגרות אשראי לניצול _4.4._פירוט אגח תשואה מעל 10% _1" xfId="13184"/>
    <cellStyle name="9_יתרת מסגרות אשראי לניצול _4.4._פירוט אגח תשואה מעל 10% _1_15" xfId="13185"/>
    <cellStyle name="9_יתרת מסגרות אשראי לניצול _4.4._פירוט אגח תשואה מעל 10% _15" xfId="13186"/>
    <cellStyle name="9_יתרת מסגרות אשראי לניצול _4.4._פירוט אגח תשואה מעל 10% _פירוט אגח תשואה מעל 10% " xfId="13187"/>
    <cellStyle name="9_יתרת מסגרות אשראי לניצול _4.4._פירוט אגח תשואה מעל 10% _פירוט אגח תשואה מעל 10% _15" xfId="13188"/>
    <cellStyle name="9_יתרת מסגרות אשראי לניצול _דיווחים נוספים" xfId="13189"/>
    <cellStyle name="9_יתרת מסגרות אשראי לניצול _דיווחים נוספים_1" xfId="13190"/>
    <cellStyle name="9_יתרת מסגרות אשראי לניצול _דיווחים נוספים_1_15" xfId="13191"/>
    <cellStyle name="9_יתרת מסגרות אשראי לניצול _דיווחים נוספים_1_פירוט אגח תשואה מעל 10% " xfId="13192"/>
    <cellStyle name="9_יתרת מסגרות אשראי לניצול _דיווחים נוספים_1_פירוט אגח תשואה מעל 10% _15" xfId="13193"/>
    <cellStyle name="9_יתרת מסגרות אשראי לניצול _דיווחים נוספים_15" xfId="13194"/>
    <cellStyle name="9_יתרת מסגרות אשראי לניצול _דיווחים נוספים_פירוט אגח תשואה מעל 10% " xfId="13195"/>
    <cellStyle name="9_יתרת מסגרות אשראי לניצול _דיווחים נוספים_פירוט אגח תשואה מעל 10% _15" xfId="13196"/>
    <cellStyle name="9_יתרת מסגרות אשראי לניצול _פירוט אגח תשואה מעל 10% " xfId="13197"/>
    <cellStyle name="9_יתרת מסגרות אשראי לניצול _פירוט אגח תשואה מעל 10% _1" xfId="13198"/>
    <cellStyle name="9_יתרת מסגרות אשראי לניצול _פירוט אגח תשואה מעל 10% _1_15" xfId="13199"/>
    <cellStyle name="9_יתרת מסגרות אשראי לניצול _פירוט אגח תשואה מעל 10% _15" xfId="13200"/>
    <cellStyle name="9_יתרת מסגרות אשראי לניצול _פירוט אגח תשואה מעל 10% _פירוט אגח תשואה מעל 10% " xfId="13201"/>
    <cellStyle name="9_יתרת מסגרות אשראי לניצול _פירוט אגח תשואה מעל 10% _פירוט אגח תשואה מעל 10% _15" xfId="13202"/>
    <cellStyle name="9_משקל בתא100" xfId="13203"/>
    <cellStyle name="9_משקל בתא100 2" xfId="13204"/>
    <cellStyle name="9_משקל בתא100 2 2" xfId="13205"/>
    <cellStyle name="9_משקל בתא100 2 2_15" xfId="13206"/>
    <cellStyle name="9_משקל בתא100 2 2_דיווחים נוספים" xfId="13207"/>
    <cellStyle name="9_משקל בתא100 2 2_דיווחים נוספים_1" xfId="13208"/>
    <cellStyle name="9_משקל בתא100 2 2_דיווחים נוספים_1_15" xfId="13209"/>
    <cellStyle name="9_משקל בתא100 2 2_דיווחים נוספים_1_פירוט אגח תשואה מעל 10% " xfId="13210"/>
    <cellStyle name="9_משקל בתא100 2 2_דיווחים נוספים_1_פירוט אגח תשואה מעל 10% _15" xfId="13211"/>
    <cellStyle name="9_משקל בתא100 2 2_דיווחים נוספים_15" xfId="13212"/>
    <cellStyle name="9_משקל בתא100 2 2_דיווחים נוספים_פירוט אגח תשואה מעל 10% " xfId="13213"/>
    <cellStyle name="9_משקל בתא100 2 2_דיווחים נוספים_פירוט אגח תשואה מעל 10% _15" xfId="13214"/>
    <cellStyle name="9_משקל בתא100 2 2_פירוט אגח תשואה מעל 10% " xfId="13215"/>
    <cellStyle name="9_משקל בתא100 2 2_פירוט אגח תשואה מעל 10% _1" xfId="13216"/>
    <cellStyle name="9_משקל בתא100 2 2_פירוט אגח תשואה מעל 10% _1_15" xfId="13217"/>
    <cellStyle name="9_משקל בתא100 2 2_פירוט אגח תשואה מעל 10% _15" xfId="13218"/>
    <cellStyle name="9_משקל בתא100 2 2_פירוט אגח תשואה מעל 10% _פירוט אגח תשואה מעל 10% " xfId="13219"/>
    <cellStyle name="9_משקל בתא100 2 2_פירוט אגח תשואה מעל 10% _פירוט אגח תשואה מעל 10% _15" xfId="13220"/>
    <cellStyle name="9_משקל בתא100 2_15" xfId="13221"/>
    <cellStyle name="9_משקל בתא100 2_4.4." xfId="13222"/>
    <cellStyle name="9_משקל בתא100 2_4.4. 2" xfId="13223"/>
    <cellStyle name="9_משקל בתא100 2_4.4. 2_15" xfId="13224"/>
    <cellStyle name="9_משקל בתא100 2_4.4. 2_דיווחים נוספים" xfId="13225"/>
    <cellStyle name="9_משקל בתא100 2_4.4. 2_דיווחים נוספים_1" xfId="13226"/>
    <cellStyle name="9_משקל בתא100 2_4.4. 2_דיווחים נוספים_1_15" xfId="13227"/>
    <cellStyle name="9_משקל בתא100 2_4.4. 2_דיווחים נוספים_1_פירוט אגח תשואה מעל 10% " xfId="13228"/>
    <cellStyle name="9_משקל בתא100 2_4.4. 2_דיווחים נוספים_1_פירוט אגח תשואה מעל 10% _15" xfId="13229"/>
    <cellStyle name="9_משקל בתא100 2_4.4. 2_דיווחים נוספים_15" xfId="13230"/>
    <cellStyle name="9_משקל בתא100 2_4.4. 2_דיווחים נוספים_פירוט אגח תשואה מעל 10% " xfId="13231"/>
    <cellStyle name="9_משקל בתא100 2_4.4. 2_דיווחים נוספים_פירוט אגח תשואה מעל 10% _15" xfId="13232"/>
    <cellStyle name="9_משקל בתא100 2_4.4. 2_פירוט אגח תשואה מעל 10% " xfId="13233"/>
    <cellStyle name="9_משקל בתא100 2_4.4. 2_פירוט אגח תשואה מעל 10% _1" xfId="13234"/>
    <cellStyle name="9_משקל בתא100 2_4.4. 2_פירוט אגח תשואה מעל 10% _1_15" xfId="13235"/>
    <cellStyle name="9_משקל בתא100 2_4.4. 2_פירוט אגח תשואה מעל 10% _15" xfId="13236"/>
    <cellStyle name="9_משקל בתא100 2_4.4. 2_פירוט אגח תשואה מעל 10% _פירוט אגח תשואה מעל 10% " xfId="13237"/>
    <cellStyle name="9_משקל בתא100 2_4.4. 2_פירוט אגח תשואה מעל 10% _פירוט אגח תשואה מעל 10% _15" xfId="13238"/>
    <cellStyle name="9_משקל בתא100 2_4.4._15" xfId="13239"/>
    <cellStyle name="9_משקל בתא100 2_4.4._דיווחים נוספים" xfId="13240"/>
    <cellStyle name="9_משקל בתא100 2_4.4._דיווחים נוספים_15" xfId="13241"/>
    <cellStyle name="9_משקל בתא100 2_4.4._דיווחים נוספים_פירוט אגח תשואה מעל 10% " xfId="13242"/>
    <cellStyle name="9_משקל בתא100 2_4.4._דיווחים נוספים_פירוט אגח תשואה מעל 10% _15" xfId="13243"/>
    <cellStyle name="9_משקל בתא100 2_4.4._פירוט אגח תשואה מעל 10% " xfId="13244"/>
    <cellStyle name="9_משקל בתא100 2_4.4._פירוט אגח תשואה מעל 10% _1" xfId="13245"/>
    <cellStyle name="9_משקל בתא100 2_4.4._פירוט אגח תשואה מעל 10% _1_15" xfId="13246"/>
    <cellStyle name="9_משקל בתא100 2_4.4._פירוט אגח תשואה מעל 10% _15" xfId="13247"/>
    <cellStyle name="9_משקל בתא100 2_4.4._פירוט אגח תשואה מעל 10% _פירוט אגח תשואה מעל 10% " xfId="13248"/>
    <cellStyle name="9_משקל בתא100 2_4.4._פירוט אגח תשואה מעל 10% _פירוט אגח תשואה מעל 10% _15" xfId="13249"/>
    <cellStyle name="9_משקל בתא100 2_דיווחים נוספים" xfId="13250"/>
    <cellStyle name="9_משקל בתא100 2_דיווחים נוספים 2" xfId="13251"/>
    <cellStyle name="9_משקל בתא100 2_דיווחים נוספים 2_15" xfId="13252"/>
    <cellStyle name="9_משקל בתא100 2_דיווחים נוספים 2_דיווחים נוספים" xfId="13253"/>
    <cellStyle name="9_משקל בתא100 2_דיווחים נוספים 2_דיווחים נוספים_1" xfId="13254"/>
    <cellStyle name="9_משקל בתא100 2_דיווחים נוספים 2_דיווחים נוספים_1_15" xfId="13255"/>
    <cellStyle name="9_משקל בתא100 2_דיווחים נוספים 2_דיווחים נוספים_1_פירוט אגח תשואה מעל 10% " xfId="13256"/>
    <cellStyle name="9_משקל בתא100 2_דיווחים נוספים 2_דיווחים נוספים_1_פירוט אגח תשואה מעל 10% _15" xfId="13257"/>
    <cellStyle name="9_משקל בתא100 2_דיווחים נוספים 2_דיווחים נוספים_15" xfId="13258"/>
    <cellStyle name="9_משקל בתא100 2_דיווחים נוספים 2_דיווחים נוספים_פירוט אגח תשואה מעל 10% " xfId="13259"/>
    <cellStyle name="9_משקל בתא100 2_דיווחים נוספים 2_דיווחים נוספים_פירוט אגח תשואה מעל 10% _15" xfId="13260"/>
    <cellStyle name="9_משקל בתא100 2_דיווחים נוספים 2_פירוט אגח תשואה מעל 10% " xfId="13261"/>
    <cellStyle name="9_משקל בתא100 2_דיווחים נוספים 2_פירוט אגח תשואה מעל 10% _1" xfId="13262"/>
    <cellStyle name="9_משקל בתא100 2_דיווחים נוספים 2_פירוט אגח תשואה מעל 10% _1_15" xfId="13263"/>
    <cellStyle name="9_משקל בתא100 2_דיווחים נוספים 2_פירוט אגח תשואה מעל 10% _15" xfId="13264"/>
    <cellStyle name="9_משקל בתא100 2_דיווחים נוספים 2_פירוט אגח תשואה מעל 10% _פירוט אגח תשואה מעל 10% " xfId="13265"/>
    <cellStyle name="9_משקל בתא100 2_דיווחים נוספים 2_פירוט אגח תשואה מעל 10% _פירוט אגח תשואה מעל 10% _15" xfId="13266"/>
    <cellStyle name="9_משקל בתא100 2_דיווחים נוספים_1" xfId="13267"/>
    <cellStyle name="9_משקל בתא100 2_דיווחים נוספים_1 2" xfId="13268"/>
    <cellStyle name="9_משקל בתא100 2_דיווחים נוספים_1 2_15" xfId="13269"/>
    <cellStyle name="9_משקל בתא100 2_דיווחים נוספים_1 2_דיווחים נוספים" xfId="13270"/>
    <cellStyle name="9_משקל בתא100 2_דיווחים נוספים_1 2_דיווחים נוספים_1" xfId="13271"/>
    <cellStyle name="9_משקל בתא100 2_דיווחים נוספים_1 2_דיווחים נוספים_1_15" xfId="13272"/>
    <cellStyle name="9_משקל בתא100 2_דיווחים נוספים_1 2_דיווחים נוספים_1_פירוט אגח תשואה מעל 10% " xfId="13273"/>
    <cellStyle name="9_משקל בתא100 2_דיווחים נוספים_1 2_דיווחים נוספים_1_פירוט אגח תשואה מעל 10% _15" xfId="13274"/>
    <cellStyle name="9_משקל בתא100 2_דיווחים נוספים_1 2_דיווחים נוספים_15" xfId="13275"/>
    <cellStyle name="9_משקל בתא100 2_דיווחים נוספים_1 2_דיווחים נוספים_פירוט אגח תשואה מעל 10% " xfId="13276"/>
    <cellStyle name="9_משקל בתא100 2_דיווחים נוספים_1 2_דיווחים נוספים_פירוט אגח תשואה מעל 10% _15" xfId="13277"/>
    <cellStyle name="9_משקל בתא100 2_דיווחים נוספים_1 2_פירוט אגח תשואה מעל 10% " xfId="13278"/>
    <cellStyle name="9_משקל בתא100 2_דיווחים נוספים_1 2_פירוט אגח תשואה מעל 10% _1" xfId="13279"/>
    <cellStyle name="9_משקל בתא100 2_דיווחים נוספים_1 2_פירוט אגח תשואה מעל 10% _1_15" xfId="13280"/>
    <cellStyle name="9_משקל בתא100 2_דיווחים נוספים_1 2_פירוט אגח תשואה מעל 10% _15" xfId="13281"/>
    <cellStyle name="9_משקל בתא100 2_דיווחים נוספים_1 2_פירוט אגח תשואה מעל 10% _פירוט אגח תשואה מעל 10% " xfId="13282"/>
    <cellStyle name="9_משקל בתא100 2_דיווחים נוספים_1 2_פירוט אגח תשואה מעל 10% _פירוט אגח תשואה מעל 10% _15" xfId="13283"/>
    <cellStyle name="9_משקל בתא100 2_דיווחים נוספים_1_15" xfId="13284"/>
    <cellStyle name="9_משקל בתא100 2_דיווחים נוספים_1_4.4." xfId="13285"/>
    <cellStyle name="9_משקל בתא100 2_דיווחים נוספים_1_4.4. 2" xfId="13286"/>
    <cellStyle name="9_משקל בתא100 2_דיווחים נוספים_1_4.4. 2_15" xfId="13287"/>
    <cellStyle name="9_משקל בתא100 2_דיווחים נוספים_1_4.4. 2_דיווחים נוספים" xfId="13288"/>
    <cellStyle name="9_משקל בתא100 2_דיווחים נוספים_1_4.4. 2_דיווחים נוספים_1" xfId="13289"/>
    <cellStyle name="9_משקל בתא100 2_דיווחים נוספים_1_4.4. 2_דיווחים נוספים_1_15" xfId="13290"/>
    <cellStyle name="9_משקל בתא100 2_דיווחים נוספים_1_4.4. 2_דיווחים נוספים_1_פירוט אגח תשואה מעל 10% " xfId="13291"/>
    <cellStyle name="9_משקל בתא100 2_דיווחים נוספים_1_4.4. 2_דיווחים נוספים_1_פירוט אגח תשואה מעל 10% _15" xfId="13292"/>
    <cellStyle name="9_משקל בתא100 2_דיווחים נוספים_1_4.4. 2_דיווחים נוספים_15" xfId="13293"/>
    <cellStyle name="9_משקל בתא100 2_דיווחים נוספים_1_4.4. 2_דיווחים נוספים_פירוט אגח תשואה מעל 10% " xfId="13294"/>
    <cellStyle name="9_משקל בתא100 2_דיווחים נוספים_1_4.4. 2_דיווחים נוספים_פירוט אגח תשואה מעל 10% _15" xfId="13295"/>
    <cellStyle name="9_משקל בתא100 2_דיווחים נוספים_1_4.4. 2_פירוט אגח תשואה מעל 10% " xfId="13296"/>
    <cellStyle name="9_משקל בתא100 2_דיווחים נוספים_1_4.4. 2_פירוט אגח תשואה מעל 10% _1" xfId="13297"/>
    <cellStyle name="9_משקל בתא100 2_דיווחים נוספים_1_4.4. 2_פירוט אגח תשואה מעל 10% _1_15" xfId="13298"/>
    <cellStyle name="9_משקל בתא100 2_דיווחים נוספים_1_4.4. 2_פירוט אגח תשואה מעל 10% _15" xfId="13299"/>
    <cellStyle name="9_משקל בתא100 2_דיווחים נוספים_1_4.4. 2_פירוט אגח תשואה מעל 10% _פירוט אגח תשואה מעל 10% " xfId="13300"/>
    <cellStyle name="9_משקל בתא100 2_דיווחים נוספים_1_4.4. 2_פירוט אגח תשואה מעל 10% _פירוט אגח תשואה מעל 10% _15" xfId="13301"/>
    <cellStyle name="9_משקל בתא100 2_דיווחים נוספים_1_4.4._15" xfId="13302"/>
    <cellStyle name="9_משקל בתא100 2_דיווחים נוספים_1_4.4._דיווחים נוספים" xfId="13303"/>
    <cellStyle name="9_משקל בתא100 2_דיווחים נוספים_1_4.4._דיווחים נוספים_15" xfId="13304"/>
    <cellStyle name="9_משקל בתא100 2_דיווחים נוספים_1_4.4._דיווחים נוספים_פירוט אגח תשואה מעל 10% " xfId="13305"/>
    <cellStyle name="9_משקל בתא100 2_דיווחים נוספים_1_4.4._דיווחים נוספים_פירוט אגח תשואה מעל 10% _15" xfId="13306"/>
    <cellStyle name="9_משקל בתא100 2_דיווחים נוספים_1_4.4._פירוט אגח תשואה מעל 10% " xfId="13307"/>
    <cellStyle name="9_משקל בתא100 2_דיווחים נוספים_1_4.4._פירוט אגח תשואה מעל 10% _1" xfId="13308"/>
    <cellStyle name="9_משקל בתא100 2_דיווחים נוספים_1_4.4._פירוט אגח תשואה מעל 10% _1_15" xfId="13309"/>
    <cellStyle name="9_משקל בתא100 2_דיווחים נוספים_1_4.4._פירוט אגח תשואה מעל 10% _15" xfId="13310"/>
    <cellStyle name="9_משקל בתא100 2_דיווחים נוספים_1_4.4._פירוט אגח תשואה מעל 10% _פירוט אגח תשואה מעל 10% " xfId="13311"/>
    <cellStyle name="9_משקל בתא100 2_דיווחים נוספים_1_4.4._פירוט אגח תשואה מעל 10% _פירוט אגח תשואה מעל 10% _15" xfId="13312"/>
    <cellStyle name="9_משקל בתא100 2_דיווחים נוספים_1_דיווחים נוספים" xfId="13313"/>
    <cellStyle name="9_משקל בתא100 2_דיווחים נוספים_1_דיווחים נוספים_15" xfId="13314"/>
    <cellStyle name="9_משקל בתא100 2_דיווחים נוספים_1_דיווחים נוספים_פירוט אגח תשואה מעל 10% " xfId="13315"/>
    <cellStyle name="9_משקל בתא100 2_דיווחים נוספים_1_דיווחים נוספים_פירוט אגח תשואה מעל 10% _15" xfId="13316"/>
    <cellStyle name="9_משקל בתא100 2_דיווחים נוספים_1_פירוט אגח תשואה מעל 10% " xfId="13317"/>
    <cellStyle name="9_משקל בתא100 2_דיווחים נוספים_1_פירוט אגח תשואה מעל 10% _1" xfId="13318"/>
    <cellStyle name="9_משקל בתא100 2_דיווחים נוספים_1_פירוט אגח תשואה מעל 10% _1_15" xfId="13319"/>
    <cellStyle name="9_משקל בתא100 2_דיווחים נוספים_1_פירוט אגח תשואה מעל 10% _15" xfId="13320"/>
    <cellStyle name="9_משקל בתא100 2_דיווחים נוספים_1_פירוט אגח תשואה מעל 10% _פירוט אגח תשואה מעל 10% " xfId="13321"/>
    <cellStyle name="9_משקל בתא100 2_דיווחים נוספים_1_פירוט אגח תשואה מעל 10% _פירוט אגח תשואה מעל 10% _15" xfId="13322"/>
    <cellStyle name="9_משקל בתא100 2_דיווחים נוספים_15" xfId="13323"/>
    <cellStyle name="9_משקל בתא100 2_דיווחים נוספים_2" xfId="13324"/>
    <cellStyle name="9_משקל בתא100 2_דיווחים נוספים_2_15" xfId="13325"/>
    <cellStyle name="9_משקל בתא100 2_דיווחים נוספים_2_פירוט אגח תשואה מעל 10% " xfId="13326"/>
    <cellStyle name="9_משקל בתא100 2_דיווחים נוספים_2_פירוט אגח תשואה מעל 10% _15" xfId="13327"/>
    <cellStyle name="9_משקל בתא100 2_דיווחים נוספים_4.4." xfId="13328"/>
    <cellStyle name="9_משקל בתא100 2_דיווחים נוספים_4.4. 2" xfId="13329"/>
    <cellStyle name="9_משקל בתא100 2_דיווחים נוספים_4.4. 2_15" xfId="13330"/>
    <cellStyle name="9_משקל בתא100 2_דיווחים נוספים_4.4. 2_דיווחים נוספים" xfId="13331"/>
    <cellStyle name="9_משקל בתא100 2_דיווחים נוספים_4.4. 2_דיווחים נוספים_1" xfId="13332"/>
    <cellStyle name="9_משקל בתא100 2_דיווחים נוספים_4.4. 2_דיווחים נוספים_1_15" xfId="13333"/>
    <cellStyle name="9_משקל בתא100 2_דיווחים נוספים_4.4. 2_דיווחים נוספים_1_פירוט אגח תשואה מעל 10% " xfId="13334"/>
    <cellStyle name="9_משקל בתא100 2_דיווחים נוספים_4.4. 2_דיווחים נוספים_1_פירוט אגח תשואה מעל 10% _15" xfId="13335"/>
    <cellStyle name="9_משקל בתא100 2_דיווחים נוספים_4.4. 2_דיווחים נוספים_15" xfId="13336"/>
    <cellStyle name="9_משקל בתא100 2_דיווחים נוספים_4.4. 2_דיווחים נוספים_פירוט אגח תשואה מעל 10% " xfId="13337"/>
    <cellStyle name="9_משקל בתא100 2_דיווחים נוספים_4.4. 2_דיווחים נוספים_פירוט אגח תשואה מעל 10% _15" xfId="13338"/>
    <cellStyle name="9_משקל בתא100 2_דיווחים נוספים_4.4. 2_פירוט אגח תשואה מעל 10% " xfId="13339"/>
    <cellStyle name="9_משקל בתא100 2_דיווחים נוספים_4.4. 2_פירוט אגח תשואה מעל 10% _1" xfId="13340"/>
    <cellStyle name="9_משקל בתא100 2_דיווחים נוספים_4.4. 2_פירוט אגח תשואה מעל 10% _1_15" xfId="13341"/>
    <cellStyle name="9_משקל בתא100 2_דיווחים נוספים_4.4. 2_פירוט אגח תשואה מעל 10% _15" xfId="13342"/>
    <cellStyle name="9_משקל בתא100 2_דיווחים נוספים_4.4. 2_פירוט אגח תשואה מעל 10% _פירוט אגח תשואה מעל 10% " xfId="13343"/>
    <cellStyle name="9_משקל בתא100 2_דיווחים נוספים_4.4. 2_פירוט אגח תשואה מעל 10% _פירוט אגח תשואה מעל 10% _15" xfId="13344"/>
    <cellStyle name="9_משקל בתא100 2_דיווחים נוספים_4.4._15" xfId="13345"/>
    <cellStyle name="9_משקל בתא100 2_דיווחים נוספים_4.4._דיווחים נוספים" xfId="13346"/>
    <cellStyle name="9_משקל בתא100 2_דיווחים נוספים_4.4._דיווחים נוספים_15" xfId="13347"/>
    <cellStyle name="9_משקל בתא100 2_דיווחים נוספים_4.4._דיווחים נוספים_פירוט אגח תשואה מעל 10% " xfId="13348"/>
    <cellStyle name="9_משקל בתא100 2_דיווחים נוספים_4.4._דיווחים נוספים_פירוט אגח תשואה מעל 10% _15" xfId="13349"/>
    <cellStyle name="9_משקל בתא100 2_דיווחים נוספים_4.4._פירוט אגח תשואה מעל 10% " xfId="13350"/>
    <cellStyle name="9_משקל בתא100 2_דיווחים נוספים_4.4._פירוט אגח תשואה מעל 10% _1" xfId="13351"/>
    <cellStyle name="9_משקל בתא100 2_דיווחים נוספים_4.4._פירוט אגח תשואה מעל 10% _1_15" xfId="13352"/>
    <cellStyle name="9_משקל בתא100 2_דיווחים נוספים_4.4._פירוט אגח תשואה מעל 10% _15" xfId="13353"/>
    <cellStyle name="9_משקל בתא100 2_דיווחים נוספים_4.4._פירוט אגח תשואה מעל 10% _פירוט אגח תשואה מעל 10% " xfId="13354"/>
    <cellStyle name="9_משקל בתא100 2_דיווחים נוספים_4.4._פירוט אגח תשואה מעל 10% _פירוט אגח תשואה מעל 10% _15" xfId="13355"/>
    <cellStyle name="9_משקל בתא100 2_דיווחים נוספים_דיווחים נוספים" xfId="13356"/>
    <cellStyle name="9_משקל בתא100 2_דיווחים נוספים_דיווחים נוספים 2" xfId="13357"/>
    <cellStyle name="9_משקל בתא100 2_דיווחים נוספים_דיווחים נוספים 2_15" xfId="13358"/>
    <cellStyle name="9_משקל בתא100 2_דיווחים נוספים_דיווחים נוספים 2_דיווחים נוספים" xfId="13359"/>
    <cellStyle name="9_משקל בתא100 2_דיווחים נוספים_דיווחים נוספים 2_דיווחים נוספים_1" xfId="13360"/>
    <cellStyle name="9_משקל בתא100 2_דיווחים נוספים_דיווחים נוספים 2_דיווחים נוספים_1_15" xfId="13361"/>
    <cellStyle name="9_משקל בתא100 2_דיווחים נוספים_דיווחים נוספים 2_דיווחים נוספים_1_פירוט אגח תשואה מעל 10% " xfId="13362"/>
    <cellStyle name="9_משקל בתא100 2_דיווחים נוספים_דיווחים נוספים 2_דיווחים נוספים_1_פירוט אגח תשואה מעל 10% _15" xfId="13363"/>
    <cellStyle name="9_משקל בתא100 2_דיווחים נוספים_דיווחים נוספים 2_דיווחים נוספים_15" xfId="13364"/>
    <cellStyle name="9_משקל בתא100 2_דיווחים נוספים_דיווחים נוספים 2_דיווחים נוספים_פירוט אגח תשואה מעל 10% " xfId="13365"/>
    <cellStyle name="9_משקל בתא100 2_דיווחים נוספים_דיווחים נוספים 2_דיווחים נוספים_פירוט אגח תשואה מעל 10% _15" xfId="13366"/>
    <cellStyle name="9_משקל בתא100 2_דיווחים נוספים_דיווחים נוספים 2_פירוט אגח תשואה מעל 10% " xfId="13367"/>
    <cellStyle name="9_משקל בתא100 2_דיווחים נוספים_דיווחים נוספים 2_פירוט אגח תשואה מעל 10% _1" xfId="13368"/>
    <cellStyle name="9_משקל בתא100 2_דיווחים נוספים_דיווחים נוספים 2_פירוט אגח תשואה מעל 10% _1_15" xfId="13369"/>
    <cellStyle name="9_משקל בתא100 2_דיווחים נוספים_דיווחים נוספים 2_פירוט אגח תשואה מעל 10% _15" xfId="13370"/>
    <cellStyle name="9_משקל בתא100 2_דיווחים נוספים_דיווחים נוספים 2_פירוט אגח תשואה מעל 10% _פירוט אגח תשואה מעל 10% " xfId="13371"/>
    <cellStyle name="9_משקל בתא100 2_דיווחים נוספים_דיווחים נוספים 2_פירוט אגח תשואה מעל 10% _פירוט אגח תשואה מעל 10% _15" xfId="13372"/>
    <cellStyle name="9_משקל בתא100 2_דיווחים נוספים_דיווחים נוספים_1" xfId="13373"/>
    <cellStyle name="9_משקל בתא100 2_דיווחים נוספים_דיווחים נוספים_1_15" xfId="13374"/>
    <cellStyle name="9_משקל בתא100 2_דיווחים נוספים_דיווחים נוספים_1_פירוט אגח תשואה מעל 10% " xfId="13375"/>
    <cellStyle name="9_משקל בתא100 2_דיווחים נוספים_דיווחים נוספים_1_פירוט אגח תשואה מעל 10% _15" xfId="13376"/>
    <cellStyle name="9_משקל בתא100 2_דיווחים נוספים_דיווחים נוספים_15" xfId="13377"/>
    <cellStyle name="9_משקל בתא100 2_דיווחים נוספים_דיווחים נוספים_4.4." xfId="13378"/>
    <cellStyle name="9_משקל בתא100 2_דיווחים נוספים_דיווחים נוספים_4.4. 2" xfId="13379"/>
    <cellStyle name="9_משקל בתא100 2_דיווחים נוספים_דיווחים נוספים_4.4. 2_15" xfId="13380"/>
    <cellStyle name="9_משקל בתא100 2_דיווחים נוספים_דיווחים נוספים_4.4. 2_דיווחים נוספים" xfId="13381"/>
    <cellStyle name="9_משקל בתא100 2_דיווחים נוספים_דיווחים נוספים_4.4. 2_דיווחים נוספים_1" xfId="13382"/>
    <cellStyle name="9_משקל בתא100 2_דיווחים נוספים_דיווחים נוספים_4.4. 2_דיווחים נוספים_1_15" xfId="13383"/>
    <cellStyle name="9_משקל בתא100 2_דיווחים נוספים_דיווחים נוספים_4.4. 2_דיווחים נוספים_1_פירוט אגח תשואה מעל 10% " xfId="13384"/>
    <cellStyle name="9_משקל בתא100 2_דיווחים נוספים_דיווחים נוספים_4.4. 2_דיווחים נוספים_1_פירוט אגח תשואה מעל 10% _15" xfId="13385"/>
    <cellStyle name="9_משקל בתא100 2_דיווחים נוספים_דיווחים נוספים_4.4. 2_דיווחים נוספים_15" xfId="13386"/>
    <cellStyle name="9_משקל בתא100 2_דיווחים נוספים_דיווחים נוספים_4.4. 2_דיווחים נוספים_פירוט אגח תשואה מעל 10% " xfId="13387"/>
    <cellStyle name="9_משקל בתא100 2_דיווחים נוספים_דיווחים נוספים_4.4. 2_דיווחים נוספים_פירוט אגח תשואה מעל 10% _15" xfId="13388"/>
    <cellStyle name="9_משקל בתא100 2_דיווחים נוספים_דיווחים נוספים_4.4. 2_פירוט אגח תשואה מעל 10% " xfId="13389"/>
    <cellStyle name="9_משקל בתא100 2_דיווחים נוספים_דיווחים נוספים_4.4. 2_פירוט אגח תשואה מעל 10% _1" xfId="13390"/>
    <cellStyle name="9_משקל בתא100 2_דיווחים נוספים_דיווחים נוספים_4.4. 2_פירוט אגח תשואה מעל 10% _1_15" xfId="13391"/>
    <cellStyle name="9_משקל בתא100 2_דיווחים נוספים_דיווחים נוספים_4.4. 2_פירוט אגח תשואה מעל 10% _15" xfId="13392"/>
    <cellStyle name="9_משקל בתא100 2_דיווחים נוספים_דיווחים נוספים_4.4. 2_פירוט אגח תשואה מעל 10% _פירוט אגח תשואה מעל 10% " xfId="13393"/>
    <cellStyle name="9_משקל בתא100 2_דיווחים נוספים_דיווחים נוספים_4.4. 2_פירוט אגח תשואה מעל 10% _פירוט אגח תשואה מעל 10% _15" xfId="13394"/>
    <cellStyle name="9_משקל בתא100 2_דיווחים נוספים_דיווחים נוספים_4.4._15" xfId="13395"/>
    <cellStyle name="9_משקל בתא100 2_דיווחים נוספים_דיווחים נוספים_4.4._דיווחים נוספים" xfId="13396"/>
    <cellStyle name="9_משקל בתא100 2_דיווחים נוספים_דיווחים נוספים_4.4._דיווחים נוספים_15" xfId="13397"/>
    <cellStyle name="9_משקל בתא100 2_דיווחים נוספים_דיווחים נוספים_4.4._דיווחים נוספים_פירוט אגח תשואה מעל 10% " xfId="13398"/>
    <cellStyle name="9_משקל בתא100 2_דיווחים נוספים_דיווחים נוספים_4.4._דיווחים נוספים_פירוט אגח תשואה מעל 10% _15" xfId="13399"/>
    <cellStyle name="9_משקל בתא100 2_דיווחים נוספים_דיווחים נוספים_4.4._פירוט אגח תשואה מעל 10% " xfId="13400"/>
    <cellStyle name="9_משקל בתא100 2_דיווחים נוספים_דיווחים נוספים_4.4._פירוט אגח תשואה מעל 10% _1" xfId="13401"/>
    <cellStyle name="9_משקל בתא100 2_דיווחים נוספים_דיווחים נוספים_4.4._פירוט אגח תשואה מעל 10% _1_15" xfId="13402"/>
    <cellStyle name="9_משקל בתא100 2_דיווחים נוספים_דיווחים נוספים_4.4._פירוט אגח תשואה מעל 10% _15" xfId="13403"/>
    <cellStyle name="9_משקל בתא100 2_דיווחים נוספים_דיווחים נוספים_4.4._פירוט אגח תשואה מעל 10% _פירוט אגח תשואה מעל 10% " xfId="13404"/>
    <cellStyle name="9_משקל בתא100 2_דיווחים נוספים_דיווחים נוספים_4.4._פירוט אגח תשואה מעל 10% _פירוט אגח תשואה מעל 10% _15" xfId="13405"/>
    <cellStyle name="9_משקל בתא100 2_דיווחים נוספים_דיווחים נוספים_דיווחים נוספים" xfId="13406"/>
    <cellStyle name="9_משקל בתא100 2_דיווחים נוספים_דיווחים נוספים_דיווחים נוספים_15" xfId="13407"/>
    <cellStyle name="9_משקל בתא100 2_דיווחים נוספים_דיווחים נוספים_דיווחים נוספים_פירוט אגח תשואה מעל 10% " xfId="13408"/>
    <cellStyle name="9_משקל בתא100 2_דיווחים נוספים_דיווחים נוספים_דיווחים נוספים_פירוט אגח תשואה מעל 10% _15" xfId="13409"/>
    <cellStyle name="9_משקל בתא100 2_דיווחים נוספים_דיווחים נוספים_פירוט אגח תשואה מעל 10% " xfId="13410"/>
    <cellStyle name="9_משקל בתא100 2_דיווחים נוספים_דיווחים נוספים_פירוט אגח תשואה מעל 10% _1" xfId="13411"/>
    <cellStyle name="9_משקל בתא100 2_דיווחים נוספים_דיווחים נוספים_פירוט אגח תשואה מעל 10% _1_15" xfId="13412"/>
    <cellStyle name="9_משקל בתא100 2_דיווחים נוספים_דיווחים נוספים_פירוט אגח תשואה מעל 10% _15" xfId="13413"/>
    <cellStyle name="9_משקל בתא100 2_דיווחים נוספים_דיווחים נוספים_פירוט אגח תשואה מעל 10% _פירוט אגח תשואה מעל 10% " xfId="13414"/>
    <cellStyle name="9_משקל בתא100 2_דיווחים נוספים_דיווחים נוספים_פירוט אגח תשואה מעל 10% _פירוט אגח תשואה מעל 10% _15" xfId="13415"/>
    <cellStyle name="9_משקל בתא100 2_דיווחים נוספים_פירוט אגח תשואה מעל 10% " xfId="13416"/>
    <cellStyle name="9_משקל בתא100 2_דיווחים נוספים_פירוט אגח תשואה מעל 10% _1" xfId="13417"/>
    <cellStyle name="9_משקל בתא100 2_דיווחים נוספים_פירוט אגח תשואה מעל 10% _1_15" xfId="13418"/>
    <cellStyle name="9_משקל בתא100 2_דיווחים נוספים_פירוט אגח תשואה מעל 10% _15" xfId="13419"/>
    <cellStyle name="9_משקל בתא100 2_דיווחים נוספים_פירוט אגח תשואה מעל 10% _פירוט אגח תשואה מעל 10% " xfId="13420"/>
    <cellStyle name="9_משקל בתא100 2_דיווחים נוספים_פירוט אגח תשואה מעל 10% _פירוט אגח תשואה מעל 10% _15" xfId="13421"/>
    <cellStyle name="9_משקל בתא100 2_עסקאות שאושרו וטרם בוצעו  " xfId="13422"/>
    <cellStyle name="9_משקל בתא100 2_עסקאות שאושרו וטרם בוצעו   2" xfId="13423"/>
    <cellStyle name="9_משקל בתא100 2_עסקאות שאושרו וטרם בוצעו   2_15" xfId="13424"/>
    <cellStyle name="9_משקל בתא100 2_עסקאות שאושרו וטרם בוצעו   2_דיווחים נוספים" xfId="13425"/>
    <cellStyle name="9_משקל בתא100 2_עסקאות שאושרו וטרם בוצעו   2_דיווחים נוספים_1" xfId="13426"/>
    <cellStyle name="9_משקל בתא100 2_עסקאות שאושרו וטרם בוצעו   2_דיווחים נוספים_1_15" xfId="13427"/>
    <cellStyle name="9_משקל בתא100 2_עסקאות שאושרו וטרם בוצעו   2_דיווחים נוספים_1_פירוט אגח תשואה מעל 10% " xfId="13428"/>
    <cellStyle name="9_משקל בתא100 2_עסקאות שאושרו וטרם בוצעו   2_דיווחים נוספים_1_פירוט אגח תשואה מעל 10% _15" xfId="13429"/>
    <cellStyle name="9_משקל בתא100 2_עסקאות שאושרו וטרם בוצעו   2_דיווחים נוספים_15" xfId="13430"/>
    <cellStyle name="9_משקל בתא100 2_עסקאות שאושרו וטרם בוצעו   2_דיווחים נוספים_פירוט אגח תשואה מעל 10% " xfId="13431"/>
    <cellStyle name="9_משקל בתא100 2_עסקאות שאושרו וטרם בוצעו   2_דיווחים נוספים_פירוט אגח תשואה מעל 10% _15" xfId="13432"/>
    <cellStyle name="9_משקל בתא100 2_עסקאות שאושרו וטרם בוצעו   2_פירוט אגח תשואה מעל 10% " xfId="13433"/>
    <cellStyle name="9_משקל בתא100 2_עסקאות שאושרו וטרם בוצעו   2_פירוט אגח תשואה מעל 10% _1" xfId="13434"/>
    <cellStyle name="9_משקל בתא100 2_עסקאות שאושרו וטרם בוצעו   2_פירוט אגח תשואה מעל 10% _1_15" xfId="13435"/>
    <cellStyle name="9_משקל בתא100 2_עסקאות שאושרו וטרם בוצעו   2_פירוט אגח תשואה מעל 10% _15" xfId="13436"/>
    <cellStyle name="9_משקל בתא100 2_עסקאות שאושרו וטרם בוצעו   2_פירוט אגח תשואה מעל 10% _פירוט אגח תשואה מעל 10% " xfId="13437"/>
    <cellStyle name="9_משקל בתא100 2_עסקאות שאושרו וטרם בוצעו   2_פירוט אגח תשואה מעל 10% _פירוט אגח תשואה מעל 10% _15" xfId="13438"/>
    <cellStyle name="9_משקל בתא100 2_עסקאות שאושרו וטרם בוצעו  _15" xfId="13439"/>
    <cellStyle name="9_משקל בתא100 2_עסקאות שאושרו וטרם בוצעו  _דיווחים נוספים" xfId="13440"/>
    <cellStyle name="9_משקל בתא100 2_עסקאות שאושרו וטרם בוצעו  _דיווחים נוספים_15" xfId="13441"/>
    <cellStyle name="9_משקל בתא100 2_עסקאות שאושרו וטרם בוצעו  _דיווחים נוספים_פירוט אגח תשואה מעל 10% " xfId="13442"/>
    <cellStyle name="9_משקל בתא100 2_עסקאות שאושרו וטרם בוצעו  _דיווחים נוספים_פירוט אגח תשואה מעל 10% _15" xfId="13443"/>
    <cellStyle name="9_משקל בתא100 2_עסקאות שאושרו וטרם בוצעו  _פירוט אגח תשואה מעל 10% " xfId="13444"/>
    <cellStyle name="9_משקל בתא100 2_עסקאות שאושרו וטרם בוצעו  _פירוט אגח תשואה מעל 10% _1" xfId="13445"/>
    <cellStyle name="9_משקל בתא100 2_עסקאות שאושרו וטרם בוצעו  _פירוט אגח תשואה מעל 10% _1_15" xfId="13446"/>
    <cellStyle name="9_משקל בתא100 2_עסקאות שאושרו וטרם בוצעו  _פירוט אגח תשואה מעל 10% _15" xfId="13447"/>
    <cellStyle name="9_משקל בתא100 2_עסקאות שאושרו וטרם בוצעו  _פירוט אגח תשואה מעל 10% _פירוט אגח תשואה מעל 10% " xfId="13448"/>
    <cellStyle name="9_משקל בתא100 2_עסקאות שאושרו וטרם בוצעו  _פירוט אגח תשואה מעל 10% _פירוט אגח תשואה מעל 10% _15" xfId="13449"/>
    <cellStyle name="9_משקל בתא100 2_פירוט אגח תשואה מעל 10% " xfId="13450"/>
    <cellStyle name="9_משקל בתא100 2_פירוט אגח תשואה מעל 10%  2" xfId="13451"/>
    <cellStyle name="9_משקל בתא100 2_פירוט אגח תשואה מעל 10%  2_15" xfId="13452"/>
    <cellStyle name="9_משקל בתא100 2_פירוט אגח תשואה מעל 10%  2_דיווחים נוספים" xfId="13453"/>
    <cellStyle name="9_משקל בתא100 2_פירוט אגח תשואה מעל 10%  2_דיווחים נוספים_1" xfId="13454"/>
    <cellStyle name="9_משקל בתא100 2_פירוט אגח תשואה מעל 10%  2_דיווחים נוספים_1_15" xfId="13455"/>
    <cellStyle name="9_משקל בתא100 2_פירוט אגח תשואה מעל 10%  2_דיווחים נוספים_1_פירוט אגח תשואה מעל 10% " xfId="13456"/>
    <cellStyle name="9_משקל בתא100 2_פירוט אגח תשואה מעל 10%  2_דיווחים נוספים_1_פירוט אגח תשואה מעל 10% _15" xfId="13457"/>
    <cellStyle name="9_משקל בתא100 2_פירוט אגח תשואה מעל 10%  2_דיווחים נוספים_15" xfId="13458"/>
    <cellStyle name="9_משקל בתא100 2_פירוט אגח תשואה מעל 10%  2_דיווחים נוספים_פירוט אגח תשואה מעל 10% " xfId="13459"/>
    <cellStyle name="9_משקל בתא100 2_פירוט אגח תשואה מעל 10%  2_דיווחים נוספים_פירוט אגח תשואה מעל 10% _15" xfId="13460"/>
    <cellStyle name="9_משקל בתא100 2_פירוט אגח תשואה מעל 10%  2_פירוט אגח תשואה מעל 10% " xfId="13461"/>
    <cellStyle name="9_משקל בתא100 2_פירוט אגח תשואה מעל 10%  2_פירוט אגח תשואה מעל 10% _1" xfId="13462"/>
    <cellStyle name="9_משקל בתא100 2_פירוט אגח תשואה מעל 10%  2_פירוט אגח תשואה מעל 10% _1_15" xfId="13463"/>
    <cellStyle name="9_משקל בתא100 2_פירוט אגח תשואה מעל 10%  2_פירוט אגח תשואה מעל 10% _15" xfId="13464"/>
    <cellStyle name="9_משקל בתא100 2_פירוט אגח תשואה מעל 10%  2_פירוט אגח תשואה מעל 10% _פירוט אגח תשואה מעל 10% " xfId="13465"/>
    <cellStyle name="9_משקל בתא100 2_פירוט אגח תשואה מעל 10%  2_פירוט אגח תשואה מעל 10% _פירוט אגח תשואה מעל 10% _15" xfId="13466"/>
    <cellStyle name="9_משקל בתא100 2_פירוט אגח תשואה מעל 10% _1" xfId="13467"/>
    <cellStyle name="9_משקל בתא100 2_פירוט אגח תשואה מעל 10% _1_15" xfId="13468"/>
    <cellStyle name="9_משקל בתא100 2_פירוט אגח תשואה מעל 10% _1_פירוט אגח תשואה מעל 10% " xfId="13469"/>
    <cellStyle name="9_משקל בתא100 2_פירוט אגח תשואה מעל 10% _1_פירוט אגח תשואה מעל 10% _15" xfId="13470"/>
    <cellStyle name="9_משקל בתא100 2_פירוט אגח תשואה מעל 10% _15" xfId="13471"/>
    <cellStyle name="9_משקל בתא100 2_פירוט אגח תשואה מעל 10% _2" xfId="13472"/>
    <cellStyle name="9_משקל בתא100 2_פירוט אגח תשואה מעל 10% _2_15" xfId="13473"/>
    <cellStyle name="9_משקל בתא100 2_פירוט אגח תשואה מעל 10% _4.4." xfId="13474"/>
    <cellStyle name="9_משקל בתא100 2_פירוט אגח תשואה מעל 10% _4.4. 2" xfId="13475"/>
    <cellStyle name="9_משקל בתא100 2_פירוט אגח תשואה מעל 10% _4.4. 2_15" xfId="13476"/>
    <cellStyle name="9_משקל בתא100 2_פירוט אגח תשואה מעל 10% _4.4. 2_דיווחים נוספים" xfId="13477"/>
    <cellStyle name="9_משקל בתא100 2_פירוט אגח תשואה מעל 10% _4.4. 2_דיווחים נוספים_1" xfId="13478"/>
    <cellStyle name="9_משקל בתא100 2_פירוט אגח תשואה מעל 10% _4.4. 2_דיווחים נוספים_1_15" xfId="13479"/>
    <cellStyle name="9_משקל בתא100 2_פירוט אגח תשואה מעל 10% _4.4. 2_דיווחים נוספים_1_פירוט אגח תשואה מעל 10% " xfId="13480"/>
    <cellStyle name="9_משקל בתא100 2_פירוט אגח תשואה מעל 10% _4.4. 2_דיווחים נוספים_1_פירוט אגח תשואה מעל 10% _15" xfId="13481"/>
    <cellStyle name="9_משקל בתא100 2_פירוט אגח תשואה מעל 10% _4.4. 2_דיווחים נוספים_15" xfId="13482"/>
    <cellStyle name="9_משקל בתא100 2_פירוט אגח תשואה מעל 10% _4.4. 2_דיווחים נוספים_פירוט אגח תשואה מעל 10% " xfId="13483"/>
    <cellStyle name="9_משקל בתא100 2_פירוט אגח תשואה מעל 10% _4.4. 2_דיווחים נוספים_פירוט אגח תשואה מעל 10% _15" xfId="13484"/>
    <cellStyle name="9_משקל בתא100 2_פירוט אגח תשואה מעל 10% _4.4. 2_פירוט אגח תשואה מעל 10% " xfId="13485"/>
    <cellStyle name="9_משקל בתא100 2_פירוט אגח תשואה מעל 10% _4.4. 2_פירוט אגח תשואה מעל 10% _1" xfId="13486"/>
    <cellStyle name="9_משקל בתא100 2_פירוט אגח תשואה מעל 10% _4.4. 2_פירוט אגח תשואה מעל 10% _1_15" xfId="13487"/>
    <cellStyle name="9_משקל בתא100 2_פירוט אגח תשואה מעל 10% _4.4. 2_פירוט אגח תשואה מעל 10% _15" xfId="13488"/>
    <cellStyle name="9_משקל בתא100 2_פירוט אגח תשואה מעל 10% _4.4. 2_פירוט אגח תשואה מעל 10% _פירוט אגח תשואה מעל 10% " xfId="13489"/>
    <cellStyle name="9_משקל בתא100 2_פירוט אגח תשואה מעל 10% _4.4. 2_פירוט אגח תשואה מעל 10% _פירוט אגח תשואה מעל 10% _15" xfId="13490"/>
    <cellStyle name="9_משקל בתא100 2_פירוט אגח תשואה מעל 10% _4.4._15" xfId="13491"/>
    <cellStyle name="9_משקל בתא100 2_פירוט אגח תשואה מעל 10% _4.4._דיווחים נוספים" xfId="13492"/>
    <cellStyle name="9_משקל בתא100 2_פירוט אגח תשואה מעל 10% _4.4._דיווחים נוספים_15" xfId="13493"/>
    <cellStyle name="9_משקל בתא100 2_פירוט אגח תשואה מעל 10% _4.4._דיווחים נוספים_פירוט אגח תשואה מעל 10% " xfId="13494"/>
    <cellStyle name="9_משקל בתא100 2_פירוט אגח תשואה מעל 10% _4.4._דיווחים נוספים_פירוט אגח תשואה מעל 10% _15" xfId="13495"/>
    <cellStyle name="9_משקל בתא100 2_פירוט אגח תשואה מעל 10% _4.4._פירוט אגח תשואה מעל 10% " xfId="13496"/>
    <cellStyle name="9_משקל בתא100 2_פירוט אגח תשואה מעל 10% _4.4._פירוט אגח תשואה מעל 10% _1" xfId="13497"/>
    <cellStyle name="9_משקל בתא100 2_פירוט אגח תשואה מעל 10% _4.4._פירוט אגח תשואה מעל 10% _1_15" xfId="13498"/>
    <cellStyle name="9_משקל בתא100 2_פירוט אגח תשואה מעל 10% _4.4._פירוט אגח תשואה מעל 10% _15" xfId="13499"/>
    <cellStyle name="9_משקל בתא100 2_פירוט אגח תשואה מעל 10% _4.4._פירוט אגח תשואה מעל 10% _פירוט אגח תשואה מעל 10% " xfId="13500"/>
    <cellStyle name="9_משקל בתא100 2_פירוט אגח תשואה מעל 10% _4.4._פירוט אגח תשואה מעל 10% _פירוט אגח תשואה מעל 10% _15" xfId="13501"/>
    <cellStyle name="9_משקל בתא100 2_פירוט אגח תשואה מעל 10% _דיווחים נוספים" xfId="13502"/>
    <cellStyle name="9_משקל בתא100 2_פירוט אגח תשואה מעל 10% _דיווחים נוספים_1" xfId="13503"/>
    <cellStyle name="9_משקל בתא100 2_פירוט אגח תשואה מעל 10% _דיווחים נוספים_1_15" xfId="13504"/>
    <cellStyle name="9_משקל בתא100 2_פירוט אגח תשואה מעל 10% _דיווחים נוספים_1_פירוט אגח תשואה מעל 10% " xfId="13505"/>
    <cellStyle name="9_משקל בתא100 2_פירוט אגח תשואה מעל 10% _דיווחים נוספים_1_פירוט אגח תשואה מעל 10% _15" xfId="13506"/>
    <cellStyle name="9_משקל בתא100 2_פירוט אגח תשואה מעל 10% _דיווחים נוספים_15" xfId="13507"/>
    <cellStyle name="9_משקל בתא100 2_פירוט אגח תשואה מעל 10% _דיווחים נוספים_פירוט אגח תשואה מעל 10% " xfId="13508"/>
    <cellStyle name="9_משקל בתא100 2_פירוט אגח תשואה מעל 10% _דיווחים נוספים_פירוט אגח תשואה מעל 10% _15" xfId="13509"/>
    <cellStyle name="9_משקל בתא100 2_פירוט אגח תשואה מעל 10% _פירוט אגח תשואה מעל 10% " xfId="13510"/>
    <cellStyle name="9_משקל בתא100 2_פירוט אגח תשואה מעל 10% _פירוט אגח תשואה מעל 10% _1" xfId="13511"/>
    <cellStyle name="9_משקל בתא100 2_פירוט אגח תשואה מעל 10% _פירוט אגח תשואה מעל 10% _1_15" xfId="13512"/>
    <cellStyle name="9_משקל בתא100 2_פירוט אגח תשואה מעל 10% _פירוט אגח תשואה מעל 10% _15" xfId="13513"/>
    <cellStyle name="9_משקל בתא100 2_פירוט אגח תשואה מעל 10% _פירוט אגח תשואה מעל 10% _פירוט אגח תשואה מעל 10% " xfId="13514"/>
    <cellStyle name="9_משקל בתא100 2_פירוט אגח תשואה מעל 10% _פירוט אגח תשואה מעל 10% _פירוט אגח תשואה מעל 10% _15" xfId="13515"/>
    <cellStyle name="9_משקל בתא100 3" xfId="13516"/>
    <cellStyle name="9_משקל בתא100 3_15" xfId="13517"/>
    <cellStyle name="9_משקל בתא100 3_דיווחים נוספים" xfId="13518"/>
    <cellStyle name="9_משקל בתא100 3_דיווחים נוספים_1" xfId="13519"/>
    <cellStyle name="9_משקל בתא100 3_דיווחים נוספים_1_15" xfId="13520"/>
    <cellStyle name="9_משקל בתא100 3_דיווחים נוספים_1_פירוט אגח תשואה מעל 10% " xfId="13521"/>
    <cellStyle name="9_משקל בתא100 3_דיווחים נוספים_1_פירוט אגח תשואה מעל 10% _15" xfId="13522"/>
    <cellStyle name="9_משקל בתא100 3_דיווחים נוספים_15" xfId="13523"/>
    <cellStyle name="9_משקל בתא100 3_דיווחים נוספים_פירוט אגח תשואה מעל 10% " xfId="13524"/>
    <cellStyle name="9_משקל בתא100 3_דיווחים נוספים_פירוט אגח תשואה מעל 10% _15" xfId="13525"/>
    <cellStyle name="9_משקל בתא100 3_פירוט אגח תשואה מעל 10% " xfId="13526"/>
    <cellStyle name="9_משקל בתא100 3_פירוט אגח תשואה מעל 10% _1" xfId="13527"/>
    <cellStyle name="9_משקל בתא100 3_פירוט אגח תשואה מעל 10% _1_15" xfId="13528"/>
    <cellStyle name="9_משקל בתא100 3_פירוט אגח תשואה מעל 10% _15" xfId="13529"/>
    <cellStyle name="9_משקל בתא100 3_פירוט אגח תשואה מעל 10% _פירוט אגח תשואה מעל 10% " xfId="13530"/>
    <cellStyle name="9_משקל בתא100 3_פירוט אגח תשואה מעל 10% _פירוט אגח תשואה מעל 10% _15" xfId="13531"/>
    <cellStyle name="9_משקל בתא100_15" xfId="13532"/>
    <cellStyle name="9_משקל בתא100_4.4." xfId="13533"/>
    <cellStyle name="9_משקל בתא100_4.4. 2" xfId="13534"/>
    <cellStyle name="9_משקל בתא100_4.4. 2_15" xfId="13535"/>
    <cellStyle name="9_משקל בתא100_4.4. 2_דיווחים נוספים" xfId="13536"/>
    <cellStyle name="9_משקל בתא100_4.4. 2_דיווחים נוספים_1" xfId="13537"/>
    <cellStyle name="9_משקל בתא100_4.4. 2_דיווחים נוספים_1_15" xfId="13538"/>
    <cellStyle name="9_משקל בתא100_4.4. 2_דיווחים נוספים_1_פירוט אגח תשואה מעל 10% " xfId="13539"/>
    <cellStyle name="9_משקל בתא100_4.4. 2_דיווחים נוספים_1_פירוט אגח תשואה מעל 10% _15" xfId="13540"/>
    <cellStyle name="9_משקל בתא100_4.4. 2_דיווחים נוספים_15" xfId="13541"/>
    <cellStyle name="9_משקל בתא100_4.4. 2_דיווחים נוספים_פירוט אגח תשואה מעל 10% " xfId="13542"/>
    <cellStyle name="9_משקל בתא100_4.4. 2_דיווחים נוספים_פירוט אגח תשואה מעל 10% _15" xfId="13543"/>
    <cellStyle name="9_משקל בתא100_4.4. 2_פירוט אגח תשואה מעל 10% " xfId="13544"/>
    <cellStyle name="9_משקל בתא100_4.4. 2_פירוט אגח תשואה מעל 10% _1" xfId="13545"/>
    <cellStyle name="9_משקל בתא100_4.4. 2_פירוט אגח תשואה מעל 10% _1_15" xfId="13546"/>
    <cellStyle name="9_משקל בתא100_4.4. 2_פירוט אגח תשואה מעל 10% _15" xfId="13547"/>
    <cellStyle name="9_משקל בתא100_4.4. 2_פירוט אגח תשואה מעל 10% _פירוט אגח תשואה מעל 10% " xfId="13548"/>
    <cellStyle name="9_משקל בתא100_4.4. 2_פירוט אגח תשואה מעל 10% _פירוט אגח תשואה מעל 10% _15" xfId="13549"/>
    <cellStyle name="9_משקל בתא100_4.4._15" xfId="13550"/>
    <cellStyle name="9_משקל בתא100_4.4._דיווחים נוספים" xfId="13551"/>
    <cellStyle name="9_משקל בתא100_4.4._דיווחים נוספים_15" xfId="13552"/>
    <cellStyle name="9_משקל בתא100_4.4._דיווחים נוספים_פירוט אגח תשואה מעל 10% " xfId="13553"/>
    <cellStyle name="9_משקל בתא100_4.4._דיווחים נוספים_פירוט אגח תשואה מעל 10% _15" xfId="13554"/>
    <cellStyle name="9_משקל בתא100_4.4._פירוט אגח תשואה מעל 10% " xfId="13555"/>
    <cellStyle name="9_משקל בתא100_4.4._פירוט אגח תשואה מעל 10% _1" xfId="13556"/>
    <cellStyle name="9_משקל בתא100_4.4._פירוט אגח תשואה מעל 10% _1_15" xfId="13557"/>
    <cellStyle name="9_משקל בתא100_4.4._פירוט אגח תשואה מעל 10% _15" xfId="13558"/>
    <cellStyle name="9_משקל בתא100_4.4._פירוט אגח תשואה מעל 10% _פירוט אגח תשואה מעל 10% " xfId="13559"/>
    <cellStyle name="9_משקל בתא100_4.4._פירוט אגח תשואה מעל 10% _פירוט אגח תשואה מעל 10% _15" xfId="13560"/>
    <cellStyle name="9_משקל בתא100_דיווחים נוספים" xfId="13561"/>
    <cellStyle name="9_משקל בתא100_דיווחים נוספים 2" xfId="13562"/>
    <cellStyle name="9_משקל בתא100_דיווחים נוספים 2_15" xfId="13563"/>
    <cellStyle name="9_משקל בתא100_דיווחים נוספים 2_דיווחים נוספים" xfId="13564"/>
    <cellStyle name="9_משקל בתא100_דיווחים נוספים 2_דיווחים נוספים_1" xfId="13565"/>
    <cellStyle name="9_משקל בתא100_דיווחים נוספים 2_דיווחים נוספים_1_15" xfId="13566"/>
    <cellStyle name="9_משקל בתא100_דיווחים נוספים 2_דיווחים נוספים_1_פירוט אגח תשואה מעל 10% " xfId="13567"/>
    <cellStyle name="9_משקל בתא100_דיווחים נוספים 2_דיווחים נוספים_1_פירוט אגח תשואה מעל 10% _15" xfId="13568"/>
    <cellStyle name="9_משקל בתא100_דיווחים נוספים 2_דיווחים נוספים_15" xfId="13569"/>
    <cellStyle name="9_משקל בתא100_דיווחים נוספים 2_דיווחים נוספים_פירוט אגח תשואה מעל 10% " xfId="13570"/>
    <cellStyle name="9_משקל בתא100_דיווחים נוספים 2_דיווחים נוספים_פירוט אגח תשואה מעל 10% _15" xfId="13571"/>
    <cellStyle name="9_משקל בתא100_דיווחים נוספים 2_פירוט אגח תשואה מעל 10% " xfId="13572"/>
    <cellStyle name="9_משקל בתא100_דיווחים נוספים 2_פירוט אגח תשואה מעל 10% _1" xfId="13573"/>
    <cellStyle name="9_משקל בתא100_דיווחים נוספים 2_פירוט אגח תשואה מעל 10% _1_15" xfId="13574"/>
    <cellStyle name="9_משקל בתא100_דיווחים נוספים 2_פירוט אגח תשואה מעל 10% _15" xfId="13575"/>
    <cellStyle name="9_משקל בתא100_דיווחים נוספים 2_פירוט אגח תשואה מעל 10% _פירוט אגח תשואה מעל 10% " xfId="13576"/>
    <cellStyle name="9_משקל בתא100_דיווחים נוספים 2_פירוט אגח תשואה מעל 10% _פירוט אגח תשואה מעל 10% _15" xfId="13577"/>
    <cellStyle name="9_משקל בתא100_דיווחים נוספים_1" xfId="13578"/>
    <cellStyle name="9_משקל בתא100_דיווחים נוספים_1 2" xfId="13579"/>
    <cellStyle name="9_משקל בתא100_דיווחים נוספים_1 2_15" xfId="13580"/>
    <cellStyle name="9_משקל בתא100_דיווחים נוספים_1 2_דיווחים נוספים" xfId="13581"/>
    <cellStyle name="9_משקל בתא100_דיווחים נוספים_1 2_דיווחים נוספים_1" xfId="13582"/>
    <cellStyle name="9_משקל בתא100_דיווחים נוספים_1 2_דיווחים נוספים_1_15" xfId="13583"/>
    <cellStyle name="9_משקל בתא100_דיווחים נוספים_1 2_דיווחים נוספים_1_פירוט אגח תשואה מעל 10% " xfId="13584"/>
    <cellStyle name="9_משקל בתא100_דיווחים נוספים_1 2_דיווחים נוספים_1_פירוט אגח תשואה מעל 10% _15" xfId="13585"/>
    <cellStyle name="9_משקל בתא100_דיווחים נוספים_1 2_דיווחים נוספים_15" xfId="13586"/>
    <cellStyle name="9_משקל בתא100_דיווחים נוספים_1 2_דיווחים נוספים_פירוט אגח תשואה מעל 10% " xfId="13587"/>
    <cellStyle name="9_משקל בתא100_דיווחים נוספים_1 2_דיווחים נוספים_פירוט אגח תשואה מעל 10% _15" xfId="13588"/>
    <cellStyle name="9_משקל בתא100_דיווחים נוספים_1 2_פירוט אגח תשואה מעל 10% " xfId="13589"/>
    <cellStyle name="9_משקל בתא100_דיווחים נוספים_1 2_פירוט אגח תשואה מעל 10% _1" xfId="13590"/>
    <cellStyle name="9_משקל בתא100_דיווחים נוספים_1 2_פירוט אגח תשואה מעל 10% _1_15" xfId="13591"/>
    <cellStyle name="9_משקל בתא100_דיווחים נוספים_1 2_פירוט אגח תשואה מעל 10% _15" xfId="13592"/>
    <cellStyle name="9_משקל בתא100_דיווחים נוספים_1 2_פירוט אגח תשואה מעל 10% _פירוט אגח תשואה מעל 10% " xfId="13593"/>
    <cellStyle name="9_משקל בתא100_דיווחים נוספים_1 2_פירוט אגח תשואה מעל 10% _פירוט אגח תשואה מעל 10% _15" xfId="13594"/>
    <cellStyle name="9_משקל בתא100_דיווחים נוספים_1_15" xfId="13595"/>
    <cellStyle name="9_משקל בתא100_דיווחים נוספים_1_4.4." xfId="13596"/>
    <cellStyle name="9_משקל בתא100_דיווחים נוספים_1_4.4. 2" xfId="13597"/>
    <cellStyle name="9_משקל בתא100_דיווחים נוספים_1_4.4. 2_15" xfId="13598"/>
    <cellStyle name="9_משקל בתא100_דיווחים נוספים_1_4.4. 2_דיווחים נוספים" xfId="13599"/>
    <cellStyle name="9_משקל בתא100_דיווחים נוספים_1_4.4. 2_דיווחים נוספים_1" xfId="13600"/>
    <cellStyle name="9_משקל בתא100_דיווחים נוספים_1_4.4. 2_דיווחים נוספים_1_15" xfId="13601"/>
    <cellStyle name="9_משקל בתא100_דיווחים נוספים_1_4.4. 2_דיווחים נוספים_1_פירוט אגח תשואה מעל 10% " xfId="13602"/>
    <cellStyle name="9_משקל בתא100_דיווחים נוספים_1_4.4. 2_דיווחים נוספים_1_פירוט אגח תשואה מעל 10% _15" xfId="13603"/>
    <cellStyle name="9_משקל בתא100_דיווחים נוספים_1_4.4. 2_דיווחים נוספים_15" xfId="13604"/>
    <cellStyle name="9_משקל בתא100_דיווחים נוספים_1_4.4. 2_דיווחים נוספים_פירוט אגח תשואה מעל 10% " xfId="13605"/>
    <cellStyle name="9_משקל בתא100_דיווחים נוספים_1_4.4. 2_דיווחים נוספים_פירוט אגח תשואה מעל 10% _15" xfId="13606"/>
    <cellStyle name="9_משקל בתא100_דיווחים נוספים_1_4.4. 2_פירוט אגח תשואה מעל 10% " xfId="13607"/>
    <cellStyle name="9_משקל בתא100_דיווחים נוספים_1_4.4. 2_פירוט אגח תשואה מעל 10% _1" xfId="13608"/>
    <cellStyle name="9_משקל בתא100_דיווחים נוספים_1_4.4. 2_פירוט אגח תשואה מעל 10% _1_15" xfId="13609"/>
    <cellStyle name="9_משקל בתא100_דיווחים נוספים_1_4.4. 2_פירוט אגח תשואה מעל 10% _15" xfId="13610"/>
    <cellStyle name="9_משקל בתא100_דיווחים נוספים_1_4.4. 2_פירוט אגח תשואה מעל 10% _פירוט אגח תשואה מעל 10% " xfId="13611"/>
    <cellStyle name="9_משקל בתא100_דיווחים נוספים_1_4.4. 2_פירוט אגח תשואה מעל 10% _פירוט אגח תשואה מעל 10% _15" xfId="13612"/>
    <cellStyle name="9_משקל בתא100_דיווחים נוספים_1_4.4._15" xfId="13613"/>
    <cellStyle name="9_משקל בתא100_דיווחים נוספים_1_4.4._דיווחים נוספים" xfId="13614"/>
    <cellStyle name="9_משקל בתא100_דיווחים נוספים_1_4.4._דיווחים נוספים_15" xfId="13615"/>
    <cellStyle name="9_משקל בתא100_דיווחים נוספים_1_4.4._דיווחים נוספים_פירוט אגח תשואה מעל 10% " xfId="13616"/>
    <cellStyle name="9_משקל בתא100_דיווחים נוספים_1_4.4._דיווחים נוספים_פירוט אגח תשואה מעל 10% _15" xfId="13617"/>
    <cellStyle name="9_משקל בתא100_דיווחים נוספים_1_4.4._פירוט אגח תשואה מעל 10% " xfId="13618"/>
    <cellStyle name="9_משקל בתא100_דיווחים נוספים_1_4.4._פירוט אגח תשואה מעל 10% _1" xfId="13619"/>
    <cellStyle name="9_משקל בתא100_דיווחים נוספים_1_4.4._פירוט אגח תשואה מעל 10% _1_15" xfId="13620"/>
    <cellStyle name="9_משקל בתא100_דיווחים נוספים_1_4.4._פירוט אגח תשואה מעל 10% _15" xfId="13621"/>
    <cellStyle name="9_משקל בתא100_דיווחים נוספים_1_4.4._פירוט אגח תשואה מעל 10% _פירוט אגח תשואה מעל 10% " xfId="13622"/>
    <cellStyle name="9_משקל בתא100_דיווחים נוספים_1_4.4._פירוט אגח תשואה מעל 10% _פירוט אגח תשואה מעל 10% _15" xfId="13623"/>
    <cellStyle name="9_משקל בתא100_דיווחים נוספים_1_דיווחים נוספים" xfId="13624"/>
    <cellStyle name="9_משקל בתא100_דיווחים נוספים_1_דיווחים נוספים 2" xfId="13625"/>
    <cellStyle name="9_משקל בתא100_דיווחים נוספים_1_דיווחים נוספים 2_15" xfId="13626"/>
    <cellStyle name="9_משקל בתא100_דיווחים נוספים_1_דיווחים נוספים 2_דיווחים נוספים" xfId="13627"/>
    <cellStyle name="9_משקל בתא100_דיווחים נוספים_1_דיווחים נוספים 2_דיווחים נוספים_1" xfId="13628"/>
    <cellStyle name="9_משקל בתא100_דיווחים נוספים_1_דיווחים נוספים 2_דיווחים נוספים_1_15" xfId="13629"/>
    <cellStyle name="9_משקל בתא100_דיווחים נוספים_1_דיווחים נוספים 2_דיווחים נוספים_1_פירוט אגח תשואה מעל 10% " xfId="13630"/>
    <cellStyle name="9_משקל בתא100_דיווחים נוספים_1_דיווחים נוספים 2_דיווחים נוספים_1_פירוט אגח תשואה מעל 10% _15" xfId="13631"/>
    <cellStyle name="9_משקל בתא100_דיווחים נוספים_1_דיווחים נוספים 2_דיווחים נוספים_15" xfId="13632"/>
    <cellStyle name="9_משקל בתא100_דיווחים נוספים_1_דיווחים נוספים 2_דיווחים נוספים_פירוט אגח תשואה מעל 10% " xfId="13633"/>
    <cellStyle name="9_משקל בתא100_דיווחים נוספים_1_דיווחים נוספים 2_דיווחים נוספים_פירוט אגח תשואה מעל 10% _15" xfId="13634"/>
    <cellStyle name="9_משקל בתא100_דיווחים נוספים_1_דיווחים נוספים 2_פירוט אגח תשואה מעל 10% " xfId="13635"/>
    <cellStyle name="9_משקל בתא100_דיווחים נוספים_1_דיווחים נוספים 2_פירוט אגח תשואה מעל 10% _1" xfId="13636"/>
    <cellStyle name="9_משקל בתא100_דיווחים נוספים_1_דיווחים נוספים 2_פירוט אגח תשואה מעל 10% _1_15" xfId="13637"/>
    <cellStyle name="9_משקל בתא100_דיווחים נוספים_1_דיווחים נוספים 2_פירוט אגח תשואה מעל 10% _15" xfId="13638"/>
    <cellStyle name="9_משקל בתא100_דיווחים נוספים_1_דיווחים נוספים 2_פירוט אגח תשואה מעל 10% _פירוט אגח תשואה מעל 10% " xfId="13639"/>
    <cellStyle name="9_משקל בתא100_דיווחים נוספים_1_דיווחים נוספים 2_פירוט אגח תשואה מעל 10% _פירוט אגח תשואה מעל 10% _15" xfId="13640"/>
    <cellStyle name="9_משקל בתא100_דיווחים נוספים_1_דיווחים נוספים_1" xfId="13641"/>
    <cellStyle name="9_משקל בתא100_דיווחים נוספים_1_דיווחים נוספים_1_15" xfId="13642"/>
    <cellStyle name="9_משקל בתא100_דיווחים נוספים_1_דיווחים נוספים_1_פירוט אגח תשואה מעל 10% " xfId="13643"/>
    <cellStyle name="9_משקל בתא100_דיווחים נוספים_1_דיווחים נוספים_1_פירוט אגח תשואה מעל 10% _15" xfId="13644"/>
    <cellStyle name="9_משקל בתא100_דיווחים נוספים_1_דיווחים נוספים_15" xfId="13645"/>
    <cellStyle name="9_משקל בתא100_דיווחים נוספים_1_דיווחים נוספים_4.4." xfId="13646"/>
    <cellStyle name="9_משקל בתא100_דיווחים נוספים_1_דיווחים נוספים_4.4. 2" xfId="13647"/>
    <cellStyle name="9_משקל בתא100_דיווחים נוספים_1_דיווחים נוספים_4.4. 2_15" xfId="13648"/>
    <cellStyle name="9_משקל בתא100_דיווחים נוספים_1_דיווחים נוספים_4.4. 2_דיווחים נוספים" xfId="13649"/>
    <cellStyle name="9_משקל בתא100_דיווחים נוספים_1_דיווחים נוספים_4.4. 2_דיווחים נוספים_1" xfId="13650"/>
    <cellStyle name="9_משקל בתא100_דיווחים נוספים_1_דיווחים נוספים_4.4. 2_דיווחים נוספים_1_15" xfId="13651"/>
    <cellStyle name="9_משקל בתא100_דיווחים נוספים_1_דיווחים נוספים_4.4. 2_דיווחים נוספים_1_פירוט אגח תשואה מעל 10% " xfId="13652"/>
    <cellStyle name="9_משקל בתא100_דיווחים נוספים_1_דיווחים נוספים_4.4. 2_דיווחים נוספים_1_פירוט אגח תשואה מעל 10% _15" xfId="13653"/>
    <cellStyle name="9_משקל בתא100_דיווחים נוספים_1_דיווחים נוספים_4.4. 2_דיווחים נוספים_15" xfId="13654"/>
    <cellStyle name="9_משקל בתא100_דיווחים נוספים_1_דיווחים נוספים_4.4. 2_דיווחים נוספים_פירוט אגח תשואה מעל 10% " xfId="13655"/>
    <cellStyle name="9_משקל בתא100_דיווחים נוספים_1_דיווחים נוספים_4.4. 2_דיווחים נוספים_פירוט אגח תשואה מעל 10% _15" xfId="13656"/>
    <cellStyle name="9_משקל בתא100_דיווחים נוספים_1_דיווחים נוספים_4.4. 2_פירוט אגח תשואה מעל 10% " xfId="13657"/>
    <cellStyle name="9_משקל בתא100_דיווחים נוספים_1_דיווחים נוספים_4.4. 2_פירוט אגח תשואה מעל 10% _1" xfId="13658"/>
    <cellStyle name="9_משקל בתא100_דיווחים נוספים_1_דיווחים נוספים_4.4. 2_פירוט אגח תשואה מעל 10% _1_15" xfId="13659"/>
    <cellStyle name="9_משקל בתא100_דיווחים נוספים_1_דיווחים נוספים_4.4. 2_פירוט אגח תשואה מעל 10% _15" xfId="13660"/>
    <cellStyle name="9_משקל בתא100_דיווחים נוספים_1_דיווחים נוספים_4.4. 2_פירוט אגח תשואה מעל 10% _פירוט אגח תשואה מעל 10% " xfId="13661"/>
    <cellStyle name="9_משקל בתא100_דיווחים נוספים_1_דיווחים נוספים_4.4. 2_פירוט אגח תשואה מעל 10% _פירוט אגח תשואה מעל 10% _15" xfId="13662"/>
    <cellStyle name="9_משקל בתא100_דיווחים נוספים_1_דיווחים נוספים_4.4._15" xfId="13663"/>
    <cellStyle name="9_משקל בתא100_דיווחים נוספים_1_דיווחים נוספים_4.4._דיווחים נוספים" xfId="13664"/>
    <cellStyle name="9_משקל בתא100_דיווחים נוספים_1_דיווחים נוספים_4.4._דיווחים נוספים_15" xfId="13665"/>
    <cellStyle name="9_משקל בתא100_דיווחים נוספים_1_דיווחים נוספים_4.4._דיווחים נוספים_פירוט אגח תשואה מעל 10% " xfId="13666"/>
    <cellStyle name="9_משקל בתא100_דיווחים נוספים_1_דיווחים נוספים_4.4._דיווחים נוספים_פירוט אגח תשואה מעל 10% _15" xfId="13667"/>
    <cellStyle name="9_משקל בתא100_דיווחים נוספים_1_דיווחים נוספים_4.4._פירוט אגח תשואה מעל 10% " xfId="13668"/>
    <cellStyle name="9_משקל בתא100_דיווחים נוספים_1_דיווחים נוספים_4.4._פירוט אגח תשואה מעל 10% _1" xfId="13669"/>
    <cellStyle name="9_משקל בתא100_דיווחים נוספים_1_דיווחים נוספים_4.4._פירוט אגח תשואה מעל 10% _1_15" xfId="13670"/>
    <cellStyle name="9_משקל בתא100_דיווחים נוספים_1_דיווחים נוספים_4.4._פירוט אגח תשואה מעל 10% _15" xfId="13671"/>
    <cellStyle name="9_משקל בתא100_דיווחים נוספים_1_דיווחים נוספים_4.4._פירוט אגח תשואה מעל 10% _פירוט אגח תשואה מעל 10% " xfId="13672"/>
    <cellStyle name="9_משקל בתא100_דיווחים נוספים_1_דיווחים נוספים_4.4._פירוט אגח תשואה מעל 10% _פירוט אגח תשואה מעל 10% _15" xfId="13673"/>
    <cellStyle name="9_משקל בתא100_דיווחים נוספים_1_דיווחים נוספים_דיווחים נוספים" xfId="13674"/>
    <cellStyle name="9_משקל בתא100_דיווחים נוספים_1_דיווחים נוספים_דיווחים נוספים_15" xfId="13675"/>
    <cellStyle name="9_משקל בתא100_דיווחים נוספים_1_דיווחים נוספים_דיווחים נוספים_פירוט אגח תשואה מעל 10% " xfId="13676"/>
    <cellStyle name="9_משקל בתא100_דיווחים נוספים_1_דיווחים נוספים_דיווחים נוספים_פירוט אגח תשואה מעל 10% _15" xfId="13677"/>
    <cellStyle name="9_משקל בתא100_דיווחים נוספים_1_דיווחים נוספים_פירוט אגח תשואה מעל 10% " xfId="13678"/>
    <cellStyle name="9_משקל בתא100_דיווחים נוספים_1_דיווחים נוספים_פירוט אגח תשואה מעל 10% _1" xfId="13679"/>
    <cellStyle name="9_משקל בתא100_דיווחים נוספים_1_דיווחים נוספים_פירוט אגח תשואה מעל 10% _1_15" xfId="13680"/>
    <cellStyle name="9_משקל בתא100_דיווחים נוספים_1_דיווחים נוספים_פירוט אגח תשואה מעל 10% _15" xfId="13681"/>
    <cellStyle name="9_משקל בתא100_דיווחים נוספים_1_דיווחים נוספים_פירוט אגח תשואה מעל 10% _פירוט אגח תשואה מעל 10% " xfId="13682"/>
    <cellStyle name="9_משקל בתא100_דיווחים נוספים_1_דיווחים נוספים_פירוט אגח תשואה מעל 10% _פירוט אגח תשואה מעל 10% _15" xfId="13683"/>
    <cellStyle name="9_משקל בתא100_דיווחים נוספים_1_פירוט אגח תשואה מעל 10% " xfId="13684"/>
    <cellStyle name="9_משקל בתא100_דיווחים נוספים_1_פירוט אגח תשואה מעל 10% _1" xfId="13685"/>
    <cellStyle name="9_משקל בתא100_דיווחים נוספים_1_פירוט אגח תשואה מעל 10% _1_15" xfId="13686"/>
    <cellStyle name="9_משקל בתא100_דיווחים נוספים_1_פירוט אגח תשואה מעל 10% _15" xfId="13687"/>
    <cellStyle name="9_משקל בתא100_דיווחים נוספים_1_פירוט אגח תשואה מעל 10% _פירוט אגח תשואה מעל 10% " xfId="13688"/>
    <cellStyle name="9_משקל בתא100_דיווחים נוספים_1_פירוט אגח תשואה מעל 10% _פירוט אגח תשואה מעל 10% _15" xfId="13689"/>
    <cellStyle name="9_משקל בתא100_דיווחים נוספים_15" xfId="13690"/>
    <cellStyle name="9_משקל בתא100_דיווחים נוספים_2" xfId="13691"/>
    <cellStyle name="9_משקל בתא100_דיווחים נוספים_2 2" xfId="13692"/>
    <cellStyle name="9_משקל בתא100_דיווחים נוספים_2 2_15" xfId="13693"/>
    <cellStyle name="9_משקל בתא100_דיווחים נוספים_2 2_דיווחים נוספים" xfId="13694"/>
    <cellStyle name="9_משקל בתא100_דיווחים נוספים_2 2_דיווחים נוספים_1" xfId="13695"/>
    <cellStyle name="9_משקל בתא100_דיווחים נוספים_2 2_דיווחים נוספים_1_15" xfId="13696"/>
    <cellStyle name="9_משקל בתא100_דיווחים נוספים_2 2_דיווחים נוספים_1_פירוט אגח תשואה מעל 10% " xfId="13697"/>
    <cellStyle name="9_משקל בתא100_דיווחים נוספים_2 2_דיווחים נוספים_1_פירוט אגח תשואה מעל 10% _15" xfId="13698"/>
    <cellStyle name="9_משקל בתא100_דיווחים נוספים_2 2_דיווחים נוספים_15" xfId="13699"/>
    <cellStyle name="9_משקל בתא100_דיווחים נוספים_2 2_דיווחים נוספים_פירוט אגח תשואה מעל 10% " xfId="13700"/>
    <cellStyle name="9_משקל בתא100_דיווחים נוספים_2 2_דיווחים נוספים_פירוט אגח תשואה מעל 10% _15" xfId="13701"/>
    <cellStyle name="9_משקל בתא100_דיווחים נוספים_2 2_פירוט אגח תשואה מעל 10% " xfId="13702"/>
    <cellStyle name="9_משקל בתא100_דיווחים נוספים_2 2_פירוט אגח תשואה מעל 10% _1" xfId="13703"/>
    <cellStyle name="9_משקל בתא100_דיווחים נוספים_2 2_פירוט אגח תשואה מעל 10% _1_15" xfId="13704"/>
    <cellStyle name="9_משקל בתא100_דיווחים נוספים_2 2_פירוט אגח תשואה מעל 10% _15" xfId="13705"/>
    <cellStyle name="9_משקל בתא100_דיווחים נוספים_2 2_פירוט אגח תשואה מעל 10% _פירוט אגח תשואה מעל 10% " xfId="13706"/>
    <cellStyle name="9_משקל בתא100_דיווחים נוספים_2 2_פירוט אגח תשואה מעל 10% _פירוט אגח תשואה מעל 10% _15" xfId="13707"/>
    <cellStyle name="9_משקל בתא100_דיווחים נוספים_2_15" xfId="13708"/>
    <cellStyle name="9_משקל בתא100_דיווחים נוספים_2_4.4." xfId="13709"/>
    <cellStyle name="9_משקל בתא100_דיווחים נוספים_2_4.4. 2" xfId="13710"/>
    <cellStyle name="9_משקל בתא100_דיווחים נוספים_2_4.4. 2_15" xfId="13711"/>
    <cellStyle name="9_משקל בתא100_דיווחים נוספים_2_4.4. 2_דיווחים נוספים" xfId="13712"/>
    <cellStyle name="9_משקל בתא100_דיווחים נוספים_2_4.4. 2_דיווחים נוספים_1" xfId="13713"/>
    <cellStyle name="9_משקל בתא100_דיווחים נוספים_2_4.4. 2_דיווחים נוספים_1_15" xfId="13714"/>
    <cellStyle name="9_משקל בתא100_דיווחים נוספים_2_4.4. 2_דיווחים נוספים_1_פירוט אגח תשואה מעל 10% " xfId="13715"/>
    <cellStyle name="9_משקל בתא100_דיווחים נוספים_2_4.4. 2_דיווחים נוספים_1_פירוט אגח תשואה מעל 10% _15" xfId="13716"/>
    <cellStyle name="9_משקל בתא100_דיווחים נוספים_2_4.4. 2_דיווחים נוספים_15" xfId="13717"/>
    <cellStyle name="9_משקל בתא100_דיווחים נוספים_2_4.4. 2_דיווחים נוספים_פירוט אגח תשואה מעל 10% " xfId="13718"/>
    <cellStyle name="9_משקל בתא100_דיווחים נוספים_2_4.4. 2_דיווחים נוספים_פירוט אגח תשואה מעל 10% _15" xfId="13719"/>
    <cellStyle name="9_משקל בתא100_דיווחים נוספים_2_4.4. 2_פירוט אגח תשואה מעל 10% " xfId="13720"/>
    <cellStyle name="9_משקל בתא100_דיווחים נוספים_2_4.4. 2_פירוט אגח תשואה מעל 10% _1" xfId="13721"/>
    <cellStyle name="9_משקל בתא100_דיווחים נוספים_2_4.4. 2_פירוט אגח תשואה מעל 10% _1_15" xfId="13722"/>
    <cellStyle name="9_משקל בתא100_דיווחים נוספים_2_4.4. 2_פירוט אגח תשואה מעל 10% _15" xfId="13723"/>
    <cellStyle name="9_משקל בתא100_דיווחים נוספים_2_4.4. 2_פירוט אגח תשואה מעל 10% _פירוט אגח תשואה מעל 10% " xfId="13724"/>
    <cellStyle name="9_משקל בתא100_דיווחים נוספים_2_4.4. 2_פירוט אגח תשואה מעל 10% _פירוט אגח תשואה מעל 10% _15" xfId="13725"/>
    <cellStyle name="9_משקל בתא100_דיווחים נוספים_2_4.4._15" xfId="13726"/>
    <cellStyle name="9_משקל בתא100_דיווחים נוספים_2_4.4._דיווחים נוספים" xfId="13727"/>
    <cellStyle name="9_משקל בתא100_דיווחים נוספים_2_4.4._דיווחים נוספים_15" xfId="13728"/>
    <cellStyle name="9_משקל בתא100_דיווחים נוספים_2_4.4._דיווחים נוספים_פירוט אגח תשואה מעל 10% " xfId="13729"/>
    <cellStyle name="9_משקל בתא100_דיווחים נוספים_2_4.4._דיווחים נוספים_פירוט אגח תשואה מעל 10% _15" xfId="13730"/>
    <cellStyle name="9_משקל בתא100_דיווחים נוספים_2_4.4._פירוט אגח תשואה מעל 10% " xfId="13731"/>
    <cellStyle name="9_משקל בתא100_דיווחים נוספים_2_4.4._פירוט אגח תשואה מעל 10% _1" xfId="13732"/>
    <cellStyle name="9_משקל בתא100_דיווחים נוספים_2_4.4._פירוט אגח תשואה מעל 10% _1_15" xfId="13733"/>
    <cellStyle name="9_משקל בתא100_דיווחים נוספים_2_4.4._פירוט אגח תשואה מעל 10% _15" xfId="13734"/>
    <cellStyle name="9_משקל בתא100_דיווחים נוספים_2_4.4._פירוט אגח תשואה מעל 10% _פירוט אגח תשואה מעל 10% " xfId="13735"/>
    <cellStyle name="9_משקל בתא100_דיווחים נוספים_2_4.4._פירוט אגח תשואה מעל 10% _פירוט אגח תשואה מעל 10% _15" xfId="13736"/>
    <cellStyle name="9_משקל בתא100_דיווחים נוספים_2_דיווחים נוספים" xfId="13737"/>
    <cellStyle name="9_משקל בתא100_דיווחים נוספים_2_דיווחים נוספים_15" xfId="13738"/>
    <cellStyle name="9_משקל בתא100_דיווחים נוספים_2_דיווחים נוספים_פירוט אגח תשואה מעל 10% " xfId="13739"/>
    <cellStyle name="9_משקל בתא100_דיווחים נוספים_2_דיווחים נוספים_פירוט אגח תשואה מעל 10% _15" xfId="13740"/>
    <cellStyle name="9_משקל בתא100_דיווחים נוספים_2_פירוט אגח תשואה מעל 10% " xfId="13741"/>
    <cellStyle name="9_משקל בתא100_דיווחים נוספים_2_פירוט אגח תשואה מעל 10% _1" xfId="13742"/>
    <cellStyle name="9_משקל בתא100_דיווחים נוספים_2_פירוט אגח תשואה מעל 10% _1_15" xfId="13743"/>
    <cellStyle name="9_משקל בתא100_דיווחים נוספים_2_פירוט אגח תשואה מעל 10% _15" xfId="13744"/>
    <cellStyle name="9_משקל בתא100_דיווחים נוספים_2_פירוט אגח תשואה מעל 10% _פירוט אגח תשואה מעל 10% " xfId="13745"/>
    <cellStyle name="9_משקל בתא100_דיווחים נוספים_2_פירוט אגח תשואה מעל 10% _פירוט אגח תשואה מעל 10% _15" xfId="13746"/>
    <cellStyle name="9_משקל בתא100_דיווחים נוספים_3" xfId="13747"/>
    <cellStyle name="9_משקל בתא100_דיווחים נוספים_3_15" xfId="13748"/>
    <cellStyle name="9_משקל בתא100_דיווחים נוספים_3_פירוט אגח תשואה מעל 10% " xfId="13749"/>
    <cellStyle name="9_משקל בתא100_דיווחים נוספים_3_פירוט אגח תשואה מעל 10% _15" xfId="13750"/>
    <cellStyle name="9_משקל בתא100_דיווחים נוספים_4.4." xfId="13751"/>
    <cellStyle name="9_משקל בתא100_דיווחים נוספים_4.4. 2" xfId="13752"/>
    <cellStyle name="9_משקל בתא100_דיווחים נוספים_4.4. 2_15" xfId="13753"/>
    <cellStyle name="9_משקל בתא100_דיווחים נוספים_4.4. 2_דיווחים נוספים" xfId="13754"/>
    <cellStyle name="9_משקל בתא100_דיווחים נוספים_4.4. 2_דיווחים נוספים_1" xfId="13755"/>
    <cellStyle name="9_משקל בתא100_דיווחים נוספים_4.4. 2_דיווחים נוספים_1_15" xfId="13756"/>
    <cellStyle name="9_משקל בתא100_דיווחים נוספים_4.4. 2_דיווחים נוספים_1_פירוט אגח תשואה מעל 10% " xfId="13757"/>
    <cellStyle name="9_משקל בתא100_דיווחים נוספים_4.4. 2_דיווחים נוספים_1_פירוט אגח תשואה מעל 10% _15" xfId="13758"/>
    <cellStyle name="9_משקל בתא100_דיווחים נוספים_4.4. 2_דיווחים נוספים_15" xfId="13759"/>
    <cellStyle name="9_משקל בתא100_דיווחים נוספים_4.4. 2_דיווחים נוספים_פירוט אגח תשואה מעל 10% " xfId="13760"/>
    <cellStyle name="9_משקל בתא100_דיווחים נוספים_4.4. 2_דיווחים נוספים_פירוט אגח תשואה מעל 10% _15" xfId="13761"/>
    <cellStyle name="9_משקל בתא100_דיווחים נוספים_4.4. 2_פירוט אגח תשואה מעל 10% " xfId="13762"/>
    <cellStyle name="9_משקל בתא100_דיווחים נוספים_4.4. 2_פירוט אגח תשואה מעל 10% _1" xfId="13763"/>
    <cellStyle name="9_משקל בתא100_דיווחים נוספים_4.4. 2_פירוט אגח תשואה מעל 10% _1_15" xfId="13764"/>
    <cellStyle name="9_משקל בתא100_דיווחים נוספים_4.4. 2_פירוט אגח תשואה מעל 10% _15" xfId="13765"/>
    <cellStyle name="9_משקל בתא100_דיווחים נוספים_4.4. 2_פירוט אגח תשואה מעל 10% _פירוט אגח תשואה מעל 10% " xfId="13766"/>
    <cellStyle name="9_משקל בתא100_דיווחים נוספים_4.4. 2_פירוט אגח תשואה מעל 10% _פירוט אגח תשואה מעל 10% _15" xfId="13767"/>
    <cellStyle name="9_משקל בתא100_דיווחים נוספים_4.4._15" xfId="13768"/>
    <cellStyle name="9_משקל בתא100_דיווחים נוספים_4.4._דיווחים נוספים" xfId="13769"/>
    <cellStyle name="9_משקל בתא100_דיווחים נוספים_4.4._דיווחים נוספים_15" xfId="13770"/>
    <cellStyle name="9_משקל בתא100_דיווחים נוספים_4.4._דיווחים נוספים_פירוט אגח תשואה מעל 10% " xfId="13771"/>
    <cellStyle name="9_משקל בתא100_דיווחים נוספים_4.4._דיווחים נוספים_פירוט אגח תשואה מעל 10% _15" xfId="13772"/>
    <cellStyle name="9_משקל בתא100_דיווחים נוספים_4.4._פירוט אגח תשואה מעל 10% " xfId="13773"/>
    <cellStyle name="9_משקל בתא100_דיווחים נוספים_4.4._פירוט אגח תשואה מעל 10% _1" xfId="13774"/>
    <cellStyle name="9_משקל בתא100_דיווחים נוספים_4.4._פירוט אגח תשואה מעל 10% _1_15" xfId="13775"/>
    <cellStyle name="9_משקל בתא100_דיווחים נוספים_4.4._פירוט אגח תשואה מעל 10% _15" xfId="13776"/>
    <cellStyle name="9_משקל בתא100_דיווחים נוספים_4.4._פירוט אגח תשואה מעל 10% _פירוט אגח תשואה מעל 10% " xfId="13777"/>
    <cellStyle name="9_משקל בתא100_דיווחים נוספים_4.4._פירוט אגח תשואה מעל 10% _פירוט אגח תשואה מעל 10% _15" xfId="13778"/>
    <cellStyle name="9_משקל בתא100_דיווחים נוספים_דיווחים נוספים" xfId="13779"/>
    <cellStyle name="9_משקל בתא100_דיווחים נוספים_דיווחים נוספים 2" xfId="13780"/>
    <cellStyle name="9_משקל בתא100_דיווחים נוספים_דיווחים נוספים 2_15" xfId="13781"/>
    <cellStyle name="9_משקל בתא100_דיווחים נוספים_דיווחים נוספים 2_דיווחים נוספים" xfId="13782"/>
    <cellStyle name="9_משקל בתא100_דיווחים נוספים_דיווחים נוספים 2_דיווחים נוספים_1" xfId="13783"/>
    <cellStyle name="9_משקל בתא100_דיווחים נוספים_דיווחים נוספים 2_דיווחים נוספים_1_15" xfId="13784"/>
    <cellStyle name="9_משקל בתא100_דיווחים נוספים_דיווחים נוספים 2_דיווחים נוספים_1_פירוט אגח תשואה מעל 10% " xfId="13785"/>
    <cellStyle name="9_משקל בתא100_דיווחים נוספים_דיווחים נוספים 2_דיווחים נוספים_1_פירוט אגח תשואה מעל 10% _15" xfId="13786"/>
    <cellStyle name="9_משקל בתא100_דיווחים נוספים_דיווחים נוספים 2_דיווחים נוספים_15" xfId="13787"/>
    <cellStyle name="9_משקל בתא100_דיווחים נוספים_דיווחים נוספים 2_דיווחים נוספים_פירוט אגח תשואה מעל 10% " xfId="13788"/>
    <cellStyle name="9_משקל בתא100_דיווחים נוספים_דיווחים נוספים 2_דיווחים נוספים_פירוט אגח תשואה מעל 10% _15" xfId="13789"/>
    <cellStyle name="9_משקל בתא100_דיווחים נוספים_דיווחים נוספים 2_פירוט אגח תשואה מעל 10% " xfId="13790"/>
    <cellStyle name="9_משקל בתא100_דיווחים נוספים_דיווחים נוספים 2_פירוט אגח תשואה מעל 10% _1" xfId="13791"/>
    <cellStyle name="9_משקל בתא100_דיווחים נוספים_דיווחים נוספים 2_פירוט אגח תשואה מעל 10% _1_15" xfId="13792"/>
    <cellStyle name="9_משקל בתא100_דיווחים נוספים_דיווחים נוספים 2_פירוט אגח תשואה מעל 10% _15" xfId="13793"/>
    <cellStyle name="9_משקל בתא100_דיווחים נוספים_דיווחים נוספים 2_פירוט אגח תשואה מעל 10% _פירוט אגח תשואה מעל 10% " xfId="13794"/>
    <cellStyle name="9_משקל בתא100_דיווחים נוספים_דיווחים נוספים 2_פירוט אגח תשואה מעל 10% _פירוט אגח תשואה מעל 10% _15" xfId="13795"/>
    <cellStyle name="9_משקל בתא100_דיווחים נוספים_דיווחים נוספים_1" xfId="13796"/>
    <cellStyle name="9_משקל בתא100_דיווחים נוספים_דיווחים נוספים_1_15" xfId="13797"/>
    <cellStyle name="9_משקל בתא100_דיווחים נוספים_דיווחים נוספים_1_פירוט אגח תשואה מעל 10% " xfId="13798"/>
    <cellStyle name="9_משקל בתא100_דיווחים נוספים_דיווחים נוספים_1_פירוט אגח תשואה מעל 10% _15" xfId="13799"/>
    <cellStyle name="9_משקל בתא100_דיווחים נוספים_דיווחים נוספים_15" xfId="13800"/>
    <cellStyle name="9_משקל בתא100_דיווחים נוספים_דיווחים נוספים_4.4." xfId="13801"/>
    <cellStyle name="9_משקל בתא100_דיווחים נוספים_דיווחים נוספים_4.4. 2" xfId="13802"/>
    <cellStyle name="9_משקל בתא100_דיווחים נוספים_דיווחים נוספים_4.4. 2_15" xfId="13803"/>
    <cellStyle name="9_משקל בתא100_דיווחים נוספים_דיווחים נוספים_4.4. 2_דיווחים נוספים" xfId="13804"/>
    <cellStyle name="9_משקל בתא100_דיווחים נוספים_דיווחים נוספים_4.4. 2_דיווחים נוספים_1" xfId="13805"/>
    <cellStyle name="9_משקל בתא100_דיווחים נוספים_דיווחים נוספים_4.4. 2_דיווחים נוספים_1_15" xfId="13806"/>
    <cellStyle name="9_משקל בתא100_דיווחים נוספים_דיווחים נוספים_4.4. 2_דיווחים נוספים_1_פירוט אגח תשואה מעל 10% " xfId="13807"/>
    <cellStyle name="9_משקל בתא100_דיווחים נוספים_דיווחים נוספים_4.4. 2_דיווחים נוספים_1_פירוט אגח תשואה מעל 10% _15" xfId="13808"/>
    <cellStyle name="9_משקל בתא100_דיווחים נוספים_דיווחים נוספים_4.4. 2_דיווחים נוספים_15" xfId="13809"/>
    <cellStyle name="9_משקל בתא100_דיווחים נוספים_דיווחים נוספים_4.4. 2_דיווחים נוספים_פירוט אגח תשואה מעל 10% " xfId="13810"/>
    <cellStyle name="9_משקל בתא100_דיווחים נוספים_דיווחים נוספים_4.4. 2_דיווחים נוספים_פירוט אגח תשואה מעל 10% _15" xfId="13811"/>
    <cellStyle name="9_משקל בתא100_דיווחים נוספים_דיווחים נוספים_4.4. 2_פירוט אגח תשואה מעל 10% " xfId="13812"/>
    <cellStyle name="9_משקל בתא100_דיווחים נוספים_דיווחים נוספים_4.4. 2_פירוט אגח תשואה מעל 10% _1" xfId="13813"/>
    <cellStyle name="9_משקל בתא100_דיווחים נוספים_דיווחים נוספים_4.4. 2_פירוט אגח תשואה מעל 10% _1_15" xfId="13814"/>
    <cellStyle name="9_משקל בתא100_דיווחים נוספים_דיווחים נוספים_4.4. 2_פירוט אגח תשואה מעל 10% _15" xfId="13815"/>
    <cellStyle name="9_משקל בתא100_דיווחים נוספים_דיווחים נוספים_4.4. 2_פירוט אגח תשואה מעל 10% _פירוט אגח תשואה מעל 10% " xfId="13816"/>
    <cellStyle name="9_משקל בתא100_דיווחים נוספים_דיווחים נוספים_4.4. 2_פירוט אגח תשואה מעל 10% _פירוט אגח תשואה מעל 10% _15" xfId="13817"/>
    <cellStyle name="9_משקל בתא100_דיווחים נוספים_דיווחים נוספים_4.4._15" xfId="13818"/>
    <cellStyle name="9_משקל בתא100_דיווחים נוספים_דיווחים נוספים_4.4._דיווחים נוספים" xfId="13819"/>
    <cellStyle name="9_משקל בתא100_דיווחים נוספים_דיווחים נוספים_4.4._דיווחים נוספים_15" xfId="13820"/>
    <cellStyle name="9_משקל בתא100_דיווחים נוספים_דיווחים נוספים_4.4._דיווחים נוספים_פירוט אגח תשואה מעל 10% " xfId="13821"/>
    <cellStyle name="9_משקל בתא100_דיווחים נוספים_דיווחים נוספים_4.4._דיווחים נוספים_פירוט אגח תשואה מעל 10% _15" xfId="13822"/>
    <cellStyle name="9_משקל בתא100_דיווחים נוספים_דיווחים נוספים_4.4._פירוט אגח תשואה מעל 10% " xfId="13823"/>
    <cellStyle name="9_משקל בתא100_דיווחים נוספים_דיווחים נוספים_4.4._פירוט אגח תשואה מעל 10% _1" xfId="13824"/>
    <cellStyle name="9_משקל בתא100_דיווחים נוספים_דיווחים נוספים_4.4._פירוט אגח תשואה מעל 10% _1_15" xfId="13825"/>
    <cellStyle name="9_משקל בתא100_דיווחים נוספים_דיווחים נוספים_4.4._פירוט אגח תשואה מעל 10% _15" xfId="13826"/>
    <cellStyle name="9_משקל בתא100_דיווחים נוספים_דיווחים נוספים_4.4._פירוט אגח תשואה מעל 10% _פירוט אגח תשואה מעל 10% " xfId="13827"/>
    <cellStyle name="9_משקל בתא100_דיווחים נוספים_דיווחים נוספים_4.4._פירוט אגח תשואה מעל 10% _פירוט אגח תשואה מעל 10% _15" xfId="13828"/>
    <cellStyle name="9_משקל בתא100_דיווחים נוספים_דיווחים נוספים_דיווחים נוספים" xfId="13829"/>
    <cellStyle name="9_משקל בתא100_דיווחים נוספים_דיווחים נוספים_דיווחים נוספים_15" xfId="13830"/>
    <cellStyle name="9_משקל בתא100_דיווחים נוספים_דיווחים נוספים_דיווחים נוספים_פירוט אגח תשואה מעל 10% " xfId="13831"/>
    <cellStyle name="9_משקל בתא100_דיווחים נוספים_דיווחים נוספים_דיווחים נוספים_פירוט אגח תשואה מעל 10% _15" xfId="13832"/>
    <cellStyle name="9_משקל בתא100_דיווחים נוספים_דיווחים נוספים_פירוט אגח תשואה מעל 10% " xfId="13833"/>
    <cellStyle name="9_משקל בתא100_דיווחים נוספים_דיווחים נוספים_פירוט אגח תשואה מעל 10% _1" xfId="13834"/>
    <cellStyle name="9_משקל בתא100_דיווחים נוספים_דיווחים נוספים_פירוט אגח תשואה מעל 10% _1_15" xfId="13835"/>
    <cellStyle name="9_משקל בתא100_דיווחים נוספים_דיווחים נוספים_פירוט אגח תשואה מעל 10% _15" xfId="13836"/>
    <cellStyle name="9_משקל בתא100_דיווחים נוספים_דיווחים נוספים_פירוט אגח תשואה מעל 10% _פירוט אגח תשואה מעל 10% " xfId="13837"/>
    <cellStyle name="9_משקל בתא100_דיווחים נוספים_דיווחים נוספים_פירוט אגח תשואה מעל 10% _פירוט אגח תשואה מעל 10% _15" xfId="13838"/>
    <cellStyle name="9_משקל בתא100_דיווחים נוספים_פירוט אגח תשואה מעל 10% " xfId="13839"/>
    <cellStyle name="9_משקל בתא100_דיווחים נוספים_פירוט אגח תשואה מעל 10% _1" xfId="13840"/>
    <cellStyle name="9_משקל בתא100_דיווחים נוספים_פירוט אגח תשואה מעל 10% _1_15" xfId="13841"/>
    <cellStyle name="9_משקל בתא100_דיווחים נוספים_פירוט אגח תשואה מעל 10% _15" xfId="13842"/>
    <cellStyle name="9_משקל בתא100_דיווחים נוספים_פירוט אגח תשואה מעל 10% _פירוט אגח תשואה מעל 10% " xfId="13843"/>
    <cellStyle name="9_משקל בתא100_דיווחים נוספים_פירוט אגח תשואה מעל 10% _פירוט אגח תשואה מעל 10% _15" xfId="13844"/>
    <cellStyle name="9_משקל בתא100_הערות" xfId="13845"/>
    <cellStyle name="9_משקל בתא100_הערות 2" xfId="13846"/>
    <cellStyle name="9_משקל בתא100_הערות 2_15" xfId="13847"/>
    <cellStyle name="9_משקל בתא100_הערות 2_דיווחים נוספים" xfId="13848"/>
    <cellStyle name="9_משקל בתא100_הערות 2_דיווחים נוספים_1" xfId="13849"/>
    <cellStyle name="9_משקל בתא100_הערות 2_דיווחים נוספים_1_15" xfId="13850"/>
    <cellStyle name="9_משקל בתא100_הערות 2_דיווחים נוספים_1_פירוט אגח תשואה מעל 10% " xfId="13851"/>
    <cellStyle name="9_משקל בתא100_הערות 2_דיווחים נוספים_1_פירוט אגח תשואה מעל 10% _15" xfId="13852"/>
    <cellStyle name="9_משקל בתא100_הערות 2_דיווחים נוספים_15" xfId="13853"/>
    <cellStyle name="9_משקל בתא100_הערות 2_דיווחים נוספים_פירוט אגח תשואה מעל 10% " xfId="13854"/>
    <cellStyle name="9_משקל בתא100_הערות 2_דיווחים נוספים_פירוט אגח תשואה מעל 10% _15" xfId="13855"/>
    <cellStyle name="9_משקל בתא100_הערות 2_פירוט אגח תשואה מעל 10% " xfId="13856"/>
    <cellStyle name="9_משקל בתא100_הערות 2_פירוט אגח תשואה מעל 10% _1" xfId="13857"/>
    <cellStyle name="9_משקל בתא100_הערות 2_פירוט אגח תשואה מעל 10% _1_15" xfId="13858"/>
    <cellStyle name="9_משקל בתא100_הערות 2_פירוט אגח תשואה מעל 10% _15" xfId="13859"/>
    <cellStyle name="9_משקל בתא100_הערות 2_פירוט אגח תשואה מעל 10% _פירוט אגח תשואה מעל 10% " xfId="13860"/>
    <cellStyle name="9_משקל בתא100_הערות 2_פירוט אגח תשואה מעל 10% _פירוט אגח תשואה מעל 10% _15" xfId="13861"/>
    <cellStyle name="9_משקל בתא100_הערות_15" xfId="13862"/>
    <cellStyle name="9_משקל בתא100_הערות_4.4." xfId="13863"/>
    <cellStyle name="9_משקל בתא100_הערות_4.4. 2" xfId="13864"/>
    <cellStyle name="9_משקל בתא100_הערות_4.4. 2_15" xfId="13865"/>
    <cellStyle name="9_משקל בתא100_הערות_4.4. 2_דיווחים נוספים" xfId="13866"/>
    <cellStyle name="9_משקל בתא100_הערות_4.4. 2_דיווחים נוספים_1" xfId="13867"/>
    <cellStyle name="9_משקל בתא100_הערות_4.4. 2_דיווחים נוספים_1_15" xfId="13868"/>
    <cellStyle name="9_משקל בתא100_הערות_4.4. 2_דיווחים נוספים_1_פירוט אגח תשואה מעל 10% " xfId="13869"/>
    <cellStyle name="9_משקל בתא100_הערות_4.4. 2_דיווחים נוספים_1_פירוט אגח תשואה מעל 10% _15" xfId="13870"/>
    <cellStyle name="9_משקל בתא100_הערות_4.4. 2_דיווחים נוספים_15" xfId="13871"/>
    <cellStyle name="9_משקל בתא100_הערות_4.4. 2_דיווחים נוספים_פירוט אגח תשואה מעל 10% " xfId="13872"/>
    <cellStyle name="9_משקל בתא100_הערות_4.4. 2_דיווחים נוספים_פירוט אגח תשואה מעל 10% _15" xfId="13873"/>
    <cellStyle name="9_משקל בתא100_הערות_4.4. 2_פירוט אגח תשואה מעל 10% " xfId="13874"/>
    <cellStyle name="9_משקל בתא100_הערות_4.4. 2_פירוט אגח תשואה מעל 10% _1" xfId="13875"/>
    <cellStyle name="9_משקל בתא100_הערות_4.4. 2_פירוט אגח תשואה מעל 10% _1_15" xfId="13876"/>
    <cellStyle name="9_משקל בתא100_הערות_4.4. 2_פירוט אגח תשואה מעל 10% _15" xfId="13877"/>
    <cellStyle name="9_משקל בתא100_הערות_4.4. 2_פירוט אגח תשואה מעל 10% _פירוט אגח תשואה מעל 10% " xfId="13878"/>
    <cellStyle name="9_משקל בתא100_הערות_4.4. 2_פירוט אגח תשואה מעל 10% _פירוט אגח תשואה מעל 10% _15" xfId="13879"/>
    <cellStyle name="9_משקל בתא100_הערות_4.4._15" xfId="13880"/>
    <cellStyle name="9_משקל בתא100_הערות_4.4._דיווחים נוספים" xfId="13881"/>
    <cellStyle name="9_משקל בתא100_הערות_4.4._דיווחים נוספים_15" xfId="13882"/>
    <cellStyle name="9_משקל בתא100_הערות_4.4._דיווחים נוספים_פירוט אגח תשואה מעל 10% " xfId="13883"/>
    <cellStyle name="9_משקל בתא100_הערות_4.4._דיווחים נוספים_פירוט אגח תשואה מעל 10% _15" xfId="13884"/>
    <cellStyle name="9_משקל בתא100_הערות_4.4._פירוט אגח תשואה מעל 10% " xfId="13885"/>
    <cellStyle name="9_משקל בתא100_הערות_4.4._פירוט אגח תשואה מעל 10% _1" xfId="13886"/>
    <cellStyle name="9_משקל בתא100_הערות_4.4._פירוט אגח תשואה מעל 10% _1_15" xfId="13887"/>
    <cellStyle name="9_משקל בתא100_הערות_4.4._פירוט אגח תשואה מעל 10% _15" xfId="13888"/>
    <cellStyle name="9_משקל בתא100_הערות_4.4._פירוט אגח תשואה מעל 10% _פירוט אגח תשואה מעל 10% " xfId="13889"/>
    <cellStyle name="9_משקל בתא100_הערות_4.4._פירוט אגח תשואה מעל 10% _פירוט אגח תשואה מעל 10% _15" xfId="13890"/>
    <cellStyle name="9_משקל בתא100_הערות_דיווחים נוספים" xfId="13891"/>
    <cellStyle name="9_משקל בתא100_הערות_דיווחים נוספים_1" xfId="13892"/>
    <cellStyle name="9_משקל בתא100_הערות_דיווחים נוספים_1_15" xfId="13893"/>
    <cellStyle name="9_משקל בתא100_הערות_דיווחים נוספים_1_פירוט אגח תשואה מעל 10% " xfId="13894"/>
    <cellStyle name="9_משקל בתא100_הערות_דיווחים נוספים_1_פירוט אגח תשואה מעל 10% _15" xfId="13895"/>
    <cellStyle name="9_משקל בתא100_הערות_דיווחים נוספים_15" xfId="13896"/>
    <cellStyle name="9_משקל בתא100_הערות_דיווחים נוספים_פירוט אגח תשואה מעל 10% " xfId="13897"/>
    <cellStyle name="9_משקל בתא100_הערות_דיווחים נוספים_פירוט אגח תשואה מעל 10% _15" xfId="13898"/>
    <cellStyle name="9_משקל בתא100_הערות_פירוט אגח תשואה מעל 10% " xfId="13899"/>
    <cellStyle name="9_משקל בתא100_הערות_פירוט אגח תשואה מעל 10% _1" xfId="13900"/>
    <cellStyle name="9_משקל בתא100_הערות_פירוט אגח תשואה מעל 10% _1_15" xfId="13901"/>
    <cellStyle name="9_משקל בתא100_הערות_פירוט אגח תשואה מעל 10% _15" xfId="13902"/>
    <cellStyle name="9_משקל בתא100_הערות_פירוט אגח תשואה מעל 10% _פירוט אגח תשואה מעל 10% " xfId="13903"/>
    <cellStyle name="9_משקל בתא100_הערות_פירוט אגח תשואה מעל 10% _פירוט אגח תשואה מעל 10% _15" xfId="13904"/>
    <cellStyle name="9_משקל בתא100_יתרת מסגרות אשראי לניצול " xfId="13905"/>
    <cellStyle name="9_משקל בתא100_יתרת מסגרות אשראי לניצול  2" xfId="13906"/>
    <cellStyle name="9_משקל בתא100_יתרת מסגרות אשראי לניצול  2_15" xfId="13907"/>
    <cellStyle name="9_משקל בתא100_יתרת מסגרות אשראי לניצול  2_דיווחים נוספים" xfId="13908"/>
    <cellStyle name="9_משקל בתא100_יתרת מסגרות אשראי לניצול  2_דיווחים נוספים_1" xfId="13909"/>
    <cellStyle name="9_משקל בתא100_יתרת מסגרות אשראי לניצול  2_דיווחים נוספים_1_15" xfId="13910"/>
    <cellStyle name="9_משקל בתא100_יתרת מסגרות אשראי לניצול  2_דיווחים נוספים_1_פירוט אגח תשואה מעל 10% " xfId="13911"/>
    <cellStyle name="9_משקל בתא100_יתרת מסגרות אשראי לניצול  2_דיווחים נוספים_1_פירוט אגח תשואה מעל 10% _15" xfId="13912"/>
    <cellStyle name="9_משקל בתא100_יתרת מסגרות אשראי לניצול  2_דיווחים נוספים_15" xfId="13913"/>
    <cellStyle name="9_משקל בתא100_יתרת מסגרות אשראי לניצול  2_דיווחים נוספים_פירוט אגח תשואה מעל 10% " xfId="13914"/>
    <cellStyle name="9_משקל בתא100_יתרת מסגרות אשראי לניצול  2_דיווחים נוספים_פירוט אגח תשואה מעל 10% _15" xfId="13915"/>
    <cellStyle name="9_משקל בתא100_יתרת מסגרות אשראי לניצול  2_פירוט אגח תשואה מעל 10% " xfId="13916"/>
    <cellStyle name="9_משקל בתא100_יתרת מסגרות אשראי לניצול  2_פירוט אגח תשואה מעל 10% _1" xfId="13917"/>
    <cellStyle name="9_משקל בתא100_יתרת מסגרות אשראי לניצול  2_פירוט אגח תשואה מעל 10% _1_15" xfId="13918"/>
    <cellStyle name="9_משקל בתא100_יתרת מסגרות אשראי לניצול  2_פירוט אגח תשואה מעל 10% _15" xfId="13919"/>
    <cellStyle name="9_משקל בתא100_יתרת מסגרות אשראי לניצול  2_פירוט אגח תשואה מעל 10% _פירוט אגח תשואה מעל 10% " xfId="13920"/>
    <cellStyle name="9_משקל בתא100_יתרת מסגרות אשראי לניצול  2_פירוט אגח תשואה מעל 10% _פירוט אגח תשואה מעל 10% _15" xfId="13921"/>
    <cellStyle name="9_משקל בתא100_יתרת מסגרות אשראי לניצול _15" xfId="13922"/>
    <cellStyle name="9_משקל בתא100_יתרת מסגרות אשראי לניצול _4.4." xfId="13923"/>
    <cellStyle name="9_משקל בתא100_יתרת מסגרות אשראי לניצול _4.4. 2" xfId="13924"/>
    <cellStyle name="9_משקל בתא100_יתרת מסגרות אשראי לניצול _4.4. 2_15" xfId="13925"/>
    <cellStyle name="9_משקל בתא100_יתרת מסגרות אשראי לניצול _4.4. 2_דיווחים נוספים" xfId="13926"/>
    <cellStyle name="9_משקל בתא100_יתרת מסגרות אשראי לניצול _4.4. 2_דיווחים נוספים_1" xfId="13927"/>
    <cellStyle name="9_משקל בתא100_יתרת מסגרות אשראי לניצול _4.4. 2_דיווחים נוספים_1_15" xfId="13928"/>
    <cellStyle name="9_משקל בתא100_יתרת מסגרות אשראי לניצול _4.4. 2_דיווחים נוספים_1_פירוט אגח תשואה מעל 10% " xfId="13929"/>
    <cellStyle name="9_משקל בתא100_יתרת מסגרות אשראי לניצול _4.4. 2_דיווחים נוספים_1_פירוט אגח תשואה מעל 10% _15" xfId="13930"/>
    <cellStyle name="9_משקל בתא100_יתרת מסגרות אשראי לניצול _4.4. 2_דיווחים נוספים_15" xfId="13931"/>
    <cellStyle name="9_משקל בתא100_יתרת מסגרות אשראי לניצול _4.4. 2_דיווחים נוספים_פירוט אגח תשואה מעל 10% " xfId="13932"/>
    <cellStyle name="9_משקל בתא100_יתרת מסגרות אשראי לניצול _4.4. 2_דיווחים נוספים_פירוט אגח תשואה מעל 10% _15" xfId="13933"/>
    <cellStyle name="9_משקל בתא100_יתרת מסגרות אשראי לניצול _4.4. 2_פירוט אגח תשואה מעל 10% " xfId="13934"/>
    <cellStyle name="9_משקל בתא100_יתרת מסגרות אשראי לניצול _4.4. 2_פירוט אגח תשואה מעל 10% _1" xfId="13935"/>
    <cellStyle name="9_משקל בתא100_יתרת מסגרות אשראי לניצול _4.4. 2_פירוט אגח תשואה מעל 10% _1_15" xfId="13936"/>
    <cellStyle name="9_משקל בתא100_יתרת מסגרות אשראי לניצול _4.4. 2_פירוט אגח תשואה מעל 10% _15" xfId="13937"/>
    <cellStyle name="9_משקל בתא100_יתרת מסגרות אשראי לניצול _4.4. 2_פירוט אגח תשואה מעל 10% _פירוט אגח תשואה מעל 10% " xfId="13938"/>
    <cellStyle name="9_משקל בתא100_יתרת מסגרות אשראי לניצול _4.4. 2_פירוט אגח תשואה מעל 10% _פירוט אגח תשואה מעל 10% _15" xfId="13939"/>
    <cellStyle name="9_משקל בתא100_יתרת מסגרות אשראי לניצול _4.4._15" xfId="13940"/>
    <cellStyle name="9_משקל בתא100_יתרת מסגרות אשראי לניצול _4.4._דיווחים נוספים" xfId="13941"/>
    <cellStyle name="9_משקל בתא100_יתרת מסגרות אשראי לניצול _4.4._דיווחים נוספים_15" xfId="13942"/>
    <cellStyle name="9_משקל בתא100_יתרת מסגרות אשראי לניצול _4.4._דיווחים נוספים_פירוט אגח תשואה מעל 10% " xfId="13943"/>
    <cellStyle name="9_משקל בתא100_יתרת מסגרות אשראי לניצול _4.4._דיווחים נוספים_פירוט אגח תשואה מעל 10% _15" xfId="13944"/>
    <cellStyle name="9_משקל בתא100_יתרת מסגרות אשראי לניצול _4.4._פירוט אגח תשואה מעל 10% " xfId="13945"/>
    <cellStyle name="9_משקל בתא100_יתרת מסגרות אשראי לניצול _4.4._פירוט אגח תשואה מעל 10% _1" xfId="13946"/>
    <cellStyle name="9_משקל בתא100_יתרת מסגרות אשראי לניצול _4.4._פירוט אגח תשואה מעל 10% _1_15" xfId="13947"/>
    <cellStyle name="9_משקל בתא100_יתרת מסגרות אשראי לניצול _4.4._פירוט אגח תשואה מעל 10% _15" xfId="13948"/>
    <cellStyle name="9_משקל בתא100_יתרת מסגרות אשראי לניצול _4.4._פירוט אגח תשואה מעל 10% _פירוט אגח תשואה מעל 10% " xfId="13949"/>
    <cellStyle name="9_משקל בתא100_יתרת מסגרות אשראי לניצול _4.4._פירוט אגח תשואה מעל 10% _פירוט אגח תשואה מעל 10% _15" xfId="13950"/>
    <cellStyle name="9_משקל בתא100_יתרת מסגרות אשראי לניצול _דיווחים נוספים" xfId="13951"/>
    <cellStyle name="9_משקל בתא100_יתרת מסגרות אשראי לניצול _דיווחים נוספים_1" xfId="13952"/>
    <cellStyle name="9_משקל בתא100_יתרת מסגרות אשראי לניצול _דיווחים נוספים_1_15" xfId="13953"/>
    <cellStyle name="9_משקל בתא100_יתרת מסגרות אשראי לניצול _דיווחים נוספים_1_פירוט אגח תשואה מעל 10% " xfId="13954"/>
    <cellStyle name="9_משקל בתא100_יתרת מסגרות אשראי לניצול _דיווחים נוספים_1_פירוט אגח תשואה מעל 10% _15" xfId="13955"/>
    <cellStyle name="9_משקל בתא100_יתרת מסגרות אשראי לניצול _דיווחים נוספים_15" xfId="13956"/>
    <cellStyle name="9_משקל בתא100_יתרת מסגרות אשראי לניצול _דיווחים נוספים_פירוט אגח תשואה מעל 10% " xfId="13957"/>
    <cellStyle name="9_משקל בתא100_יתרת מסגרות אשראי לניצול _דיווחים נוספים_פירוט אגח תשואה מעל 10% _15" xfId="13958"/>
    <cellStyle name="9_משקל בתא100_יתרת מסגרות אשראי לניצול _פירוט אגח תשואה מעל 10% " xfId="13959"/>
    <cellStyle name="9_משקל בתא100_יתרת מסגרות אשראי לניצול _פירוט אגח תשואה מעל 10% _1" xfId="13960"/>
    <cellStyle name="9_משקל בתא100_יתרת מסגרות אשראי לניצול _פירוט אגח תשואה מעל 10% _1_15" xfId="13961"/>
    <cellStyle name="9_משקל בתא100_יתרת מסגרות אשראי לניצול _פירוט אגח תשואה מעל 10% _15" xfId="13962"/>
    <cellStyle name="9_משקל בתא100_יתרת מסגרות אשראי לניצול _פירוט אגח תשואה מעל 10% _פירוט אגח תשואה מעל 10% " xfId="13963"/>
    <cellStyle name="9_משקל בתא100_יתרת מסגרות אשראי לניצול _פירוט אגח תשואה מעל 10% _פירוט אגח תשואה מעל 10% _15" xfId="13964"/>
    <cellStyle name="9_משקל בתא100_עסקאות שאושרו וטרם בוצעו  " xfId="13965"/>
    <cellStyle name="9_משקל בתא100_עסקאות שאושרו וטרם בוצעו   2" xfId="13966"/>
    <cellStyle name="9_משקל בתא100_עסקאות שאושרו וטרם בוצעו   2_15" xfId="13967"/>
    <cellStyle name="9_משקל בתא100_עסקאות שאושרו וטרם בוצעו   2_דיווחים נוספים" xfId="13968"/>
    <cellStyle name="9_משקל בתא100_עסקאות שאושרו וטרם בוצעו   2_דיווחים נוספים_1" xfId="13969"/>
    <cellStyle name="9_משקל בתא100_עסקאות שאושרו וטרם בוצעו   2_דיווחים נוספים_1_15" xfId="13970"/>
    <cellStyle name="9_משקל בתא100_עסקאות שאושרו וטרם בוצעו   2_דיווחים נוספים_1_פירוט אגח תשואה מעל 10% " xfId="13971"/>
    <cellStyle name="9_משקל בתא100_עסקאות שאושרו וטרם בוצעו   2_דיווחים נוספים_1_פירוט אגח תשואה מעל 10% _15" xfId="13972"/>
    <cellStyle name="9_משקל בתא100_עסקאות שאושרו וטרם בוצעו   2_דיווחים נוספים_15" xfId="13973"/>
    <cellStyle name="9_משקל בתא100_עסקאות שאושרו וטרם בוצעו   2_דיווחים נוספים_פירוט אגח תשואה מעל 10% " xfId="13974"/>
    <cellStyle name="9_משקל בתא100_עסקאות שאושרו וטרם בוצעו   2_דיווחים נוספים_פירוט אגח תשואה מעל 10% _15" xfId="13975"/>
    <cellStyle name="9_משקל בתא100_עסקאות שאושרו וטרם בוצעו   2_פירוט אגח תשואה מעל 10% " xfId="13976"/>
    <cellStyle name="9_משקל בתא100_עסקאות שאושרו וטרם בוצעו   2_פירוט אגח תשואה מעל 10% _1" xfId="13977"/>
    <cellStyle name="9_משקל בתא100_עסקאות שאושרו וטרם בוצעו   2_פירוט אגח תשואה מעל 10% _1_15" xfId="13978"/>
    <cellStyle name="9_משקל בתא100_עסקאות שאושרו וטרם בוצעו   2_פירוט אגח תשואה מעל 10% _15" xfId="13979"/>
    <cellStyle name="9_משקל בתא100_עסקאות שאושרו וטרם בוצעו   2_פירוט אגח תשואה מעל 10% _פירוט אגח תשואה מעל 10% " xfId="13980"/>
    <cellStyle name="9_משקל בתא100_עסקאות שאושרו וטרם בוצעו   2_פירוט אגח תשואה מעל 10% _פירוט אגח תשואה מעל 10% _15" xfId="13981"/>
    <cellStyle name="9_משקל בתא100_עסקאות שאושרו וטרם בוצעו  _1" xfId="13982"/>
    <cellStyle name="9_משקל בתא100_עסקאות שאושרו וטרם בוצעו  _1 2" xfId="13983"/>
    <cellStyle name="9_משקל בתא100_עסקאות שאושרו וטרם בוצעו  _1 2_15" xfId="13984"/>
    <cellStyle name="9_משקל בתא100_עסקאות שאושרו וטרם בוצעו  _1 2_דיווחים נוספים" xfId="13985"/>
    <cellStyle name="9_משקל בתא100_עסקאות שאושרו וטרם בוצעו  _1 2_דיווחים נוספים_1" xfId="13986"/>
    <cellStyle name="9_משקל בתא100_עסקאות שאושרו וטרם בוצעו  _1 2_דיווחים נוספים_1_15" xfId="13987"/>
    <cellStyle name="9_משקל בתא100_עסקאות שאושרו וטרם בוצעו  _1 2_דיווחים נוספים_1_פירוט אגח תשואה מעל 10% " xfId="13988"/>
    <cellStyle name="9_משקל בתא100_עסקאות שאושרו וטרם בוצעו  _1 2_דיווחים נוספים_1_פירוט אגח תשואה מעל 10% _15" xfId="13989"/>
    <cellStyle name="9_משקל בתא100_עסקאות שאושרו וטרם בוצעו  _1 2_דיווחים נוספים_15" xfId="13990"/>
    <cellStyle name="9_משקל בתא100_עסקאות שאושרו וטרם בוצעו  _1 2_דיווחים נוספים_פירוט אגח תשואה מעל 10% " xfId="13991"/>
    <cellStyle name="9_משקל בתא100_עסקאות שאושרו וטרם בוצעו  _1 2_דיווחים נוספים_פירוט אגח תשואה מעל 10% _15" xfId="13992"/>
    <cellStyle name="9_משקל בתא100_עסקאות שאושרו וטרם בוצעו  _1 2_פירוט אגח תשואה מעל 10% " xfId="13993"/>
    <cellStyle name="9_משקל בתא100_עסקאות שאושרו וטרם בוצעו  _1 2_פירוט אגח תשואה מעל 10% _1" xfId="13994"/>
    <cellStyle name="9_משקל בתא100_עסקאות שאושרו וטרם בוצעו  _1 2_פירוט אגח תשואה מעל 10% _1_15" xfId="13995"/>
    <cellStyle name="9_משקל בתא100_עסקאות שאושרו וטרם בוצעו  _1 2_פירוט אגח תשואה מעל 10% _15" xfId="13996"/>
    <cellStyle name="9_משקל בתא100_עסקאות שאושרו וטרם בוצעו  _1 2_פירוט אגח תשואה מעל 10% _פירוט אגח תשואה מעל 10% " xfId="13997"/>
    <cellStyle name="9_משקל בתא100_עסקאות שאושרו וטרם בוצעו  _1 2_פירוט אגח תשואה מעל 10% _פירוט אגח תשואה מעל 10% _15" xfId="13998"/>
    <cellStyle name="9_משקל בתא100_עסקאות שאושרו וטרם בוצעו  _1_15" xfId="13999"/>
    <cellStyle name="9_משקל בתא100_עסקאות שאושרו וטרם בוצעו  _1_דיווחים נוספים" xfId="14000"/>
    <cellStyle name="9_משקל בתא100_עסקאות שאושרו וטרם בוצעו  _1_דיווחים נוספים_15" xfId="14001"/>
    <cellStyle name="9_משקל בתא100_עסקאות שאושרו וטרם בוצעו  _1_דיווחים נוספים_פירוט אגח תשואה מעל 10% " xfId="14002"/>
    <cellStyle name="9_משקל בתא100_עסקאות שאושרו וטרם בוצעו  _1_דיווחים נוספים_פירוט אגח תשואה מעל 10% _15" xfId="14003"/>
    <cellStyle name="9_משקל בתא100_עסקאות שאושרו וטרם בוצעו  _1_פירוט אגח תשואה מעל 10% " xfId="14004"/>
    <cellStyle name="9_משקל בתא100_עסקאות שאושרו וטרם בוצעו  _1_פירוט אגח תשואה מעל 10% _1" xfId="14005"/>
    <cellStyle name="9_משקל בתא100_עסקאות שאושרו וטרם בוצעו  _1_פירוט אגח תשואה מעל 10% _1_15" xfId="14006"/>
    <cellStyle name="9_משקל בתא100_עסקאות שאושרו וטרם בוצעו  _1_פירוט אגח תשואה מעל 10% _15" xfId="14007"/>
    <cellStyle name="9_משקל בתא100_עסקאות שאושרו וטרם בוצעו  _1_פירוט אגח תשואה מעל 10% _פירוט אגח תשואה מעל 10% " xfId="14008"/>
    <cellStyle name="9_משקל בתא100_עסקאות שאושרו וטרם בוצעו  _1_פירוט אגח תשואה מעל 10% _פירוט אגח תשואה מעל 10% _15" xfId="14009"/>
    <cellStyle name="9_משקל בתא100_עסקאות שאושרו וטרם בוצעו  _15" xfId="14010"/>
    <cellStyle name="9_משקל בתא100_עסקאות שאושרו וטרם בוצעו  _4.4." xfId="14011"/>
    <cellStyle name="9_משקל בתא100_עסקאות שאושרו וטרם בוצעו  _4.4. 2" xfId="14012"/>
    <cellStyle name="9_משקל בתא100_עסקאות שאושרו וטרם בוצעו  _4.4. 2_15" xfId="14013"/>
    <cellStyle name="9_משקל בתא100_עסקאות שאושרו וטרם בוצעו  _4.4. 2_דיווחים נוספים" xfId="14014"/>
    <cellStyle name="9_משקל בתא100_עסקאות שאושרו וטרם בוצעו  _4.4. 2_דיווחים נוספים_1" xfId="14015"/>
    <cellStyle name="9_משקל בתא100_עסקאות שאושרו וטרם בוצעו  _4.4. 2_דיווחים נוספים_1_15" xfId="14016"/>
    <cellStyle name="9_משקל בתא100_עסקאות שאושרו וטרם בוצעו  _4.4. 2_דיווחים נוספים_1_פירוט אגח תשואה מעל 10% " xfId="14017"/>
    <cellStyle name="9_משקל בתא100_עסקאות שאושרו וטרם בוצעו  _4.4. 2_דיווחים נוספים_1_פירוט אגח תשואה מעל 10% _15" xfId="14018"/>
    <cellStyle name="9_משקל בתא100_עסקאות שאושרו וטרם בוצעו  _4.4. 2_דיווחים נוספים_15" xfId="14019"/>
    <cellStyle name="9_משקל בתא100_עסקאות שאושרו וטרם בוצעו  _4.4. 2_דיווחים נוספים_פירוט אגח תשואה מעל 10% " xfId="14020"/>
    <cellStyle name="9_משקל בתא100_עסקאות שאושרו וטרם בוצעו  _4.4. 2_דיווחים נוספים_פירוט אגח תשואה מעל 10% _15" xfId="14021"/>
    <cellStyle name="9_משקל בתא100_עסקאות שאושרו וטרם בוצעו  _4.4. 2_פירוט אגח תשואה מעל 10% " xfId="14022"/>
    <cellStyle name="9_משקל בתא100_עסקאות שאושרו וטרם בוצעו  _4.4. 2_פירוט אגח תשואה מעל 10% _1" xfId="14023"/>
    <cellStyle name="9_משקל בתא100_עסקאות שאושרו וטרם בוצעו  _4.4. 2_פירוט אגח תשואה מעל 10% _1_15" xfId="14024"/>
    <cellStyle name="9_משקל בתא100_עסקאות שאושרו וטרם בוצעו  _4.4. 2_פירוט אגח תשואה מעל 10% _15" xfId="14025"/>
    <cellStyle name="9_משקל בתא100_עסקאות שאושרו וטרם בוצעו  _4.4. 2_פירוט אגח תשואה מעל 10% _פירוט אגח תשואה מעל 10% " xfId="14026"/>
    <cellStyle name="9_משקל בתא100_עסקאות שאושרו וטרם בוצעו  _4.4. 2_פירוט אגח תשואה מעל 10% _פירוט אגח תשואה מעל 10% _15" xfId="14027"/>
    <cellStyle name="9_משקל בתא100_עסקאות שאושרו וטרם בוצעו  _4.4._15" xfId="14028"/>
    <cellStyle name="9_משקל בתא100_עסקאות שאושרו וטרם בוצעו  _4.4._דיווחים נוספים" xfId="14029"/>
    <cellStyle name="9_משקל בתא100_עסקאות שאושרו וטרם בוצעו  _4.4._דיווחים נוספים_15" xfId="14030"/>
    <cellStyle name="9_משקל בתא100_עסקאות שאושרו וטרם בוצעו  _4.4._דיווחים נוספים_פירוט אגח תשואה מעל 10% " xfId="14031"/>
    <cellStyle name="9_משקל בתא100_עסקאות שאושרו וטרם בוצעו  _4.4._דיווחים נוספים_פירוט אגח תשואה מעל 10% _15" xfId="14032"/>
    <cellStyle name="9_משקל בתא100_עסקאות שאושרו וטרם בוצעו  _4.4._פירוט אגח תשואה מעל 10% " xfId="14033"/>
    <cellStyle name="9_משקל בתא100_עסקאות שאושרו וטרם בוצעו  _4.4._פירוט אגח תשואה מעל 10% _1" xfId="14034"/>
    <cellStyle name="9_משקל בתא100_עסקאות שאושרו וטרם בוצעו  _4.4._פירוט אגח תשואה מעל 10% _1_15" xfId="14035"/>
    <cellStyle name="9_משקל בתא100_עסקאות שאושרו וטרם בוצעו  _4.4._פירוט אגח תשואה מעל 10% _15" xfId="14036"/>
    <cellStyle name="9_משקל בתא100_עסקאות שאושרו וטרם בוצעו  _4.4._פירוט אגח תשואה מעל 10% _פירוט אגח תשואה מעל 10% " xfId="14037"/>
    <cellStyle name="9_משקל בתא100_עסקאות שאושרו וטרם בוצעו  _4.4._פירוט אגח תשואה מעל 10% _פירוט אגח תשואה מעל 10% _15" xfId="14038"/>
    <cellStyle name="9_משקל בתא100_עסקאות שאושרו וטרם בוצעו  _דיווחים נוספים" xfId="14039"/>
    <cellStyle name="9_משקל בתא100_עסקאות שאושרו וטרם בוצעו  _דיווחים נוספים_1" xfId="14040"/>
    <cellStyle name="9_משקל בתא100_עסקאות שאושרו וטרם בוצעו  _דיווחים נוספים_1_15" xfId="14041"/>
    <cellStyle name="9_משקל בתא100_עסקאות שאושרו וטרם בוצעו  _דיווחים נוספים_1_פירוט אגח תשואה מעל 10% " xfId="14042"/>
    <cellStyle name="9_משקל בתא100_עסקאות שאושרו וטרם בוצעו  _דיווחים נוספים_1_פירוט אגח תשואה מעל 10% _15" xfId="14043"/>
    <cellStyle name="9_משקל בתא100_עסקאות שאושרו וטרם בוצעו  _דיווחים נוספים_15" xfId="14044"/>
    <cellStyle name="9_משקל בתא100_עסקאות שאושרו וטרם בוצעו  _דיווחים נוספים_פירוט אגח תשואה מעל 10% " xfId="14045"/>
    <cellStyle name="9_משקל בתא100_עסקאות שאושרו וטרם בוצעו  _דיווחים נוספים_פירוט אגח תשואה מעל 10% _15" xfId="14046"/>
    <cellStyle name="9_משקל בתא100_עסקאות שאושרו וטרם בוצעו  _פירוט אגח תשואה מעל 10% " xfId="14047"/>
    <cellStyle name="9_משקל בתא100_עסקאות שאושרו וטרם בוצעו  _פירוט אגח תשואה מעל 10% _1" xfId="14048"/>
    <cellStyle name="9_משקל בתא100_עסקאות שאושרו וטרם בוצעו  _פירוט אגח תשואה מעל 10% _1_15" xfId="14049"/>
    <cellStyle name="9_משקל בתא100_עסקאות שאושרו וטרם בוצעו  _פירוט אגח תשואה מעל 10% _15" xfId="14050"/>
    <cellStyle name="9_משקל בתא100_עסקאות שאושרו וטרם בוצעו  _פירוט אגח תשואה מעל 10% _פירוט אגח תשואה מעל 10% " xfId="14051"/>
    <cellStyle name="9_משקל בתא100_עסקאות שאושרו וטרם בוצעו  _פירוט אגח תשואה מעל 10% _פירוט אגח תשואה מעל 10% _15" xfId="14052"/>
    <cellStyle name="9_משקל בתא100_פירוט אגח תשואה מעל 10% " xfId="14053"/>
    <cellStyle name="9_משקל בתא100_פירוט אגח תשואה מעל 10%  2" xfId="14054"/>
    <cellStyle name="9_משקל בתא100_פירוט אגח תשואה מעל 10%  2_15" xfId="14055"/>
    <cellStyle name="9_משקל בתא100_פירוט אגח תשואה מעל 10%  2_דיווחים נוספים" xfId="14056"/>
    <cellStyle name="9_משקל בתא100_פירוט אגח תשואה מעל 10%  2_דיווחים נוספים_1" xfId="14057"/>
    <cellStyle name="9_משקל בתא100_פירוט אגח תשואה מעל 10%  2_דיווחים נוספים_1_15" xfId="14058"/>
    <cellStyle name="9_משקל בתא100_פירוט אגח תשואה מעל 10%  2_דיווחים נוספים_1_פירוט אגח תשואה מעל 10% " xfId="14059"/>
    <cellStyle name="9_משקל בתא100_פירוט אגח תשואה מעל 10%  2_דיווחים נוספים_1_פירוט אגח תשואה מעל 10% _15" xfId="14060"/>
    <cellStyle name="9_משקל בתא100_פירוט אגח תשואה מעל 10%  2_דיווחים נוספים_15" xfId="14061"/>
    <cellStyle name="9_משקל בתא100_פירוט אגח תשואה מעל 10%  2_דיווחים נוספים_פירוט אגח תשואה מעל 10% " xfId="14062"/>
    <cellStyle name="9_משקל בתא100_פירוט אגח תשואה מעל 10%  2_דיווחים נוספים_פירוט אגח תשואה מעל 10% _15" xfId="14063"/>
    <cellStyle name="9_משקל בתא100_פירוט אגח תשואה מעל 10%  2_פירוט אגח תשואה מעל 10% " xfId="14064"/>
    <cellStyle name="9_משקל בתא100_פירוט אגח תשואה מעל 10%  2_פירוט אגח תשואה מעל 10% _1" xfId="14065"/>
    <cellStyle name="9_משקל בתא100_פירוט אגח תשואה מעל 10%  2_פירוט אגח תשואה מעל 10% _1_15" xfId="14066"/>
    <cellStyle name="9_משקל בתא100_פירוט אגח תשואה מעל 10%  2_פירוט אגח תשואה מעל 10% _15" xfId="14067"/>
    <cellStyle name="9_משקל בתא100_פירוט אגח תשואה מעל 10%  2_פירוט אגח תשואה מעל 10% _פירוט אגח תשואה מעל 10% " xfId="14068"/>
    <cellStyle name="9_משקל בתא100_פירוט אגח תשואה מעל 10%  2_פירוט אגח תשואה מעל 10% _פירוט אגח תשואה מעל 10% _15" xfId="14069"/>
    <cellStyle name="9_משקל בתא100_פירוט אגח תשואה מעל 10% _1" xfId="14070"/>
    <cellStyle name="9_משקל בתא100_פירוט אגח תשואה מעל 10% _1_15" xfId="14071"/>
    <cellStyle name="9_משקל בתא100_פירוט אגח תשואה מעל 10% _1_פירוט אגח תשואה מעל 10% " xfId="14072"/>
    <cellStyle name="9_משקל בתא100_פירוט אגח תשואה מעל 10% _1_פירוט אגח תשואה מעל 10% _15" xfId="14073"/>
    <cellStyle name="9_משקל בתא100_פירוט אגח תשואה מעל 10% _15" xfId="14074"/>
    <cellStyle name="9_משקל בתא100_פירוט אגח תשואה מעל 10% _2" xfId="14075"/>
    <cellStyle name="9_משקל בתא100_פירוט אגח תשואה מעל 10% _2_15" xfId="14076"/>
    <cellStyle name="9_משקל בתא100_פירוט אגח תשואה מעל 10% _4.4." xfId="14077"/>
    <cellStyle name="9_משקל בתא100_פירוט אגח תשואה מעל 10% _4.4. 2" xfId="14078"/>
    <cellStyle name="9_משקל בתא100_פירוט אגח תשואה מעל 10% _4.4. 2_15" xfId="14079"/>
    <cellStyle name="9_משקל בתא100_פירוט אגח תשואה מעל 10% _4.4. 2_דיווחים נוספים" xfId="14080"/>
    <cellStyle name="9_משקל בתא100_פירוט אגח תשואה מעל 10% _4.4. 2_דיווחים נוספים_1" xfId="14081"/>
    <cellStyle name="9_משקל בתא100_פירוט אגח תשואה מעל 10% _4.4. 2_דיווחים נוספים_1_15" xfId="14082"/>
    <cellStyle name="9_משקל בתא100_פירוט אגח תשואה מעל 10% _4.4. 2_דיווחים נוספים_1_פירוט אגח תשואה מעל 10% " xfId="14083"/>
    <cellStyle name="9_משקל בתא100_פירוט אגח תשואה מעל 10% _4.4. 2_דיווחים נוספים_1_פירוט אגח תשואה מעל 10% _15" xfId="14084"/>
    <cellStyle name="9_משקל בתא100_פירוט אגח תשואה מעל 10% _4.4. 2_דיווחים נוספים_15" xfId="14085"/>
    <cellStyle name="9_משקל בתא100_פירוט אגח תשואה מעל 10% _4.4. 2_דיווחים נוספים_פירוט אגח תשואה מעל 10% " xfId="14086"/>
    <cellStyle name="9_משקל בתא100_פירוט אגח תשואה מעל 10% _4.4. 2_דיווחים נוספים_פירוט אגח תשואה מעל 10% _15" xfId="14087"/>
    <cellStyle name="9_משקל בתא100_פירוט אגח תשואה מעל 10% _4.4. 2_פירוט אגח תשואה מעל 10% " xfId="14088"/>
    <cellStyle name="9_משקל בתא100_פירוט אגח תשואה מעל 10% _4.4. 2_פירוט אגח תשואה מעל 10% _1" xfId="14089"/>
    <cellStyle name="9_משקל בתא100_פירוט אגח תשואה מעל 10% _4.4. 2_פירוט אגח תשואה מעל 10% _1_15" xfId="14090"/>
    <cellStyle name="9_משקל בתא100_פירוט אגח תשואה מעל 10% _4.4. 2_פירוט אגח תשואה מעל 10% _15" xfId="14091"/>
    <cellStyle name="9_משקל בתא100_פירוט אגח תשואה מעל 10% _4.4. 2_פירוט אגח תשואה מעל 10% _פירוט אגח תשואה מעל 10% " xfId="14092"/>
    <cellStyle name="9_משקל בתא100_פירוט אגח תשואה מעל 10% _4.4. 2_פירוט אגח תשואה מעל 10% _פירוט אגח תשואה מעל 10% _15" xfId="14093"/>
    <cellStyle name="9_משקל בתא100_פירוט אגח תשואה מעל 10% _4.4._15" xfId="14094"/>
    <cellStyle name="9_משקל בתא100_פירוט אגח תשואה מעל 10% _4.4._דיווחים נוספים" xfId="14095"/>
    <cellStyle name="9_משקל בתא100_פירוט אגח תשואה מעל 10% _4.4._דיווחים נוספים_15" xfId="14096"/>
    <cellStyle name="9_משקל בתא100_פירוט אגח תשואה מעל 10% _4.4._דיווחים נוספים_פירוט אגח תשואה מעל 10% " xfId="14097"/>
    <cellStyle name="9_משקל בתא100_פירוט אגח תשואה מעל 10% _4.4._דיווחים נוספים_פירוט אגח תשואה מעל 10% _15" xfId="14098"/>
    <cellStyle name="9_משקל בתא100_פירוט אגח תשואה מעל 10% _4.4._פירוט אגח תשואה מעל 10% " xfId="14099"/>
    <cellStyle name="9_משקל בתא100_פירוט אגח תשואה מעל 10% _4.4._פירוט אגח תשואה מעל 10% _1" xfId="14100"/>
    <cellStyle name="9_משקל בתא100_פירוט אגח תשואה מעל 10% _4.4._פירוט אגח תשואה מעל 10% _1_15" xfId="14101"/>
    <cellStyle name="9_משקל בתא100_פירוט אגח תשואה מעל 10% _4.4._פירוט אגח תשואה מעל 10% _15" xfId="14102"/>
    <cellStyle name="9_משקל בתא100_פירוט אגח תשואה מעל 10% _4.4._פירוט אגח תשואה מעל 10% _פירוט אגח תשואה מעל 10% " xfId="14103"/>
    <cellStyle name="9_משקל בתא100_פירוט אגח תשואה מעל 10% _4.4._פירוט אגח תשואה מעל 10% _פירוט אגח תשואה מעל 10% _15" xfId="14104"/>
    <cellStyle name="9_משקל בתא100_פירוט אגח תשואה מעל 10% _דיווחים נוספים" xfId="14105"/>
    <cellStyle name="9_משקל בתא100_פירוט אגח תשואה מעל 10% _דיווחים נוספים_1" xfId="14106"/>
    <cellStyle name="9_משקל בתא100_פירוט אגח תשואה מעל 10% _דיווחים נוספים_1_15" xfId="14107"/>
    <cellStyle name="9_משקל בתא100_פירוט אגח תשואה מעל 10% _דיווחים נוספים_1_פירוט אגח תשואה מעל 10% " xfId="14108"/>
    <cellStyle name="9_משקל בתא100_פירוט אגח תשואה מעל 10% _דיווחים נוספים_1_פירוט אגח תשואה מעל 10% _15" xfId="14109"/>
    <cellStyle name="9_משקל בתא100_פירוט אגח תשואה מעל 10% _דיווחים נוספים_15" xfId="14110"/>
    <cellStyle name="9_משקל בתא100_פירוט אגח תשואה מעל 10% _דיווחים נוספים_פירוט אגח תשואה מעל 10% " xfId="14111"/>
    <cellStyle name="9_משקל בתא100_פירוט אגח תשואה מעל 10% _דיווחים נוספים_פירוט אגח תשואה מעל 10% _15" xfId="14112"/>
    <cellStyle name="9_משקל בתא100_פירוט אגח תשואה מעל 10% _פירוט אגח תשואה מעל 10% " xfId="14113"/>
    <cellStyle name="9_משקל בתא100_פירוט אגח תשואה מעל 10% _פירוט אגח תשואה מעל 10% _1" xfId="14114"/>
    <cellStyle name="9_משקל בתא100_פירוט אגח תשואה מעל 10% _פירוט אגח תשואה מעל 10% _1_15" xfId="14115"/>
    <cellStyle name="9_משקל בתא100_פירוט אגח תשואה מעל 10% _פירוט אגח תשואה מעל 10% _15" xfId="14116"/>
    <cellStyle name="9_משקל בתא100_פירוט אגח תשואה מעל 10% _פירוט אגח תשואה מעל 10% _פירוט אגח תשואה מעל 10% " xfId="14117"/>
    <cellStyle name="9_משקל בתא100_פירוט אגח תשואה מעל 10% _פירוט אגח תשואה מעל 10% _פירוט אגח תשואה מעל 10% _15" xfId="14118"/>
    <cellStyle name="9_עסקאות שאושרו וטרם בוצעו  " xfId="14119"/>
    <cellStyle name="9_עסקאות שאושרו וטרם בוצעו   2" xfId="14120"/>
    <cellStyle name="9_עסקאות שאושרו וטרם בוצעו   2_15" xfId="14121"/>
    <cellStyle name="9_עסקאות שאושרו וטרם בוצעו   2_דיווחים נוספים" xfId="14122"/>
    <cellStyle name="9_עסקאות שאושרו וטרם בוצעו   2_דיווחים נוספים_1" xfId="14123"/>
    <cellStyle name="9_עסקאות שאושרו וטרם בוצעו   2_דיווחים נוספים_1_15" xfId="14124"/>
    <cellStyle name="9_עסקאות שאושרו וטרם בוצעו   2_דיווחים נוספים_1_פירוט אגח תשואה מעל 10% " xfId="14125"/>
    <cellStyle name="9_עסקאות שאושרו וטרם בוצעו   2_דיווחים נוספים_1_פירוט אגח תשואה מעל 10% _15" xfId="14126"/>
    <cellStyle name="9_עסקאות שאושרו וטרם בוצעו   2_דיווחים נוספים_15" xfId="14127"/>
    <cellStyle name="9_עסקאות שאושרו וטרם בוצעו   2_דיווחים נוספים_פירוט אגח תשואה מעל 10% " xfId="14128"/>
    <cellStyle name="9_עסקאות שאושרו וטרם בוצעו   2_דיווחים נוספים_פירוט אגח תשואה מעל 10% _15" xfId="14129"/>
    <cellStyle name="9_עסקאות שאושרו וטרם בוצעו   2_פירוט אגח תשואה מעל 10% " xfId="14130"/>
    <cellStyle name="9_עסקאות שאושרו וטרם בוצעו   2_פירוט אגח תשואה מעל 10% _1" xfId="14131"/>
    <cellStyle name="9_עסקאות שאושרו וטרם בוצעו   2_פירוט אגח תשואה מעל 10% _1_15" xfId="14132"/>
    <cellStyle name="9_עסקאות שאושרו וטרם בוצעו   2_פירוט אגח תשואה מעל 10% _15" xfId="14133"/>
    <cellStyle name="9_עסקאות שאושרו וטרם בוצעו   2_פירוט אגח תשואה מעל 10% _פירוט אגח תשואה מעל 10% " xfId="14134"/>
    <cellStyle name="9_עסקאות שאושרו וטרם בוצעו   2_פירוט אגח תשואה מעל 10% _פירוט אגח תשואה מעל 10% _15" xfId="14135"/>
    <cellStyle name="9_עסקאות שאושרו וטרם בוצעו  _1" xfId="14136"/>
    <cellStyle name="9_עסקאות שאושרו וטרם בוצעו  _1 2" xfId="14137"/>
    <cellStyle name="9_עסקאות שאושרו וטרם בוצעו  _1 2_15" xfId="14138"/>
    <cellStyle name="9_עסקאות שאושרו וטרם בוצעו  _1 2_דיווחים נוספים" xfId="14139"/>
    <cellStyle name="9_עסקאות שאושרו וטרם בוצעו  _1 2_דיווחים נוספים_1" xfId="14140"/>
    <cellStyle name="9_עסקאות שאושרו וטרם בוצעו  _1 2_דיווחים נוספים_1_15" xfId="14141"/>
    <cellStyle name="9_עסקאות שאושרו וטרם בוצעו  _1 2_דיווחים נוספים_1_פירוט אגח תשואה מעל 10% " xfId="14142"/>
    <cellStyle name="9_עסקאות שאושרו וטרם בוצעו  _1 2_דיווחים נוספים_1_פירוט אגח תשואה מעל 10% _15" xfId="14143"/>
    <cellStyle name="9_עסקאות שאושרו וטרם בוצעו  _1 2_דיווחים נוספים_15" xfId="14144"/>
    <cellStyle name="9_עסקאות שאושרו וטרם בוצעו  _1 2_דיווחים נוספים_פירוט אגח תשואה מעל 10% " xfId="14145"/>
    <cellStyle name="9_עסקאות שאושרו וטרם בוצעו  _1 2_דיווחים נוספים_פירוט אגח תשואה מעל 10% _15" xfId="14146"/>
    <cellStyle name="9_עסקאות שאושרו וטרם בוצעו  _1 2_פירוט אגח תשואה מעל 10% " xfId="14147"/>
    <cellStyle name="9_עסקאות שאושרו וטרם בוצעו  _1 2_פירוט אגח תשואה מעל 10% _1" xfId="14148"/>
    <cellStyle name="9_עסקאות שאושרו וטרם בוצעו  _1 2_פירוט אגח תשואה מעל 10% _1_15" xfId="14149"/>
    <cellStyle name="9_עסקאות שאושרו וטרם בוצעו  _1 2_פירוט אגח תשואה מעל 10% _15" xfId="14150"/>
    <cellStyle name="9_עסקאות שאושרו וטרם בוצעו  _1 2_פירוט אגח תשואה מעל 10% _פירוט אגח תשואה מעל 10% " xfId="14151"/>
    <cellStyle name="9_עסקאות שאושרו וטרם בוצעו  _1 2_פירוט אגח תשואה מעל 10% _פירוט אגח תשואה מעל 10% _15" xfId="14152"/>
    <cellStyle name="9_עסקאות שאושרו וטרם בוצעו  _1_15" xfId="14153"/>
    <cellStyle name="9_עסקאות שאושרו וטרם בוצעו  _1_דיווחים נוספים" xfId="14154"/>
    <cellStyle name="9_עסקאות שאושרו וטרם בוצעו  _1_דיווחים נוספים_15" xfId="14155"/>
    <cellStyle name="9_עסקאות שאושרו וטרם בוצעו  _1_דיווחים נוספים_פירוט אגח תשואה מעל 10% " xfId="14156"/>
    <cellStyle name="9_עסקאות שאושרו וטרם בוצעו  _1_דיווחים נוספים_פירוט אגח תשואה מעל 10% _15" xfId="14157"/>
    <cellStyle name="9_עסקאות שאושרו וטרם בוצעו  _1_פירוט אגח תשואה מעל 10% " xfId="14158"/>
    <cellStyle name="9_עסקאות שאושרו וטרם בוצעו  _1_פירוט אגח תשואה מעל 10% _1" xfId="14159"/>
    <cellStyle name="9_עסקאות שאושרו וטרם בוצעו  _1_פירוט אגח תשואה מעל 10% _1_15" xfId="14160"/>
    <cellStyle name="9_עסקאות שאושרו וטרם בוצעו  _1_פירוט אגח תשואה מעל 10% _15" xfId="14161"/>
    <cellStyle name="9_עסקאות שאושרו וטרם בוצעו  _1_פירוט אגח תשואה מעל 10% _פירוט אגח תשואה מעל 10% " xfId="14162"/>
    <cellStyle name="9_עסקאות שאושרו וטרם בוצעו  _1_פירוט אגח תשואה מעל 10% _פירוט אגח תשואה מעל 10% _15" xfId="14163"/>
    <cellStyle name="9_עסקאות שאושרו וטרם בוצעו  _15" xfId="14164"/>
    <cellStyle name="9_עסקאות שאושרו וטרם בוצעו  _4.4." xfId="14165"/>
    <cellStyle name="9_עסקאות שאושרו וטרם בוצעו  _4.4. 2" xfId="14166"/>
    <cellStyle name="9_עסקאות שאושרו וטרם בוצעו  _4.4. 2_15" xfId="14167"/>
    <cellStyle name="9_עסקאות שאושרו וטרם בוצעו  _4.4. 2_דיווחים נוספים" xfId="14168"/>
    <cellStyle name="9_עסקאות שאושרו וטרם בוצעו  _4.4. 2_דיווחים נוספים_1" xfId="14169"/>
    <cellStyle name="9_עסקאות שאושרו וטרם בוצעו  _4.4. 2_דיווחים נוספים_1_15" xfId="14170"/>
    <cellStyle name="9_עסקאות שאושרו וטרם בוצעו  _4.4. 2_דיווחים נוספים_1_פירוט אגח תשואה מעל 10% " xfId="14171"/>
    <cellStyle name="9_עסקאות שאושרו וטרם בוצעו  _4.4. 2_דיווחים נוספים_1_פירוט אגח תשואה מעל 10% _15" xfId="14172"/>
    <cellStyle name="9_עסקאות שאושרו וטרם בוצעו  _4.4. 2_דיווחים נוספים_15" xfId="14173"/>
    <cellStyle name="9_עסקאות שאושרו וטרם בוצעו  _4.4. 2_דיווחים נוספים_פירוט אגח תשואה מעל 10% " xfId="14174"/>
    <cellStyle name="9_עסקאות שאושרו וטרם בוצעו  _4.4. 2_דיווחים נוספים_פירוט אגח תשואה מעל 10% _15" xfId="14175"/>
    <cellStyle name="9_עסקאות שאושרו וטרם בוצעו  _4.4. 2_פירוט אגח תשואה מעל 10% " xfId="14176"/>
    <cellStyle name="9_עסקאות שאושרו וטרם בוצעו  _4.4. 2_פירוט אגח תשואה מעל 10% _1" xfId="14177"/>
    <cellStyle name="9_עסקאות שאושרו וטרם בוצעו  _4.4. 2_פירוט אגח תשואה מעל 10% _1_15" xfId="14178"/>
    <cellStyle name="9_עסקאות שאושרו וטרם בוצעו  _4.4. 2_פירוט אגח תשואה מעל 10% _15" xfId="14179"/>
    <cellStyle name="9_עסקאות שאושרו וטרם בוצעו  _4.4. 2_פירוט אגח תשואה מעל 10% _פירוט אגח תשואה מעל 10% " xfId="14180"/>
    <cellStyle name="9_עסקאות שאושרו וטרם בוצעו  _4.4. 2_פירוט אגח תשואה מעל 10% _פירוט אגח תשואה מעל 10% _15" xfId="14181"/>
    <cellStyle name="9_עסקאות שאושרו וטרם בוצעו  _4.4._15" xfId="14182"/>
    <cellStyle name="9_עסקאות שאושרו וטרם בוצעו  _4.4._דיווחים נוספים" xfId="14183"/>
    <cellStyle name="9_עסקאות שאושרו וטרם בוצעו  _4.4._דיווחים נוספים_15" xfId="14184"/>
    <cellStyle name="9_עסקאות שאושרו וטרם בוצעו  _4.4._דיווחים נוספים_פירוט אגח תשואה מעל 10% " xfId="14185"/>
    <cellStyle name="9_עסקאות שאושרו וטרם בוצעו  _4.4._דיווחים נוספים_פירוט אגח תשואה מעל 10% _15" xfId="14186"/>
    <cellStyle name="9_עסקאות שאושרו וטרם בוצעו  _4.4._פירוט אגח תשואה מעל 10% " xfId="14187"/>
    <cellStyle name="9_עסקאות שאושרו וטרם בוצעו  _4.4._פירוט אגח תשואה מעל 10% _1" xfId="14188"/>
    <cellStyle name="9_עסקאות שאושרו וטרם בוצעו  _4.4._פירוט אגח תשואה מעל 10% _1_15" xfId="14189"/>
    <cellStyle name="9_עסקאות שאושרו וטרם בוצעו  _4.4._פירוט אגח תשואה מעל 10% _15" xfId="14190"/>
    <cellStyle name="9_עסקאות שאושרו וטרם בוצעו  _4.4._פירוט אגח תשואה מעל 10% _פירוט אגח תשואה מעל 10% " xfId="14191"/>
    <cellStyle name="9_עסקאות שאושרו וטרם בוצעו  _4.4._פירוט אגח תשואה מעל 10% _פירוט אגח תשואה מעל 10% _15" xfId="14192"/>
    <cellStyle name="9_עסקאות שאושרו וטרם בוצעו  _דיווחים נוספים" xfId="14193"/>
    <cellStyle name="9_עסקאות שאושרו וטרם בוצעו  _דיווחים נוספים_1" xfId="14194"/>
    <cellStyle name="9_עסקאות שאושרו וטרם בוצעו  _דיווחים נוספים_1_15" xfId="14195"/>
    <cellStyle name="9_עסקאות שאושרו וטרם בוצעו  _דיווחים נוספים_1_פירוט אגח תשואה מעל 10% " xfId="14196"/>
    <cellStyle name="9_עסקאות שאושרו וטרם בוצעו  _דיווחים נוספים_1_פירוט אגח תשואה מעל 10% _15" xfId="14197"/>
    <cellStyle name="9_עסקאות שאושרו וטרם בוצעו  _דיווחים נוספים_15" xfId="14198"/>
    <cellStyle name="9_עסקאות שאושרו וטרם בוצעו  _דיווחים נוספים_פירוט אגח תשואה מעל 10% " xfId="14199"/>
    <cellStyle name="9_עסקאות שאושרו וטרם בוצעו  _דיווחים נוספים_פירוט אגח תשואה מעל 10% _15" xfId="14200"/>
    <cellStyle name="9_עסקאות שאושרו וטרם בוצעו  _פירוט אגח תשואה מעל 10% " xfId="14201"/>
    <cellStyle name="9_עסקאות שאושרו וטרם בוצעו  _פירוט אגח תשואה מעל 10% _1" xfId="14202"/>
    <cellStyle name="9_עסקאות שאושרו וטרם בוצעו  _פירוט אגח תשואה מעל 10% _1_15" xfId="14203"/>
    <cellStyle name="9_עסקאות שאושרו וטרם בוצעו  _פירוט אגח תשואה מעל 10% _15" xfId="14204"/>
    <cellStyle name="9_עסקאות שאושרו וטרם בוצעו  _פירוט אגח תשואה מעל 10% _פירוט אגח תשואה מעל 10% " xfId="14205"/>
    <cellStyle name="9_עסקאות שאושרו וטרם בוצעו  _פירוט אגח תשואה מעל 10% _פירוט אגח תשואה מעל 10% _15" xfId="14206"/>
    <cellStyle name="9_פירוט אגח תשואה מעל 10% " xfId="14207"/>
    <cellStyle name="9_פירוט אגח תשואה מעל 10%  2" xfId="14208"/>
    <cellStyle name="9_פירוט אגח תשואה מעל 10%  2_15" xfId="14209"/>
    <cellStyle name="9_פירוט אגח תשואה מעל 10%  2_דיווחים נוספים" xfId="14210"/>
    <cellStyle name="9_פירוט אגח תשואה מעל 10%  2_דיווחים נוספים_1" xfId="14211"/>
    <cellStyle name="9_פירוט אגח תשואה מעל 10%  2_דיווחים נוספים_1_15" xfId="14212"/>
    <cellStyle name="9_פירוט אגח תשואה מעל 10%  2_דיווחים נוספים_1_פירוט אגח תשואה מעל 10% " xfId="14213"/>
    <cellStyle name="9_פירוט אגח תשואה מעל 10%  2_דיווחים נוספים_1_פירוט אגח תשואה מעל 10% _15" xfId="14214"/>
    <cellStyle name="9_פירוט אגח תשואה מעל 10%  2_דיווחים נוספים_15" xfId="14215"/>
    <cellStyle name="9_פירוט אגח תשואה מעל 10%  2_דיווחים נוספים_פירוט אגח תשואה מעל 10% " xfId="14216"/>
    <cellStyle name="9_פירוט אגח תשואה מעל 10%  2_דיווחים נוספים_פירוט אגח תשואה מעל 10% _15" xfId="14217"/>
    <cellStyle name="9_פירוט אגח תשואה מעל 10%  2_פירוט אגח תשואה מעל 10% " xfId="14218"/>
    <cellStyle name="9_פירוט אגח תשואה מעל 10%  2_פירוט אגח תשואה מעל 10% _1" xfId="14219"/>
    <cellStyle name="9_פירוט אגח תשואה מעל 10%  2_פירוט אגח תשואה מעל 10% _1_15" xfId="14220"/>
    <cellStyle name="9_פירוט אגח תשואה מעל 10%  2_פירוט אגח תשואה מעל 10% _15" xfId="14221"/>
    <cellStyle name="9_פירוט אגח תשואה מעל 10%  2_פירוט אגח תשואה מעל 10% _פירוט אגח תשואה מעל 10% " xfId="14222"/>
    <cellStyle name="9_פירוט אגח תשואה מעל 10%  2_פירוט אגח תשואה מעל 10% _פירוט אגח תשואה מעל 10% _15" xfId="14223"/>
    <cellStyle name="9_פירוט אגח תשואה מעל 10% _1" xfId="14224"/>
    <cellStyle name="9_פירוט אגח תשואה מעל 10% _1_15" xfId="14225"/>
    <cellStyle name="9_פירוט אגח תשואה מעל 10% _1_פירוט אגח תשואה מעל 10% " xfId="14226"/>
    <cellStyle name="9_פירוט אגח תשואה מעל 10% _1_פירוט אגח תשואה מעל 10% _15" xfId="14227"/>
    <cellStyle name="9_פירוט אגח תשואה מעל 10% _15" xfId="14228"/>
    <cellStyle name="9_פירוט אגח תשואה מעל 10% _2" xfId="14229"/>
    <cellStyle name="9_פירוט אגח תשואה מעל 10% _2_15" xfId="14230"/>
    <cellStyle name="9_פירוט אגח תשואה מעל 10% _4.4." xfId="14231"/>
    <cellStyle name="9_פירוט אגח תשואה מעל 10% _4.4. 2" xfId="14232"/>
    <cellStyle name="9_פירוט אגח תשואה מעל 10% _4.4. 2_15" xfId="14233"/>
    <cellStyle name="9_פירוט אגח תשואה מעל 10% _4.4. 2_דיווחים נוספים" xfId="14234"/>
    <cellStyle name="9_פירוט אגח תשואה מעל 10% _4.4. 2_דיווחים נוספים_1" xfId="14235"/>
    <cellStyle name="9_פירוט אגח תשואה מעל 10% _4.4. 2_דיווחים נוספים_1_15" xfId="14236"/>
    <cellStyle name="9_פירוט אגח תשואה מעל 10% _4.4. 2_דיווחים נוספים_1_פירוט אגח תשואה מעל 10% " xfId="14237"/>
    <cellStyle name="9_פירוט אגח תשואה מעל 10% _4.4. 2_דיווחים נוספים_1_פירוט אגח תשואה מעל 10% _15" xfId="14238"/>
    <cellStyle name="9_פירוט אגח תשואה מעל 10% _4.4. 2_דיווחים נוספים_15" xfId="14239"/>
    <cellStyle name="9_פירוט אגח תשואה מעל 10% _4.4. 2_דיווחים נוספים_פירוט אגח תשואה מעל 10% " xfId="14240"/>
    <cellStyle name="9_פירוט אגח תשואה מעל 10% _4.4. 2_דיווחים נוספים_פירוט אגח תשואה מעל 10% _15" xfId="14241"/>
    <cellStyle name="9_פירוט אגח תשואה מעל 10% _4.4. 2_פירוט אגח תשואה מעל 10% " xfId="14242"/>
    <cellStyle name="9_פירוט אגח תשואה מעל 10% _4.4. 2_פירוט אגח תשואה מעל 10% _1" xfId="14243"/>
    <cellStyle name="9_פירוט אגח תשואה מעל 10% _4.4. 2_פירוט אגח תשואה מעל 10% _1_15" xfId="14244"/>
    <cellStyle name="9_פירוט אגח תשואה מעל 10% _4.4. 2_פירוט אגח תשואה מעל 10% _15" xfId="14245"/>
    <cellStyle name="9_פירוט אגח תשואה מעל 10% _4.4. 2_פירוט אגח תשואה מעל 10% _פירוט אגח תשואה מעל 10% " xfId="14246"/>
    <cellStyle name="9_פירוט אגח תשואה מעל 10% _4.4. 2_פירוט אגח תשואה מעל 10% _פירוט אגח תשואה מעל 10% _15" xfId="14247"/>
    <cellStyle name="9_פירוט אגח תשואה מעל 10% _4.4._15" xfId="14248"/>
    <cellStyle name="9_פירוט אגח תשואה מעל 10% _4.4._דיווחים נוספים" xfId="14249"/>
    <cellStyle name="9_פירוט אגח תשואה מעל 10% _4.4._דיווחים נוספים_15" xfId="14250"/>
    <cellStyle name="9_פירוט אגח תשואה מעל 10% _4.4._דיווחים נוספים_פירוט אגח תשואה מעל 10% " xfId="14251"/>
    <cellStyle name="9_פירוט אגח תשואה מעל 10% _4.4._דיווחים נוספים_פירוט אגח תשואה מעל 10% _15" xfId="14252"/>
    <cellStyle name="9_פירוט אגח תשואה מעל 10% _4.4._פירוט אגח תשואה מעל 10% " xfId="14253"/>
    <cellStyle name="9_פירוט אגח תשואה מעל 10% _4.4._פירוט אגח תשואה מעל 10% _1" xfId="14254"/>
    <cellStyle name="9_פירוט אגח תשואה מעל 10% _4.4._פירוט אגח תשואה מעל 10% _1_15" xfId="14255"/>
    <cellStyle name="9_פירוט אגח תשואה מעל 10% _4.4._פירוט אגח תשואה מעל 10% _15" xfId="14256"/>
    <cellStyle name="9_פירוט אגח תשואה מעל 10% _4.4._פירוט אגח תשואה מעל 10% _פירוט אגח תשואה מעל 10% " xfId="14257"/>
    <cellStyle name="9_פירוט אגח תשואה מעל 10% _4.4._פירוט אגח תשואה מעל 10% _פירוט אגח תשואה מעל 10% _15" xfId="14258"/>
    <cellStyle name="9_פירוט אגח תשואה מעל 10% _דיווחים נוספים" xfId="14259"/>
    <cellStyle name="9_פירוט אגח תשואה מעל 10% _דיווחים נוספים_1" xfId="14260"/>
    <cellStyle name="9_פירוט אגח תשואה מעל 10% _דיווחים נוספים_1_15" xfId="14261"/>
    <cellStyle name="9_פירוט אגח תשואה מעל 10% _דיווחים נוספים_1_פירוט אגח תשואה מעל 10% " xfId="14262"/>
    <cellStyle name="9_פירוט אגח תשואה מעל 10% _דיווחים נוספים_1_פירוט אגח תשואה מעל 10% _15" xfId="14263"/>
    <cellStyle name="9_פירוט אגח תשואה מעל 10% _דיווחים נוספים_15" xfId="14264"/>
    <cellStyle name="9_פירוט אגח תשואה מעל 10% _דיווחים נוספים_פירוט אגח תשואה מעל 10% " xfId="14265"/>
    <cellStyle name="9_פירוט אגח תשואה מעל 10% _דיווחים נוספים_פירוט אגח תשואה מעל 10% _15" xfId="14266"/>
    <cellStyle name="9_פירוט אגח תשואה מעל 10% _פירוט אגח תשואה מעל 10% " xfId="14267"/>
    <cellStyle name="9_פירוט אגח תשואה מעל 10% _פירוט אגח תשואה מעל 10% _1" xfId="14268"/>
    <cellStyle name="9_פירוט אגח תשואה מעל 10% _פירוט אגח תשואה מעל 10% _1_15" xfId="14269"/>
    <cellStyle name="9_פירוט אגח תשואה מעל 10% _פירוט אגח תשואה מעל 10% _15" xfId="14270"/>
    <cellStyle name="9_פירוט אגח תשואה מעל 10% _פירוט אגח תשואה מעל 10% _פירוט אגח תשואה מעל 10% " xfId="14271"/>
    <cellStyle name="9_פירוט אגח תשואה מעל 10% _פירוט אגח תשואה מעל 10% _פירוט אגח תשואה מעל 10% _15" xfId="14272"/>
    <cellStyle name="Accent1" xfId="14273"/>
    <cellStyle name="Accent1 - 20%" xfId="14274"/>
    <cellStyle name="Accent1 - 40%" xfId="14275"/>
    <cellStyle name="Accent1 - 60%" xfId="14276"/>
    <cellStyle name="Accent1_10" xfId="14277"/>
    <cellStyle name="Accent2" xfId="14278"/>
    <cellStyle name="Accent2 - 20%" xfId="14279"/>
    <cellStyle name="Accent2 - 40%" xfId="14280"/>
    <cellStyle name="Accent2 - 60%" xfId="14281"/>
    <cellStyle name="Accent2_10" xfId="14282"/>
    <cellStyle name="Accent3" xfId="14283"/>
    <cellStyle name="Accent3 - 20%" xfId="14284"/>
    <cellStyle name="Accent3 - 40%" xfId="14285"/>
    <cellStyle name="Accent3 - 60%" xfId="14286"/>
    <cellStyle name="Accent3_10" xfId="14287"/>
    <cellStyle name="Accent4" xfId="14288"/>
    <cellStyle name="Accent4 - 20%" xfId="14289"/>
    <cellStyle name="Accent4 - 40%" xfId="14290"/>
    <cellStyle name="Accent4 - 60%" xfId="14291"/>
    <cellStyle name="Accent4_10" xfId="14292"/>
    <cellStyle name="Accent5" xfId="14293"/>
    <cellStyle name="Accent5 - 20%" xfId="14294"/>
    <cellStyle name="Accent5 - 40%" xfId="14295"/>
    <cellStyle name="Accent5 - 60%" xfId="14296"/>
    <cellStyle name="Accent5_10" xfId="14297"/>
    <cellStyle name="Accent6" xfId="14298"/>
    <cellStyle name="Accent6 - 20%" xfId="14299"/>
    <cellStyle name="Accent6 - 40%" xfId="14300"/>
    <cellStyle name="Accent6 - 60%" xfId="14301"/>
    <cellStyle name="Accent6_10" xfId="14302"/>
    <cellStyle name="Bad" xfId="14303"/>
    <cellStyle name="Calculation" xfId="14304"/>
    <cellStyle name="Calculation 2" xfId="14305"/>
    <cellStyle name="Calculation_10" xfId="14306"/>
    <cellStyle name="Check Cell" xfId="14307"/>
    <cellStyle name="Comma 2" xfId="1"/>
    <cellStyle name="Comma 2 2" xfId="16"/>
    <cellStyle name="Comma 2 3" xfId="14308"/>
    <cellStyle name="Comma 2 4" xfId="14309"/>
    <cellStyle name="Comma 2 5" xfId="14310"/>
    <cellStyle name="Comma 2 6" xfId="14311"/>
    <cellStyle name="Comma 2 7" xfId="14312"/>
    <cellStyle name="Comma 2 8" xfId="17"/>
    <cellStyle name="Comma 2 9" xfId="16799"/>
    <cellStyle name="Comma 2_10" xfId="14313"/>
    <cellStyle name="Comma 3" xfId="15"/>
    <cellStyle name="Comma 4" xfId="14314"/>
    <cellStyle name="Comma 5" xfId="14"/>
    <cellStyle name="Comma 6" xfId="14315"/>
    <cellStyle name="Comma 7" xfId="14316"/>
    <cellStyle name="Comma 8" xfId="14317"/>
    <cellStyle name="Comma 9" xfId="14318"/>
    <cellStyle name="Currency [0] _1" xfId="2"/>
    <cellStyle name="Emphasis 1" xfId="14319"/>
    <cellStyle name="Emphasis 2" xfId="14320"/>
    <cellStyle name="Emphasis 3" xfId="14321"/>
    <cellStyle name="Euro" xfId="14322"/>
    <cellStyle name="Explanatory Text" xfId="14323"/>
    <cellStyle name="Followed Hyperlink" xfId="14324"/>
    <cellStyle name="Good" xfId="14325"/>
    <cellStyle name="Heading 1" xfId="14326"/>
    <cellStyle name="Heading 2" xfId="14327"/>
    <cellStyle name="Heading 3" xfId="14328"/>
    <cellStyle name="Heading 4" xfId="14329"/>
    <cellStyle name="Hyperlink" xfId="14330"/>
    <cellStyle name="Hyperlink 2" xfId="3"/>
    <cellStyle name="Input" xfId="14331"/>
    <cellStyle name="Input 2" xfId="14332"/>
    <cellStyle name="Input_10" xfId="14333"/>
    <cellStyle name="Linked Cell" xfId="14334"/>
    <cellStyle name="Neutral" xfId="14335"/>
    <cellStyle name="Normal" xfId="0" builtinId="0"/>
    <cellStyle name="Normal 10" xfId="14336"/>
    <cellStyle name="Normal 10 2" xfId="14337"/>
    <cellStyle name="Normal 10 2 2" xfId="14338"/>
    <cellStyle name="Normal 10 2 2 2" xfId="14339"/>
    <cellStyle name="Normal 10 2 2 2 2" xfId="14340"/>
    <cellStyle name="Normal 10 2 2 3" xfId="14341"/>
    <cellStyle name="Normal 10 2 2 3 2" xfId="14342"/>
    <cellStyle name="Normal 10 2 2 4" xfId="14343"/>
    <cellStyle name="Normal 10 2 3" xfId="14344"/>
    <cellStyle name="Normal 10 2 3 2" xfId="14345"/>
    <cellStyle name="Normal 10 2 4" xfId="14346"/>
    <cellStyle name="Normal 10 2 4 2" xfId="14347"/>
    <cellStyle name="Normal 10 2 5" xfId="14348"/>
    <cellStyle name="Normal 10 2_15" xfId="14349"/>
    <cellStyle name="Normal 10 3" xfId="14350"/>
    <cellStyle name="Normal 10 3 2" xfId="14351"/>
    <cellStyle name="Normal 10 3 2 2" xfId="14352"/>
    <cellStyle name="Normal 10 3 3" xfId="14353"/>
    <cellStyle name="Normal 10 3 3 2" xfId="14354"/>
    <cellStyle name="Normal 10 3 4" xfId="14355"/>
    <cellStyle name="Normal 10 3_15" xfId="14356"/>
    <cellStyle name="Normal 10 4" xfId="14357"/>
    <cellStyle name="Normal 10 4 2" xfId="14358"/>
    <cellStyle name="Normal 10 4_15" xfId="14359"/>
    <cellStyle name="Normal 10 5" xfId="14360"/>
    <cellStyle name="Normal 10 5 2" xfId="14361"/>
    <cellStyle name="Normal 10 6" xfId="14362"/>
    <cellStyle name="Normal 10_15" xfId="14363"/>
    <cellStyle name="Normal 11" xfId="4"/>
    <cellStyle name="Normal 11 2" xfId="14364"/>
    <cellStyle name="Normal 11 3" xfId="14365"/>
    <cellStyle name="Normal 11 4" xfId="16800"/>
    <cellStyle name="Normal 11_10" xfId="14366"/>
    <cellStyle name="Normal 12" xfId="14367"/>
    <cellStyle name="Normal 12 2" xfId="14368"/>
    <cellStyle name="Normal 12 2 2" xfId="14369"/>
    <cellStyle name="Normal 12 2 2 2" xfId="14370"/>
    <cellStyle name="Normal 12 2 3" xfId="14371"/>
    <cellStyle name="Normal 12 2 3 2" xfId="14372"/>
    <cellStyle name="Normal 12 2 4" xfId="14373"/>
    <cellStyle name="Normal 12 3" xfId="14374"/>
    <cellStyle name="Normal 12 3 2" xfId="14375"/>
    <cellStyle name="Normal 12 4" xfId="14376"/>
    <cellStyle name="Normal 12 4 2" xfId="14377"/>
    <cellStyle name="Normal 12 5" xfId="14378"/>
    <cellStyle name="Normal 12_15" xfId="14379"/>
    <cellStyle name="Normal 13" xfId="14380"/>
    <cellStyle name="Normal 14" xfId="14381"/>
    <cellStyle name="Normal 14 2" xfId="14382"/>
    <cellStyle name="Normal 14 2 2" xfId="14383"/>
    <cellStyle name="Normal 14 3" xfId="14384"/>
    <cellStyle name="Normal 14 3 2" xfId="14385"/>
    <cellStyle name="Normal 14 4" xfId="14386"/>
    <cellStyle name="Normal 14_15" xfId="14387"/>
    <cellStyle name="Normal 15" xfId="14388"/>
    <cellStyle name="Normal 16" xfId="14389"/>
    <cellStyle name="Normal 16 2" xfId="14390"/>
    <cellStyle name="Normal 16_15" xfId="14391"/>
    <cellStyle name="Normal 17" xfId="14392"/>
    <cellStyle name="Normal 17 2" xfId="14393"/>
    <cellStyle name="Normal 17_15" xfId="14394"/>
    <cellStyle name="Normal 18" xfId="14395"/>
    <cellStyle name="Normal 19" xfId="14396"/>
    <cellStyle name="Normal 19 2" xfId="14397"/>
    <cellStyle name="Normal 19_15" xfId="14398"/>
    <cellStyle name="Normal 2" xfId="5"/>
    <cellStyle name="Normal 2 10" xfId="14399"/>
    <cellStyle name="Normal 2 10 2" xfId="14400"/>
    <cellStyle name="Normal 2 11" xfId="14401"/>
    <cellStyle name="Normal 2 11 2" xfId="14402"/>
    <cellStyle name="Normal 2 12" xfId="14403"/>
    <cellStyle name="Normal 2 13" xfId="16801"/>
    <cellStyle name="Normal 2 2" xfId="14404"/>
    <cellStyle name="Normal 2 2 2" xfId="14405"/>
    <cellStyle name="Normal 2 2_15" xfId="14406"/>
    <cellStyle name="Normal 2 3" xfId="14407"/>
    <cellStyle name="Normal 2 3 10" xfId="14408"/>
    <cellStyle name="Normal 2 3 2" xfId="14409"/>
    <cellStyle name="Normal 2 3 2 2" xfId="14410"/>
    <cellStyle name="Normal 2 3 2 2 2" xfId="14411"/>
    <cellStyle name="Normal 2 3 2 2 2 2" xfId="14412"/>
    <cellStyle name="Normal 2 3 2 2 2 2 2" xfId="14413"/>
    <cellStyle name="Normal 2 3 2 2 2 2 2 2" xfId="14414"/>
    <cellStyle name="Normal 2 3 2 2 2 2 2 2 2" xfId="14415"/>
    <cellStyle name="Normal 2 3 2 2 2 2 2 3" xfId="14416"/>
    <cellStyle name="Normal 2 3 2 2 2 2 2 3 2" xfId="14417"/>
    <cellStyle name="Normal 2 3 2 2 2 2 2 4" xfId="14418"/>
    <cellStyle name="Normal 2 3 2 2 2 2 3" xfId="14419"/>
    <cellStyle name="Normal 2 3 2 2 2 2 3 2" xfId="14420"/>
    <cellStyle name="Normal 2 3 2 2 2 2 4" xfId="14421"/>
    <cellStyle name="Normal 2 3 2 2 2 2 4 2" xfId="14422"/>
    <cellStyle name="Normal 2 3 2 2 2 2 5" xfId="14423"/>
    <cellStyle name="Normal 2 3 2 2 2 3" xfId="14424"/>
    <cellStyle name="Normal 2 3 2 2 2 3 2" xfId="14425"/>
    <cellStyle name="Normal 2 3 2 2 2 3 2 2" xfId="14426"/>
    <cellStyle name="Normal 2 3 2 2 2 3 3" xfId="14427"/>
    <cellStyle name="Normal 2 3 2 2 2 3 3 2" xfId="14428"/>
    <cellStyle name="Normal 2 3 2 2 2 3 4" xfId="14429"/>
    <cellStyle name="Normal 2 3 2 2 2 4" xfId="14430"/>
    <cellStyle name="Normal 2 3 2 2 2 4 2" xfId="14431"/>
    <cellStyle name="Normal 2 3 2 2 2 5" xfId="14432"/>
    <cellStyle name="Normal 2 3 2 2 2 5 2" xfId="14433"/>
    <cellStyle name="Normal 2 3 2 2 2 6" xfId="14434"/>
    <cellStyle name="Normal 2 3 2 2 3" xfId="14435"/>
    <cellStyle name="Normal 2 3 2 2 3 2" xfId="14436"/>
    <cellStyle name="Normal 2 3 2 2 3 2 2" xfId="14437"/>
    <cellStyle name="Normal 2 3 2 2 3 2 2 2" xfId="14438"/>
    <cellStyle name="Normal 2 3 2 2 3 2 3" xfId="14439"/>
    <cellStyle name="Normal 2 3 2 2 3 2 3 2" xfId="14440"/>
    <cellStyle name="Normal 2 3 2 2 3 2 4" xfId="14441"/>
    <cellStyle name="Normal 2 3 2 2 3 3" xfId="14442"/>
    <cellStyle name="Normal 2 3 2 2 3 3 2" xfId="14443"/>
    <cellStyle name="Normal 2 3 2 2 3 4" xfId="14444"/>
    <cellStyle name="Normal 2 3 2 2 3 4 2" xfId="14445"/>
    <cellStyle name="Normal 2 3 2 2 3 5" xfId="14446"/>
    <cellStyle name="Normal 2 3 2 2 4" xfId="14447"/>
    <cellStyle name="Normal 2 3 2 2 4 2" xfId="14448"/>
    <cellStyle name="Normal 2 3 2 2 4 2 2" xfId="14449"/>
    <cellStyle name="Normal 2 3 2 2 4 3" xfId="14450"/>
    <cellStyle name="Normal 2 3 2 2 4 3 2" xfId="14451"/>
    <cellStyle name="Normal 2 3 2 2 4 4" xfId="14452"/>
    <cellStyle name="Normal 2 3 2 2 5" xfId="14453"/>
    <cellStyle name="Normal 2 3 2 2 5 2" xfId="14454"/>
    <cellStyle name="Normal 2 3 2 2 6" xfId="14455"/>
    <cellStyle name="Normal 2 3 2 2 6 2" xfId="14456"/>
    <cellStyle name="Normal 2 3 2 2 7" xfId="14457"/>
    <cellStyle name="Normal 2 3 2 3" xfId="14458"/>
    <cellStyle name="Normal 2 3 2 3 2" xfId="14459"/>
    <cellStyle name="Normal 2 3 2 3 2 2" xfId="14460"/>
    <cellStyle name="Normal 2 3 2 3 2 2 2" xfId="14461"/>
    <cellStyle name="Normal 2 3 2 3 2 2 2 2" xfId="14462"/>
    <cellStyle name="Normal 2 3 2 3 2 2 3" xfId="14463"/>
    <cellStyle name="Normal 2 3 2 3 2 2 3 2" xfId="14464"/>
    <cellStyle name="Normal 2 3 2 3 2 2 4" xfId="14465"/>
    <cellStyle name="Normal 2 3 2 3 2 3" xfId="14466"/>
    <cellStyle name="Normal 2 3 2 3 2 3 2" xfId="14467"/>
    <cellStyle name="Normal 2 3 2 3 2 4" xfId="14468"/>
    <cellStyle name="Normal 2 3 2 3 2 4 2" xfId="14469"/>
    <cellStyle name="Normal 2 3 2 3 2 5" xfId="14470"/>
    <cellStyle name="Normal 2 3 2 3 3" xfId="14471"/>
    <cellStyle name="Normal 2 3 2 3 3 2" xfId="14472"/>
    <cellStyle name="Normal 2 3 2 3 3 2 2" xfId="14473"/>
    <cellStyle name="Normal 2 3 2 3 3 3" xfId="14474"/>
    <cellStyle name="Normal 2 3 2 3 3 3 2" xfId="14475"/>
    <cellStyle name="Normal 2 3 2 3 3 4" xfId="14476"/>
    <cellStyle name="Normal 2 3 2 3 4" xfId="14477"/>
    <cellStyle name="Normal 2 3 2 3 4 2" xfId="14478"/>
    <cellStyle name="Normal 2 3 2 3 5" xfId="14479"/>
    <cellStyle name="Normal 2 3 2 3 5 2" xfId="14480"/>
    <cellStyle name="Normal 2 3 2 3 6" xfId="14481"/>
    <cellStyle name="Normal 2 3 2 4" xfId="14482"/>
    <cellStyle name="Normal 2 3 2 4 2" xfId="14483"/>
    <cellStyle name="Normal 2 3 2 4 2 2" xfId="14484"/>
    <cellStyle name="Normal 2 3 2 4 2 2 2" xfId="14485"/>
    <cellStyle name="Normal 2 3 2 4 2 3" xfId="14486"/>
    <cellStyle name="Normal 2 3 2 4 2 3 2" xfId="14487"/>
    <cellStyle name="Normal 2 3 2 4 2 4" xfId="14488"/>
    <cellStyle name="Normal 2 3 2 4 3" xfId="14489"/>
    <cellStyle name="Normal 2 3 2 4 3 2" xfId="14490"/>
    <cellStyle name="Normal 2 3 2 4 4" xfId="14491"/>
    <cellStyle name="Normal 2 3 2 4 4 2" xfId="14492"/>
    <cellStyle name="Normal 2 3 2 4 5" xfId="14493"/>
    <cellStyle name="Normal 2 3 2 5" xfId="14494"/>
    <cellStyle name="Normal 2 3 2 5 2" xfId="14495"/>
    <cellStyle name="Normal 2 3 2 5 2 2" xfId="14496"/>
    <cellStyle name="Normal 2 3 2 5 3" xfId="14497"/>
    <cellStyle name="Normal 2 3 2 5 3 2" xfId="14498"/>
    <cellStyle name="Normal 2 3 2 5 4" xfId="14499"/>
    <cellStyle name="Normal 2 3 2 6" xfId="14500"/>
    <cellStyle name="Normal 2 3 2 6 2" xfId="14501"/>
    <cellStyle name="Normal 2 3 2 7" xfId="14502"/>
    <cellStyle name="Normal 2 3 2 7 2" xfId="14503"/>
    <cellStyle name="Normal 2 3 2 8" xfId="14504"/>
    <cellStyle name="Normal 2 3 3" xfId="14505"/>
    <cellStyle name="Normal 2 3 3 2" xfId="14506"/>
    <cellStyle name="Normal 2 3 3 2 2" xfId="14507"/>
    <cellStyle name="Normal 2 3 3 2 2 2" xfId="14508"/>
    <cellStyle name="Normal 2 3 3 2 2 2 2" xfId="14509"/>
    <cellStyle name="Normal 2 3 3 2 2 2 2 2" xfId="14510"/>
    <cellStyle name="Normal 2 3 3 2 2 2 3" xfId="14511"/>
    <cellStyle name="Normal 2 3 3 2 2 2 3 2" xfId="14512"/>
    <cellStyle name="Normal 2 3 3 2 2 2 4" xfId="14513"/>
    <cellStyle name="Normal 2 3 3 2 2 3" xfId="14514"/>
    <cellStyle name="Normal 2 3 3 2 2 3 2" xfId="14515"/>
    <cellStyle name="Normal 2 3 3 2 2 4" xfId="14516"/>
    <cellStyle name="Normal 2 3 3 2 2 4 2" xfId="14517"/>
    <cellStyle name="Normal 2 3 3 2 2 5" xfId="14518"/>
    <cellStyle name="Normal 2 3 3 2 3" xfId="14519"/>
    <cellStyle name="Normal 2 3 3 2 3 2" xfId="14520"/>
    <cellStyle name="Normal 2 3 3 2 3 2 2" xfId="14521"/>
    <cellStyle name="Normal 2 3 3 2 3 3" xfId="14522"/>
    <cellStyle name="Normal 2 3 3 2 3 3 2" xfId="14523"/>
    <cellStyle name="Normal 2 3 3 2 3 4" xfId="14524"/>
    <cellStyle name="Normal 2 3 3 2 4" xfId="14525"/>
    <cellStyle name="Normal 2 3 3 2 4 2" xfId="14526"/>
    <cellStyle name="Normal 2 3 3 2 5" xfId="14527"/>
    <cellStyle name="Normal 2 3 3 2 5 2" xfId="14528"/>
    <cellStyle name="Normal 2 3 3 2 6" xfId="14529"/>
    <cellStyle name="Normal 2 3 3 3" xfId="14530"/>
    <cellStyle name="Normal 2 3 3 3 2" xfId="14531"/>
    <cellStyle name="Normal 2 3 3 3 2 2" xfId="14532"/>
    <cellStyle name="Normal 2 3 3 3 2 2 2" xfId="14533"/>
    <cellStyle name="Normal 2 3 3 3 2 3" xfId="14534"/>
    <cellStyle name="Normal 2 3 3 3 2 3 2" xfId="14535"/>
    <cellStyle name="Normal 2 3 3 3 2 4" xfId="14536"/>
    <cellStyle name="Normal 2 3 3 3 3" xfId="14537"/>
    <cellStyle name="Normal 2 3 3 3 3 2" xfId="14538"/>
    <cellStyle name="Normal 2 3 3 3 4" xfId="14539"/>
    <cellStyle name="Normal 2 3 3 3 4 2" xfId="14540"/>
    <cellStyle name="Normal 2 3 3 3 5" xfId="14541"/>
    <cellStyle name="Normal 2 3 3 4" xfId="14542"/>
    <cellStyle name="Normal 2 3 3 4 2" xfId="14543"/>
    <cellStyle name="Normal 2 3 3 4 2 2" xfId="14544"/>
    <cellStyle name="Normal 2 3 3 4 3" xfId="14545"/>
    <cellStyle name="Normal 2 3 3 4 3 2" xfId="14546"/>
    <cellStyle name="Normal 2 3 3 4 4" xfId="14547"/>
    <cellStyle name="Normal 2 3 3 5" xfId="14548"/>
    <cellStyle name="Normal 2 3 3 5 2" xfId="14549"/>
    <cellStyle name="Normal 2 3 3 6" xfId="14550"/>
    <cellStyle name="Normal 2 3 3 6 2" xfId="14551"/>
    <cellStyle name="Normal 2 3 3 7" xfId="14552"/>
    <cellStyle name="Normal 2 3 4" xfId="14553"/>
    <cellStyle name="Normal 2 3 4 2" xfId="14554"/>
    <cellStyle name="Normal 2 3 4 2 2" xfId="14555"/>
    <cellStyle name="Normal 2 3 4 2 2 2" xfId="14556"/>
    <cellStyle name="Normal 2 3 4 2 2 2 2" xfId="14557"/>
    <cellStyle name="Normal 2 3 4 2 2 3" xfId="14558"/>
    <cellStyle name="Normal 2 3 4 2 2 3 2" xfId="14559"/>
    <cellStyle name="Normal 2 3 4 2 2 4" xfId="14560"/>
    <cellStyle name="Normal 2 3 4 2 3" xfId="14561"/>
    <cellStyle name="Normal 2 3 4 2 3 2" xfId="14562"/>
    <cellStyle name="Normal 2 3 4 2 4" xfId="14563"/>
    <cellStyle name="Normal 2 3 4 2 4 2" xfId="14564"/>
    <cellStyle name="Normal 2 3 4 2 5" xfId="14565"/>
    <cellStyle name="Normal 2 3 4 3" xfId="14566"/>
    <cellStyle name="Normal 2 3 4 3 2" xfId="14567"/>
    <cellStyle name="Normal 2 3 4 3 2 2" xfId="14568"/>
    <cellStyle name="Normal 2 3 4 3 3" xfId="14569"/>
    <cellStyle name="Normal 2 3 4 3 3 2" xfId="14570"/>
    <cellStyle name="Normal 2 3 4 3 4" xfId="14571"/>
    <cellStyle name="Normal 2 3 4 4" xfId="14572"/>
    <cellStyle name="Normal 2 3 4 4 2" xfId="14573"/>
    <cellStyle name="Normal 2 3 4 5" xfId="14574"/>
    <cellStyle name="Normal 2 3 4 5 2" xfId="14575"/>
    <cellStyle name="Normal 2 3 4 6" xfId="14576"/>
    <cellStyle name="Normal 2 3 5" xfId="14577"/>
    <cellStyle name="Normal 2 3 5 2" xfId="14578"/>
    <cellStyle name="Normal 2 3 5 2 2" xfId="14579"/>
    <cellStyle name="Normal 2 3 5 2 2 2" xfId="14580"/>
    <cellStyle name="Normal 2 3 5 2 3" xfId="14581"/>
    <cellStyle name="Normal 2 3 5 2 3 2" xfId="14582"/>
    <cellStyle name="Normal 2 3 5 2 4" xfId="14583"/>
    <cellStyle name="Normal 2 3 5 3" xfId="14584"/>
    <cellStyle name="Normal 2 3 5 3 2" xfId="14585"/>
    <cellStyle name="Normal 2 3 5 4" xfId="14586"/>
    <cellStyle name="Normal 2 3 5 4 2" xfId="14587"/>
    <cellStyle name="Normal 2 3 5 5" xfId="14588"/>
    <cellStyle name="Normal 2 3 6" xfId="14589"/>
    <cellStyle name="Normal 2 3 6 2" xfId="14590"/>
    <cellStyle name="Normal 2 3 6 2 2" xfId="14591"/>
    <cellStyle name="Normal 2 3 6 3" xfId="14592"/>
    <cellStyle name="Normal 2 3 6 3 2" xfId="14593"/>
    <cellStyle name="Normal 2 3 6 4" xfId="14594"/>
    <cellStyle name="Normal 2 3 7" xfId="14595"/>
    <cellStyle name="Normal 2 3 7 2" xfId="14596"/>
    <cellStyle name="Normal 2 3 7 2 2" xfId="14597"/>
    <cellStyle name="Normal 2 3 7 3" xfId="14598"/>
    <cellStyle name="Normal 2 3 7 3 2" xfId="14599"/>
    <cellStyle name="Normal 2 3 7 4" xfId="14600"/>
    <cellStyle name="Normal 2 3 8" xfId="14601"/>
    <cellStyle name="Normal 2 3 8 2" xfId="14602"/>
    <cellStyle name="Normal 2 3 9" xfId="14603"/>
    <cellStyle name="Normal 2 3 9 2" xfId="14604"/>
    <cellStyle name="Normal 2 3_15" xfId="14605"/>
    <cellStyle name="Normal 2 4" xfId="14606"/>
    <cellStyle name="Normal 2 4 2" xfId="14607"/>
    <cellStyle name="Normal 2 4 2 2" xfId="14608"/>
    <cellStyle name="Normal 2 4 2 2 2" xfId="14609"/>
    <cellStyle name="Normal 2 4 2 2 2 2" xfId="14610"/>
    <cellStyle name="Normal 2 4 2 2 2 2 2" xfId="14611"/>
    <cellStyle name="Normal 2 4 2 2 2 2 2 2" xfId="14612"/>
    <cellStyle name="Normal 2 4 2 2 2 2 3" xfId="14613"/>
    <cellStyle name="Normal 2 4 2 2 2 2 3 2" xfId="14614"/>
    <cellStyle name="Normal 2 4 2 2 2 2 4" xfId="14615"/>
    <cellStyle name="Normal 2 4 2 2 2 3" xfId="14616"/>
    <cellStyle name="Normal 2 4 2 2 2 3 2" xfId="14617"/>
    <cellStyle name="Normal 2 4 2 2 2 4" xfId="14618"/>
    <cellStyle name="Normal 2 4 2 2 2 4 2" xfId="14619"/>
    <cellStyle name="Normal 2 4 2 2 2 5" xfId="14620"/>
    <cellStyle name="Normal 2 4 2 2 3" xfId="14621"/>
    <cellStyle name="Normal 2 4 2 2 3 2" xfId="14622"/>
    <cellStyle name="Normal 2 4 2 2 3 2 2" xfId="14623"/>
    <cellStyle name="Normal 2 4 2 2 3 3" xfId="14624"/>
    <cellStyle name="Normal 2 4 2 2 3 3 2" xfId="14625"/>
    <cellStyle name="Normal 2 4 2 2 3 4" xfId="14626"/>
    <cellStyle name="Normal 2 4 2 2 4" xfId="14627"/>
    <cellStyle name="Normal 2 4 2 2 4 2" xfId="14628"/>
    <cellStyle name="Normal 2 4 2 2 5" xfId="14629"/>
    <cellStyle name="Normal 2 4 2 2 5 2" xfId="14630"/>
    <cellStyle name="Normal 2 4 2 2 6" xfId="14631"/>
    <cellStyle name="Normal 2 4 2 3" xfId="14632"/>
    <cellStyle name="Normal 2 4 2 3 2" xfId="14633"/>
    <cellStyle name="Normal 2 4 2 3 2 2" xfId="14634"/>
    <cellStyle name="Normal 2 4 2 3 2 2 2" xfId="14635"/>
    <cellStyle name="Normal 2 4 2 3 2 3" xfId="14636"/>
    <cellStyle name="Normal 2 4 2 3 2 3 2" xfId="14637"/>
    <cellStyle name="Normal 2 4 2 3 2 4" xfId="14638"/>
    <cellStyle name="Normal 2 4 2 3 3" xfId="14639"/>
    <cellStyle name="Normal 2 4 2 3 3 2" xfId="14640"/>
    <cellStyle name="Normal 2 4 2 3 4" xfId="14641"/>
    <cellStyle name="Normal 2 4 2 3 4 2" xfId="14642"/>
    <cellStyle name="Normal 2 4 2 3 5" xfId="14643"/>
    <cellStyle name="Normal 2 4 2 4" xfId="14644"/>
    <cellStyle name="Normal 2 4 2 4 2" xfId="14645"/>
    <cellStyle name="Normal 2 4 2 4 2 2" xfId="14646"/>
    <cellStyle name="Normal 2 4 2 4 3" xfId="14647"/>
    <cellStyle name="Normal 2 4 2 4 3 2" xfId="14648"/>
    <cellStyle name="Normal 2 4 2 4 4" xfId="14649"/>
    <cellStyle name="Normal 2 4 2 5" xfId="14650"/>
    <cellStyle name="Normal 2 4 2 5 2" xfId="14651"/>
    <cellStyle name="Normal 2 4 2 6" xfId="14652"/>
    <cellStyle name="Normal 2 4 2 6 2" xfId="14653"/>
    <cellStyle name="Normal 2 4 2 7" xfId="14654"/>
    <cellStyle name="Normal 2 4 3" xfId="14655"/>
    <cellStyle name="Normal 2 4 3 2" xfId="14656"/>
    <cellStyle name="Normal 2 4 3 2 2" xfId="14657"/>
    <cellStyle name="Normal 2 4 3 2 2 2" xfId="14658"/>
    <cellStyle name="Normal 2 4 3 2 2 2 2" xfId="14659"/>
    <cellStyle name="Normal 2 4 3 2 2 3" xfId="14660"/>
    <cellStyle name="Normal 2 4 3 2 2 3 2" xfId="14661"/>
    <cellStyle name="Normal 2 4 3 2 2 4" xfId="14662"/>
    <cellStyle name="Normal 2 4 3 2 3" xfId="14663"/>
    <cellStyle name="Normal 2 4 3 2 3 2" xfId="14664"/>
    <cellStyle name="Normal 2 4 3 2 4" xfId="14665"/>
    <cellStyle name="Normal 2 4 3 2 4 2" xfId="14666"/>
    <cellStyle name="Normal 2 4 3 2 5" xfId="14667"/>
    <cellStyle name="Normal 2 4 3 3" xfId="14668"/>
    <cellStyle name="Normal 2 4 3 3 2" xfId="14669"/>
    <cellStyle name="Normal 2 4 3 3 2 2" xfId="14670"/>
    <cellStyle name="Normal 2 4 3 3 3" xfId="14671"/>
    <cellStyle name="Normal 2 4 3 3 3 2" xfId="14672"/>
    <cellStyle name="Normal 2 4 3 3 4" xfId="14673"/>
    <cellStyle name="Normal 2 4 3 4" xfId="14674"/>
    <cellStyle name="Normal 2 4 3 4 2" xfId="14675"/>
    <cellStyle name="Normal 2 4 3 5" xfId="14676"/>
    <cellStyle name="Normal 2 4 3 5 2" xfId="14677"/>
    <cellStyle name="Normal 2 4 3 6" xfId="14678"/>
    <cellStyle name="Normal 2 4 4" xfId="14679"/>
    <cellStyle name="Normal 2 4 4 2" xfId="14680"/>
    <cellStyle name="Normal 2 4 4 2 2" xfId="14681"/>
    <cellStyle name="Normal 2 4 4 2 2 2" xfId="14682"/>
    <cellStyle name="Normal 2 4 4 2 3" xfId="14683"/>
    <cellStyle name="Normal 2 4 4 2 3 2" xfId="14684"/>
    <cellStyle name="Normal 2 4 4 2 4" xfId="14685"/>
    <cellStyle name="Normal 2 4 4 3" xfId="14686"/>
    <cellStyle name="Normal 2 4 4 3 2" xfId="14687"/>
    <cellStyle name="Normal 2 4 4 4" xfId="14688"/>
    <cellStyle name="Normal 2 4 4 4 2" xfId="14689"/>
    <cellStyle name="Normal 2 4 4 5" xfId="14690"/>
    <cellStyle name="Normal 2 4 5" xfId="14691"/>
    <cellStyle name="Normal 2 4 5 2" xfId="14692"/>
    <cellStyle name="Normal 2 4 5 2 2" xfId="14693"/>
    <cellStyle name="Normal 2 4 5 3" xfId="14694"/>
    <cellStyle name="Normal 2 4 5 3 2" xfId="14695"/>
    <cellStyle name="Normal 2 4 5 4" xfId="14696"/>
    <cellStyle name="Normal 2 4 6" xfId="14697"/>
    <cellStyle name="Normal 2 4 6 2" xfId="14698"/>
    <cellStyle name="Normal 2 4 7" xfId="14699"/>
    <cellStyle name="Normal 2 4 7 2" xfId="14700"/>
    <cellStyle name="Normal 2 4 8" xfId="14701"/>
    <cellStyle name="Normal 2 4_15" xfId="14702"/>
    <cellStyle name="Normal 2 5" xfId="14703"/>
    <cellStyle name="Normal 2 6" xfId="14704"/>
    <cellStyle name="Normal 2 6 2" xfId="14705"/>
    <cellStyle name="Normal 2 6 2 2" xfId="14706"/>
    <cellStyle name="Normal 2 6 2 2 2" xfId="14707"/>
    <cellStyle name="Normal 2 6 2 2 2 2" xfId="14708"/>
    <cellStyle name="Normal 2 6 2 2 3" xfId="14709"/>
    <cellStyle name="Normal 2 6 2 2 3 2" xfId="14710"/>
    <cellStyle name="Normal 2 6 2 2 4" xfId="14711"/>
    <cellStyle name="Normal 2 6 2 3" xfId="14712"/>
    <cellStyle name="Normal 2 6 2 3 2" xfId="14713"/>
    <cellStyle name="Normal 2 6 2 4" xfId="14714"/>
    <cellStyle name="Normal 2 6 2 4 2" xfId="14715"/>
    <cellStyle name="Normal 2 6 2 5" xfId="14716"/>
    <cellStyle name="Normal 2 6 3" xfId="14717"/>
    <cellStyle name="Normal 2 6 3 2" xfId="14718"/>
    <cellStyle name="Normal 2 6 3 2 2" xfId="14719"/>
    <cellStyle name="Normal 2 6 3 3" xfId="14720"/>
    <cellStyle name="Normal 2 6 3 3 2" xfId="14721"/>
    <cellStyle name="Normal 2 6 3 4" xfId="14722"/>
    <cellStyle name="Normal 2 6 4" xfId="14723"/>
    <cellStyle name="Normal 2 6 4 2" xfId="14724"/>
    <cellStyle name="Normal 2 6 5" xfId="14725"/>
    <cellStyle name="Normal 2 6 5 2" xfId="14726"/>
    <cellStyle name="Normal 2 6 6" xfId="14727"/>
    <cellStyle name="Normal 2 6_15" xfId="14728"/>
    <cellStyle name="Normal 2 7" xfId="14729"/>
    <cellStyle name="Normal 2 7 2" xfId="14730"/>
    <cellStyle name="Normal 2 7 2 2" xfId="14731"/>
    <cellStyle name="Normal 2 7 2 2 2" xfId="14732"/>
    <cellStyle name="Normal 2 7 2 3" xfId="14733"/>
    <cellStyle name="Normal 2 7 2 3 2" xfId="14734"/>
    <cellStyle name="Normal 2 7 2 4" xfId="14735"/>
    <cellStyle name="Normal 2 7 3" xfId="14736"/>
    <cellStyle name="Normal 2 7 3 2" xfId="14737"/>
    <cellStyle name="Normal 2 7 4" xfId="14738"/>
    <cellStyle name="Normal 2 7 4 2" xfId="14739"/>
    <cellStyle name="Normal 2 7 5" xfId="14740"/>
    <cellStyle name="Normal 2 8" xfId="14741"/>
    <cellStyle name="Normal 2 8 2" xfId="14742"/>
    <cellStyle name="Normal 2 8 2 2" xfId="14743"/>
    <cellStyle name="Normal 2 8 3" xfId="14744"/>
    <cellStyle name="Normal 2 8 3 2" xfId="14745"/>
    <cellStyle name="Normal 2 8 4" xfId="14746"/>
    <cellStyle name="Normal 2 9" xfId="14747"/>
    <cellStyle name="Normal 2 9 2" xfId="14748"/>
    <cellStyle name="Normal 2 9 2 2" xfId="14749"/>
    <cellStyle name="Normal 2 9 3" xfId="14750"/>
    <cellStyle name="Normal 2 9 3 2" xfId="14751"/>
    <cellStyle name="Normal 2 9 4" xfId="14752"/>
    <cellStyle name="Normal 2_16" xfId="14753"/>
    <cellStyle name="Normal 20" xfId="14754"/>
    <cellStyle name="Normal 21" xfId="14755"/>
    <cellStyle name="Normal 22" xfId="14756"/>
    <cellStyle name="Normal 23" xfId="14757"/>
    <cellStyle name="Normal 24" xfId="14758"/>
    <cellStyle name="Normal 25" xfId="14759"/>
    <cellStyle name="Normal 26" xfId="14760"/>
    <cellStyle name="Normal 27" xfId="14761"/>
    <cellStyle name="Normal 28" xfId="14762"/>
    <cellStyle name="Normal 29" xfId="14763"/>
    <cellStyle name="Normal 3" xfId="6"/>
    <cellStyle name="Normal 3 10" xfId="14764"/>
    <cellStyle name="Normal 3 10 2" xfId="14765"/>
    <cellStyle name="Normal 3 11" xfId="14766"/>
    <cellStyle name="Normal 3 11 2" xfId="14767"/>
    <cellStyle name="Normal 3 12" xfId="14768"/>
    <cellStyle name="Normal 3 13" xfId="16802"/>
    <cellStyle name="Normal 3 2" xfId="14769"/>
    <cellStyle name="Normal 3 2 10" xfId="14770"/>
    <cellStyle name="Normal 3 2 2" xfId="14771"/>
    <cellStyle name="Normal 3 2 2 2" xfId="14772"/>
    <cellStyle name="Normal 3 2 2 2 2" xfId="14773"/>
    <cellStyle name="Normal 3 2 2 2 2 2" xfId="14774"/>
    <cellStyle name="Normal 3 2 2 2 2 2 2" xfId="14775"/>
    <cellStyle name="Normal 3 2 2 2 2 2 2 2" xfId="14776"/>
    <cellStyle name="Normal 3 2 2 2 2 2 2 2 2" xfId="14777"/>
    <cellStyle name="Normal 3 2 2 2 2 2 2 3" xfId="14778"/>
    <cellStyle name="Normal 3 2 2 2 2 2 2 3 2" xfId="14779"/>
    <cellStyle name="Normal 3 2 2 2 2 2 2 4" xfId="14780"/>
    <cellStyle name="Normal 3 2 2 2 2 2 3" xfId="14781"/>
    <cellStyle name="Normal 3 2 2 2 2 2 3 2" xfId="14782"/>
    <cellStyle name="Normal 3 2 2 2 2 2 4" xfId="14783"/>
    <cellStyle name="Normal 3 2 2 2 2 2 4 2" xfId="14784"/>
    <cellStyle name="Normal 3 2 2 2 2 2 5" xfId="14785"/>
    <cellStyle name="Normal 3 2 2 2 2 3" xfId="14786"/>
    <cellStyle name="Normal 3 2 2 2 2 3 2" xfId="14787"/>
    <cellStyle name="Normal 3 2 2 2 2 3 2 2" xfId="14788"/>
    <cellStyle name="Normal 3 2 2 2 2 3 3" xfId="14789"/>
    <cellStyle name="Normal 3 2 2 2 2 3 3 2" xfId="14790"/>
    <cellStyle name="Normal 3 2 2 2 2 3 4" xfId="14791"/>
    <cellStyle name="Normal 3 2 2 2 2 4" xfId="14792"/>
    <cellStyle name="Normal 3 2 2 2 2 4 2" xfId="14793"/>
    <cellStyle name="Normal 3 2 2 2 2 5" xfId="14794"/>
    <cellStyle name="Normal 3 2 2 2 2 5 2" xfId="14795"/>
    <cellStyle name="Normal 3 2 2 2 2 6" xfId="14796"/>
    <cellStyle name="Normal 3 2 2 2 3" xfId="14797"/>
    <cellStyle name="Normal 3 2 2 2 3 2" xfId="14798"/>
    <cellStyle name="Normal 3 2 2 2 3 2 2" xfId="14799"/>
    <cellStyle name="Normal 3 2 2 2 3 2 2 2" xfId="14800"/>
    <cellStyle name="Normal 3 2 2 2 3 2 3" xfId="14801"/>
    <cellStyle name="Normal 3 2 2 2 3 2 3 2" xfId="14802"/>
    <cellStyle name="Normal 3 2 2 2 3 2 4" xfId="14803"/>
    <cellStyle name="Normal 3 2 2 2 3 3" xfId="14804"/>
    <cellStyle name="Normal 3 2 2 2 3 3 2" xfId="14805"/>
    <cellStyle name="Normal 3 2 2 2 3 4" xfId="14806"/>
    <cellStyle name="Normal 3 2 2 2 3 4 2" xfId="14807"/>
    <cellStyle name="Normal 3 2 2 2 3 5" xfId="14808"/>
    <cellStyle name="Normal 3 2 2 2 4" xfId="14809"/>
    <cellStyle name="Normal 3 2 2 2 4 2" xfId="14810"/>
    <cellStyle name="Normal 3 2 2 2 4 2 2" xfId="14811"/>
    <cellStyle name="Normal 3 2 2 2 4 3" xfId="14812"/>
    <cellStyle name="Normal 3 2 2 2 4 3 2" xfId="14813"/>
    <cellStyle name="Normal 3 2 2 2 4 4" xfId="14814"/>
    <cellStyle name="Normal 3 2 2 2 5" xfId="14815"/>
    <cellStyle name="Normal 3 2 2 2 5 2" xfId="14816"/>
    <cellStyle name="Normal 3 2 2 2 6" xfId="14817"/>
    <cellStyle name="Normal 3 2 2 2 6 2" xfId="14818"/>
    <cellStyle name="Normal 3 2 2 2 7" xfId="14819"/>
    <cellStyle name="Normal 3 2 2 3" xfId="14820"/>
    <cellStyle name="Normal 3 2 2 3 2" xfId="14821"/>
    <cellStyle name="Normal 3 2 2 3 2 2" xfId="14822"/>
    <cellStyle name="Normal 3 2 2 3 2 2 2" xfId="14823"/>
    <cellStyle name="Normal 3 2 2 3 2 2 2 2" xfId="14824"/>
    <cellStyle name="Normal 3 2 2 3 2 2 3" xfId="14825"/>
    <cellStyle name="Normal 3 2 2 3 2 2 3 2" xfId="14826"/>
    <cellStyle name="Normal 3 2 2 3 2 2 4" xfId="14827"/>
    <cellStyle name="Normal 3 2 2 3 2 3" xfId="14828"/>
    <cellStyle name="Normal 3 2 2 3 2 3 2" xfId="14829"/>
    <cellStyle name="Normal 3 2 2 3 2 4" xfId="14830"/>
    <cellStyle name="Normal 3 2 2 3 2 4 2" xfId="14831"/>
    <cellStyle name="Normal 3 2 2 3 2 5" xfId="14832"/>
    <cellStyle name="Normal 3 2 2 3 3" xfId="14833"/>
    <cellStyle name="Normal 3 2 2 3 3 2" xfId="14834"/>
    <cellStyle name="Normal 3 2 2 3 3 2 2" xfId="14835"/>
    <cellStyle name="Normal 3 2 2 3 3 3" xfId="14836"/>
    <cellStyle name="Normal 3 2 2 3 3 3 2" xfId="14837"/>
    <cellStyle name="Normal 3 2 2 3 3 4" xfId="14838"/>
    <cellStyle name="Normal 3 2 2 3 4" xfId="14839"/>
    <cellStyle name="Normal 3 2 2 3 4 2" xfId="14840"/>
    <cellStyle name="Normal 3 2 2 3 5" xfId="14841"/>
    <cellStyle name="Normal 3 2 2 3 5 2" xfId="14842"/>
    <cellStyle name="Normal 3 2 2 3 6" xfId="14843"/>
    <cellStyle name="Normal 3 2 2 4" xfId="14844"/>
    <cellStyle name="Normal 3 2 2 4 2" xfId="14845"/>
    <cellStyle name="Normal 3 2 2 4 2 2" xfId="14846"/>
    <cellStyle name="Normal 3 2 2 4 2 2 2" xfId="14847"/>
    <cellStyle name="Normal 3 2 2 4 2 3" xfId="14848"/>
    <cellStyle name="Normal 3 2 2 4 2 3 2" xfId="14849"/>
    <cellStyle name="Normal 3 2 2 4 2 4" xfId="14850"/>
    <cellStyle name="Normal 3 2 2 4 3" xfId="14851"/>
    <cellStyle name="Normal 3 2 2 4 3 2" xfId="14852"/>
    <cellStyle name="Normal 3 2 2 4 4" xfId="14853"/>
    <cellStyle name="Normal 3 2 2 4 4 2" xfId="14854"/>
    <cellStyle name="Normal 3 2 2 4 5" xfId="14855"/>
    <cellStyle name="Normal 3 2 2 5" xfId="14856"/>
    <cellStyle name="Normal 3 2 2 5 2" xfId="14857"/>
    <cellStyle name="Normal 3 2 2 5 2 2" xfId="14858"/>
    <cellStyle name="Normal 3 2 2 5 3" xfId="14859"/>
    <cellStyle name="Normal 3 2 2 5 3 2" xfId="14860"/>
    <cellStyle name="Normal 3 2 2 5 4" xfId="14861"/>
    <cellStyle name="Normal 3 2 2 6" xfId="14862"/>
    <cellStyle name="Normal 3 2 2 6 2" xfId="14863"/>
    <cellStyle name="Normal 3 2 2 7" xfId="14864"/>
    <cellStyle name="Normal 3 2 2 7 2" xfId="14865"/>
    <cellStyle name="Normal 3 2 2 8" xfId="14866"/>
    <cellStyle name="Normal 3 2 2_15" xfId="14867"/>
    <cellStyle name="Normal 3 2 3" xfId="14868"/>
    <cellStyle name="Normal 3 2 3 2" xfId="14869"/>
    <cellStyle name="Normal 3 2 3 2 2" xfId="14870"/>
    <cellStyle name="Normal 3 2 3 2 2 2" xfId="14871"/>
    <cellStyle name="Normal 3 2 3 2 2 2 2" xfId="14872"/>
    <cellStyle name="Normal 3 2 3 2 2 2 2 2" xfId="14873"/>
    <cellStyle name="Normal 3 2 3 2 2 2 3" xfId="14874"/>
    <cellStyle name="Normal 3 2 3 2 2 2 3 2" xfId="14875"/>
    <cellStyle name="Normal 3 2 3 2 2 2 4" xfId="14876"/>
    <cellStyle name="Normal 3 2 3 2 2 3" xfId="14877"/>
    <cellStyle name="Normal 3 2 3 2 2 3 2" xfId="14878"/>
    <cellStyle name="Normal 3 2 3 2 2 4" xfId="14879"/>
    <cellStyle name="Normal 3 2 3 2 2 4 2" xfId="14880"/>
    <cellStyle name="Normal 3 2 3 2 2 5" xfId="14881"/>
    <cellStyle name="Normal 3 2 3 2 3" xfId="14882"/>
    <cellStyle name="Normal 3 2 3 2 3 2" xfId="14883"/>
    <cellStyle name="Normal 3 2 3 2 3 2 2" xfId="14884"/>
    <cellStyle name="Normal 3 2 3 2 3 3" xfId="14885"/>
    <cellStyle name="Normal 3 2 3 2 3 3 2" xfId="14886"/>
    <cellStyle name="Normal 3 2 3 2 3 4" xfId="14887"/>
    <cellStyle name="Normal 3 2 3 2 4" xfId="14888"/>
    <cellStyle name="Normal 3 2 3 2 4 2" xfId="14889"/>
    <cellStyle name="Normal 3 2 3 2 5" xfId="14890"/>
    <cellStyle name="Normal 3 2 3 2 5 2" xfId="14891"/>
    <cellStyle name="Normal 3 2 3 2 6" xfId="14892"/>
    <cellStyle name="Normal 3 2 3 3" xfId="14893"/>
    <cellStyle name="Normal 3 2 3 3 2" xfId="14894"/>
    <cellStyle name="Normal 3 2 3 3 2 2" xfId="14895"/>
    <cellStyle name="Normal 3 2 3 3 2 2 2" xfId="14896"/>
    <cellStyle name="Normal 3 2 3 3 2 3" xfId="14897"/>
    <cellStyle name="Normal 3 2 3 3 2 3 2" xfId="14898"/>
    <cellStyle name="Normal 3 2 3 3 2 4" xfId="14899"/>
    <cellStyle name="Normal 3 2 3 3 3" xfId="14900"/>
    <cellStyle name="Normal 3 2 3 3 3 2" xfId="14901"/>
    <cellStyle name="Normal 3 2 3 3 4" xfId="14902"/>
    <cellStyle name="Normal 3 2 3 3 4 2" xfId="14903"/>
    <cellStyle name="Normal 3 2 3 3 5" xfId="14904"/>
    <cellStyle name="Normal 3 2 3 4" xfId="14905"/>
    <cellStyle name="Normal 3 2 3 4 2" xfId="14906"/>
    <cellStyle name="Normal 3 2 3 4 2 2" xfId="14907"/>
    <cellStyle name="Normal 3 2 3 4 3" xfId="14908"/>
    <cellStyle name="Normal 3 2 3 4 3 2" xfId="14909"/>
    <cellStyle name="Normal 3 2 3 4 4" xfId="14910"/>
    <cellStyle name="Normal 3 2 3 5" xfId="14911"/>
    <cellStyle name="Normal 3 2 3 5 2" xfId="14912"/>
    <cellStyle name="Normal 3 2 3 6" xfId="14913"/>
    <cellStyle name="Normal 3 2 3 6 2" xfId="14914"/>
    <cellStyle name="Normal 3 2 3 7" xfId="14915"/>
    <cellStyle name="Normal 3 2 4" xfId="14916"/>
    <cellStyle name="Normal 3 2 4 2" xfId="14917"/>
    <cellStyle name="Normal 3 2 4 2 2" xfId="14918"/>
    <cellStyle name="Normal 3 2 4 2 2 2" xfId="14919"/>
    <cellStyle name="Normal 3 2 4 2 2 2 2" xfId="14920"/>
    <cellStyle name="Normal 3 2 4 2 2 3" xfId="14921"/>
    <cellStyle name="Normal 3 2 4 2 2 3 2" xfId="14922"/>
    <cellStyle name="Normal 3 2 4 2 2 4" xfId="14923"/>
    <cellStyle name="Normal 3 2 4 2 3" xfId="14924"/>
    <cellStyle name="Normal 3 2 4 2 3 2" xfId="14925"/>
    <cellStyle name="Normal 3 2 4 2 4" xfId="14926"/>
    <cellStyle name="Normal 3 2 4 2 4 2" xfId="14927"/>
    <cellStyle name="Normal 3 2 4 2 5" xfId="14928"/>
    <cellStyle name="Normal 3 2 4 3" xfId="14929"/>
    <cellStyle name="Normal 3 2 4 3 2" xfId="14930"/>
    <cellStyle name="Normal 3 2 4 3 2 2" xfId="14931"/>
    <cellStyle name="Normal 3 2 4 3 3" xfId="14932"/>
    <cellStyle name="Normal 3 2 4 3 3 2" xfId="14933"/>
    <cellStyle name="Normal 3 2 4 3 4" xfId="14934"/>
    <cellStyle name="Normal 3 2 4 4" xfId="14935"/>
    <cellStyle name="Normal 3 2 4 4 2" xfId="14936"/>
    <cellStyle name="Normal 3 2 4 5" xfId="14937"/>
    <cellStyle name="Normal 3 2 4 5 2" xfId="14938"/>
    <cellStyle name="Normal 3 2 4 6" xfId="14939"/>
    <cellStyle name="Normal 3 2 5" xfId="14940"/>
    <cellStyle name="Normal 3 2 5 2" xfId="14941"/>
    <cellStyle name="Normal 3 2 5 2 2" xfId="14942"/>
    <cellStyle name="Normal 3 2 5 2 2 2" xfId="14943"/>
    <cellStyle name="Normal 3 2 5 2 3" xfId="14944"/>
    <cellStyle name="Normal 3 2 5 2 3 2" xfId="14945"/>
    <cellStyle name="Normal 3 2 5 2 4" xfId="14946"/>
    <cellStyle name="Normal 3 2 5 3" xfId="14947"/>
    <cellStyle name="Normal 3 2 5 3 2" xfId="14948"/>
    <cellStyle name="Normal 3 2 5 4" xfId="14949"/>
    <cellStyle name="Normal 3 2 5 4 2" xfId="14950"/>
    <cellStyle name="Normal 3 2 5 5" xfId="14951"/>
    <cellStyle name="Normal 3 2 6" xfId="14952"/>
    <cellStyle name="Normal 3 2 6 2" xfId="14953"/>
    <cellStyle name="Normal 3 2 6 2 2" xfId="14954"/>
    <cellStyle name="Normal 3 2 6 3" xfId="14955"/>
    <cellStyle name="Normal 3 2 6 3 2" xfId="14956"/>
    <cellStyle name="Normal 3 2 6 4" xfId="14957"/>
    <cellStyle name="Normal 3 2 7" xfId="14958"/>
    <cellStyle name="Normal 3 2 7 2" xfId="14959"/>
    <cellStyle name="Normal 3 2 7 2 2" xfId="14960"/>
    <cellStyle name="Normal 3 2 7 3" xfId="14961"/>
    <cellStyle name="Normal 3 2 7 3 2" xfId="14962"/>
    <cellStyle name="Normal 3 2 7 4" xfId="14963"/>
    <cellStyle name="Normal 3 2 8" xfId="14964"/>
    <cellStyle name="Normal 3 2 8 2" xfId="14965"/>
    <cellStyle name="Normal 3 2 9" xfId="14966"/>
    <cellStyle name="Normal 3 2 9 2" xfId="14967"/>
    <cellStyle name="Normal 3 2_15" xfId="14968"/>
    <cellStyle name="Normal 3 3" xfId="14969"/>
    <cellStyle name="Normal 3 3 2" xfId="14970"/>
    <cellStyle name="Normal 3 3 2 2" xfId="14971"/>
    <cellStyle name="Normal 3 3 2 2 2" xfId="14972"/>
    <cellStyle name="Normal 3 3 2 2 2 2" xfId="14973"/>
    <cellStyle name="Normal 3 3 2 2 2 2 2" xfId="14974"/>
    <cellStyle name="Normal 3 3 2 2 2 2 2 2" xfId="14975"/>
    <cellStyle name="Normal 3 3 2 2 2 2 3" xfId="14976"/>
    <cellStyle name="Normal 3 3 2 2 2 2 3 2" xfId="14977"/>
    <cellStyle name="Normal 3 3 2 2 2 2 4" xfId="14978"/>
    <cellStyle name="Normal 3 3 2 2 2 3" xfId="14979"/>
    <cellStyle name="Normal 3 3 2 2 2 3 2" xfId="14980"/>
    <cellStyle name="Normal 3 3 2 2 2 4" xfId="14981"/>
    <cellStyle name="Normal 3 3 2 2 2 4 2" xfId="14982"/>
    <cellStyle name="Normal 3 3 2 2 2 5" xfId="14983"/>
    <cellStyle name="Normal 3 3 2 2 3" xfId="14984"/>
    <cellStyle name="Normal 3 3 2 2 3 2" xfId="14985"/>
    <cellStyle name="Normal 3 3 2 2 3 2 2" xfId="14986"/>
    <cellStyle name="Normal 3 3 2 2 3 3" xfId="14987"/>
    <cellStyle name="Normal 3 3 2 2 3 3 2" xfId="14988"/>
    <cellStyle name="Normal 3 3 2 2 3 4" xfId="14989"/>
    <cellStyle name="Normal 3 3 2 2 4" xfId="14990"/>
    <cellStyle name="Normal 3 3 2 2 4 2" xfId="14991"/>
    <cellStyle name="Normal 3 3 2 2 5" xfId="14992"/>
    <cellStyle name="Normal 3 3 2 2 5 2" xfId="14993"/>
    <cellStyle name="Normal 3 3 2 2 6" xfId="14994"/>
    <cellStyle name="Normal 3 3 2 3" xfId="14995"/>
    <cellStyle name="Normal 3 3 2 3 2" xfId="14996"/>
    <cellStyle name="Normal 3 3 2 3 2 2" xfId="14997"/>
    <cellStyle name="Normal 3 3 2 3 2 2 2" xfId="14998"/>
    <cellStyle name="Normal 3 3 2 3 2 3" xfId="14999"/>
    <cellStyle name="Normal 3 3 2 3 2 3 2" xfId="15000"/>
    <cellStyle name="Normal 3 3 2 3 2 4" xfId="15001"/>
    <cellStyle name="Normal 3 3 2 3 3" xfId="15002"/>
    <cellStyle name="Normal 3 3 2 3 3 2" xfId="15003"/>
    <cellStyle name="Normal 3 3 2 3 4" xfId="15004"/>
    <cellStyle name="Normal 3 3 2 3 4 2" xfId="15005"/>
    <cellStyle name="Normal 3 3 2 3 5" xfId="15006"/>
    <cellStyle name="Normal 3 3 2 4" xfId="15007"/>
    <cellStyle name="Normal 3 3 2 4 2" xfId="15008"/>
    <cellStyle name="Normal 3 3 2 4 2 2" xfId="15009"/>
    <cellStyle name="Normal 3 3 2 4 3" xfId="15010"/>
    <cellStyle name="Normal 3 3 2 4 3 2" xfId="15011"/>
    <cellStyle name="Normal 3 3 2 4 4" xfId="15012"/>
    <cellStyle name="Normal 3 3 2 5" xfId="15013"/>
    <cellStyle name="Normal 3 3 2 5 2" xfId="15014"/>
    <cellStyle name="Normal 3 3 2 6" xfId="15015"/>
    <cellStyle name="Normal 3 3 2 6 2" xfId="15016"/>
    <cellStyle name="Normal 3 3 2 7" xfId="15017"/>
    <cellStyle name="Normal 3 3 3" xfId="15018"/>
    <cellStyle name="Normal 3 3 3 2" xfId="15019"/>
    <cellStyle name="Normal 3 3 3 2 2" xfId="15020"/>
    <cellStyle name="Normal 3 3 3 2 2 2" xfId="15021"/>
    <cellStyle name="Normal 3 3 3 2 2 2 2" xfId="15022"/>
    <cellStyle name="Normal 3 3 3 2 2 3" xfId="15023"/>
    <cellStyle name="Normal 3 3 3 2 2 3 2" xfId="15024"/>
    <cellStyle name="Normal 3 3 3 2 2 4" xfId="15025"/>
    <cellStyle name="Normal 3 3 3 2 3" xfId="15026"/>
    <cellStyle name="Normal 3 3 3 2 3 2" xfId="15027"/>
    <cellStyle name="Normal 3 3 3 2 4" xfId="15028"/>
    <cellStyle name="Normal 3 3 3 2 4 2" xfId="15029"/>
    <cellStyle name="Normal 3 3 3 2 5" xfId="15030"/>
    <cellStyle name="Normal 3 3 3 3" xfId="15031"/>
    <cellStyle name="Normal 3 3 3 3 2" xfId="15032"/>
    <cellStyle name="Normal 3 3 3 3 2 2" xfId="15033"/>
    <cellStyle name="Normal 3 3 3 3 3" xfId="15034"/>
    <cellStyle name="Normal 3 3 3 3 3 2" xfId="15035"/>
    <cellStyle name="Normal 3 3 3 3 4" xfId="15036"/>
    <cellStyle name="Normal 3 3 3 4" xfId="15037"/>
    <cellStyle name="Normal 3 3 3 4 2" xfId="15038"/>
    <cellStyle name="Normal 3 3 3 5" xfId="15039"/>
    <cellStyle name="Normal 3 3 3 5 2" xfId="15040"/>
    <cellStyle name="Normal 3 3 3 6" xfId="15041"/>
    <cellStyle name="Normal 3 3 4" xfId="15042"/>
    <cellStyle name="Normal 3 3 4 2" xfId="15043"/>
    <cellStyle name="Normal 3 3 4 2 2" xfId="15044"/>
    <cellStyle name="Normal 3 3 4 2 2 2" xfId="15045"/>
    <cellStyle name="Normal 3 3 4 2 3" xfId="15046"/>
    <cellStyle name="Normal 3 3 4 2 3 2" xfId="15047"/>
    <cellStyle name="Normal 3 3 4 2 4" xfId="15048"/>
    <cellStyle name="Normal 3 3 4 3" xfId="15049"/>
    <cellStyle name="Normal 3 3 4 3 2" xfId="15050"/>
    <cellStyle name="Normal 3 3 4 4" xfId="15051"/>
    <cellStyle name="Normal 3 3 4 4 2" xfId="15052"/>
    <cellStyle name="Normal 3 3 4 5" xfId="15053"/>
    <cellStyle name="Normal 3 3 5" xfId="15054"/>
    <cellStyle name="Normal 3 3 5 2" xfId="15055"/>
    <cellStyle name="Normal 3 3 5 2 2" xfId="15056"/>
    <cellStyle name="Normal 3 3 5 3" xfId="15057"/>
    <cellStyle name="Normal 3 3 5 3 2" xfId="15058"/>
    <cellStyle name="Normal 3 3 5 4" xfId="15059"/>
    <cellStyle name="Normal 3 3 6" xfId="15060"/>
    <cellStyle name="Normal 3 3 6 2" xfId="15061"/>
    <cellStyle name="Normal 3 3 7" xfId="15062"/>
    <cellStyle name="Normal 3 3 7 2" xfId="15063"/>
    <cellStyle name="Normal 3 3 8" xfId="15064"/>
    <cellStyle name="Normal 3 3_15" xfId="15065"/>
    <cellStyle name="Normal 3 4" xfId="15066"/>
    <cellStyle name="Normal 3 4 2" xfId="15067"/>
    <cellStyle name="Normal 3 4 2 2" xfId="15068"/>
    <cellStyle name="Normal 3 4 2 2 2" xfId="15069"/>
    <cellStyle name="Normal 3 4 2 2 2 2" xfId="15070"/>
    <cellStyle name="Normal 3 4 2 2 2 2 2" xfId="15071"/>
    <cellStyle name="Normal 3 4 2 2 2 3" xfId="15072"/>
    <cellStyle name="Normal 3 4 2 2 2 3 2" xfId="15073"/>
    <cellStyle name="Normal 3 4 2 2 2 4" xfId="15074"/>
    <cellStyle name="Normal 3 4 2 2 3" xfId="15075"/>
    <cellStyle name="Normal 3 4 2 2 3 2" xfId="15076"/>
    <cellStyle name="Normal 3 4 2 2 4" xfId="15077"/>
    <cellStyle name="Normal 3 4 2 2 4 2" xfId="15078"/>
    <cellStyle name="Normal 3 4 2 2 5" xfId="15079"/>
    <cellStyle name="Normal 3 4 2 3" xfId="15080"/>
    <cellStyle name="Normal 3 4 2 3 2" xfId="15081"/>
    <cellStyle name="Normal 3 4 2 3 2 2" xfId="15082"/>
    <cellStyle name="Normal 3 4 2 3 3" xfId="15083"/>
    <cellStyle name="Normal 3 4 2 3 3 2" xfId="15084"/>
    <cellStyle name="Normal 3 4 2 3 4" xfId="15085"/>
    <cellStyle name="Normal 3 4 2 4" xfId="15086"/>
    <cellStyle name="Normal 3 4 2 4 2" xfId="15087"/>
    <cellStyle name="Normal 3 4 2 5" xfId="15088"/>
    <cellStyle name="Normal 3 4 2 5 2" xfId="15089"/>
    <cellStyle name="Normal 3 4 2 6" xfId="15090"/>
    <cellStyle name="Normal 3 4 3" xfId="15091"/>
    <cellStyle name="Normal 3 4 3 2" xfId="15092"/>
    <cellStyle name="Normal 3 4 3 2 2" xfId="15093"/>
    <cellStyle name="Normal 3 4 3 2 2 2" xfId="15094"/>
    <cellStyle name="Normal 3 4 3 2 3" xfId="15095"/>
    <cellStyle name="Normal 3 4 3 2 3 2" xfId="15096"/>
    <cellStyle name="Normal 3 4 3 2 4" xfId="15097"/>
    <cellStyle name="Normal 3 4 3 3" xfId="15098"/>
    <cellStyle name="Normal 3 4 3 3 2" xfId="15099"/>
    <cellStyle name="Normal 3 4 3 4" xfId="15100"/>
    <cellStyle name="Normal 3 4 3 4 2" xfId="15101"/>
    <cellStyle name="Normal 3 4 3 5" xfId="15102"/>
    <cellStyle name="Normal 3 4 4" xfId="15103"/>
    <cellStyle name="Normal 3 4 4 2" xfId="15104"/>
    <cellStyle name="Normal 3 4 4 2 2" xfId="15105"/>
    <cellStyle name="Normal 3 4 4 3" xfId="15106"/>
    <cellStyle name="Normal 3 4 4 3 2" xfId="15107"/>
    <cellStyle name="Normal 3 4 4 4" xfId="15108"/>
    <cellStyle name="Normal 3 4 5" xfId="15109"/>
    <cellStyle name="Normal 3 4 5 2" xfId="15110"/>
    <cellStyle name="Normal 3 4 6" xfId="15111"/>
    <cellStyle name="Normal 3 4 6 2" xfId="15112"/>
    <cellStyle name="Normal 3 4 7" xfId="15113"/>
    <cellStyle name="Normal 3 5" xfId="15114"/>
    <cellStyle name="Normal 3 5 2" xfId="15115"/>
    <cellStyle name="Normal 3 5 2 2" xfId="15116"/>
    <cellStyle name="Normal 3 5 2 2 2" xfId="15117"/>
    <cellStyle name="Normal 3 5 2 2 2 2" xfId="15118"/>
    <cellStyle name="Normal 3 5 2 2 2 2 2" xfId="15119"/>
    <cellStyle name="Normal 3 5 2 2 2 3" xfId="15120"/>
    <cellStyle name="Normal 3 5 2 2 2 3 2" xfId="15121"/>
    <cellStyle name="Normal 3 5 2 2 2 4" xfId="15122"/>
    <cellStyle name="Normal 3 5 2 2 3" xfId="15123"/>
    <cellStyle name="Normal 3 5 2 2 3 2" xfId="15124"/>
    <cellStyle name="Normal 3 5 2 2 4" xfId="15125"/>
    <cellStyle name="Normal 3 5 2 2 4 2" xfId="15126"/>
    <cellStyle name="Normal 3 5 2 2 5" xfId="15127"/>
    <cellStyle name="Normal 3 5 2 3" xfId="15128"/>
    <cellStyle name="Normal 3 5 2 3 2" xfId="15129"/>
    <cellStyle name="Normal 3 5 2 3 2 2" xfId="15130"/>
    <cellStyle name="Normal 3 5 2 3 3" xfId="15131"/>
    <cellStyle name="Normal 3 5 2 3 3 2" xfId="15132"/>
    <cellStyle name="Normal 3 5 2 3 4" xfId="15133"/>
    <cellStyle name="Normal 3 5 2 4" xfId="15134"/>
    <cellStyle name="Normal 3 5 2 4 2" xfId="15135"/>
    <cellStyle name="Normal 3 5 2 5" xfId="15136"/>
    <cellStyle name="Normal 3 5 2 5 2" xfId="15137"/>
    <cellStyle name="Normal 3 5 2 6" xfId="15138"/>
    <cellStyle name="Normal 3 5 3" xfId="15139"/>
    <cellStyle name="Normal 3 5 3 2" xfId="15140"/>
    <cellStyle name="Normal 3 5 3 2 2" xfId="15141"/>
    <cellStyle name="Normal 3 5 3 2 2 2" xfId="15142"/>
    <cellStyle name="Normal 3 5 3 2 3" xfId="15143"/>
    <cellStyle name="Normal 3 5 3 2 3 2" xfId="15144"/>
    <cellStyle name="Normal 3 5 3 2 4" xfId="15145"/>
    <cellStyle name="Normal 3 5 3 3" xfId="15146"/>
    <cellStyle name="Normal 3 5 3 3 2" xfId="15147"/>
    <cellStyle name="Normal 3 5 3 4" xfId="15148"/>
    <cellStyle name="Normal 3 5 3 4 2" xfId="15149"/>
    <cellStyle name="Normal 3 5 3 5" xfId="15150"/>
    <cellStyle name="Normal 3 5 4" xfId="15151"/>
    <cellStyle name="Normal 3 5 4 2" xfId="15152"/>
    <cellStyle name="Normal 3 5 4 2 2" xfId="15153"/>
    <cellStyle name="Normal 3 5 4 3" xfId="15154"/>
    <cellStyle name="Normal 3 5 4 3 2" xfId="15155"/>
    <cellStyle name="Normal 3 5 4 4" xfId="15156"/>
    <cellStyle name="Normal 3 5 5" xfId="15157"/>
    <cellStyle name="Normal 3 5 5 2" xfId="15158"/>
    <cellStyle name="Normal 3 5 6" xfId="15159"/>
    <cellStyle name="Normal 3 5 6 2" xfId="15160"/>
    <cellStyle name="Normal 3 5 7" xfId="15161"/>
    <cellStyle name="Normal 3 6" xfId="15162"/>
    <cellStyle name="Normal 3 6 2" xfId="15163"/>
    <cellStyle name="Normal 3 6 2 2" xfId="15164"/>
    <cellStyle name="Normal 3 6 2 2 2" xfId="15165"/>
    <cellStyle name="Normal 3 6 2 2 2 2" xfId="15166"/>
    <cellStyle name="Normal 3 6 2 2 3" xfId="15167"/>
    <cellStyle name="Normal 3 6 2 2 3 2" xfId="15168"/>
    <cellStyle name="Normal 3 6 2 2 4" xfId="15169"/>
    <cellStyle name="Normal 3 6 2 3" xfId="15170"/>
    <cellStyle name="Normal 3 6 2 3 2" xfId="15171"/>
    <cellStyle name="Normal 3 6 2 4" xfId="15172"/>
    <cellStyle name="Normal 3 6 2 4 2" xfId="15173"/>
    <cellStyle name="Normal 3 6 2 5" xfId="15174"/>
    <cellStyle name="Normal 3 6 3" xfId="15175"/>
    <cellStyle name="Normal 3 6 3 2" xfId="15176"/>
    <cellStyle name="Normal 3 6 3 2 2" xfId="15177"/>
    <cellStyle name="Normal 3 6 3 3" xfId="15178"/>
    <cellStyle name="Normal 3 6 3 3 2" xfId="15179"/>
    <cellStyle name="Normal 3 6 3 4" xfId="15180"/>
    <cellStyle name="Normal 3 6 4" xfId="15181"/>
    <cellStyle name="Normal 3 6 4 2" xfId="15182"/>
    <cellStyle name="Normal 3 6 5" xfId="15183"/>
    <cellStyle name="Normal 3 6 5 2" xfId="15184"/>
    <cellStyle name="Normal 3 6 6" xfId="15185"/>
    <cellStyle name="Normal 3 7" xfId="15186"/>
    <cellStyle name="Normal 3 7 2" xfId="15187"/>
    <cellStyle name="Normal 3 7 2 2" xfId="15188"/>
    <cellStyle name="Normal 3 7 2 2 2" xfId="15189"/>
    <cellStyle name="Normal 3 7 2 3" xfId="15190"/>
    <cellStyle name="Normal 3 7 2 3 2" xfId="15191"/>
    <cellStyle name="Normal 3 7 2 4" xfId="15192"/>
    <cellStyle name="Normal 3 7 3" xfId="15193"/>
    <cellStyle name="Normal 3 7 3 2" xfId="15194"/>
    <cellStyle name="Normal 3 7 4" xfId="15195"/>
    <cellStyle name="Normal 3 7 4 2" xfId="15196"/>
    <cellStyle name="Normal 3 7 5" xfId="15197"/>
    <cellStyle name="Normal 3 8" xfId="15198"/>
    <cellStyle name="Normal 3 8 2" xfId="15199"/>
    <cellStyle name="Normal 3 8 2 2" xfId="15200"/>
    <cellStyle name="Normal 3 8 3" xfId="15201"/>
    <cellStyle name="Normal 3 8 3 2" xfId="15202"/>
    <cellStyle name="Normal 3 8 4" xfId="15203"/>
    <cellStyle name="Normal 3 9" xfId="15204"/>
    <cellStyle name="Normal 3 9 2" xfId="15205"/>
    <cellStyle name="Normal 3 9 2 2" xfId="15206"/>
    <cellStyle name="Normal 3 9 3" xfId="15207"/>
    <cellStyle name="Normal 3 9 3 2" xfId="15208"/>
    <cellStyle name="Normal 3 9 4" xfId="15209"/>
    <cellStyle name="Normal 3_15" xfId="15210"/>
    <cellStyle name="Normal 30" xfId="15211"/>
    <cellStyle name="Normal 31" xfId="15212"/>
    <cellStyle name="Normal 32" xfId="15213"/>
    <cellStyle name="Normal 33" xfId="15214"/>
    <cellStyle name="Normal 34" xfId="15215"/>
    <cellStyle name="Normal 35" xfId="15216"/>
    <cellStyle name="Normal 36" xfId="15217"/>
    <cellStyle name="Normal 37" xfId="15218"/>
    <cellStyle name="Normal 38" xfId="15219"/>
    <cellStyle name="Normal 39" xfId="15220"/>
    <cellStyle name="Normal 4" xfId="12"/>
    <cellStyle name="Normal 4 2" xfId="15221"/>
    <cellStyle name="Normal 4 2 2" xfId="15222"/>
    <cellStyle name="Normal 4 2_15" xfId="15223"/>
    <cellStyle name="Normal 4_15" xfId="15224"/>
    <cellStyle name="Normal 40" xfId="15225"/>
    <cellStyle name="Normal 41" xfId="15226"/>
    <cellStyle name="Normal 42" xfId="15227"/>
    <cellStyle name="Normal 43" xfId="15228"/>
    <cellStyle name="Normal 44" xfId="15229"/>
    <cellStyle name="Normal 44 2" xfId="15230"/>
    <cellStyle name="Normal 44_15" xfId="15231"/>
    <cellStyle name="Normal 45" xfId="15232"/>
    <cellStyle name="Normal 46" xfId="15233"/>
    <cellStyle name="Normal 47" xfId="15234"/>
    <cellStyle name="Normal 48" xfId="15235"/>
    <cellStyle name="Normal 49" xfId="15236"/>
    <cellStyle name="Normal 5" xfId="18"/>
    <cellStyle name="Normal 5 10" xfId="15237"/>
    <cellStyle name="Normal 5 2" xfId="15238"/>
    <cellStyle name="Normal 5 2 2" xfId="15239"/>
    <cellStyle name="Normal 5 2 2 2" xfId="15240"/>
    <cellStyle name="Normal 5 2 2 2 2" xfId="15241"/>
    <cellStyle name="Normal 5 2 2 2 2 2" xfId="15242"/>
    <cellStyle name="Normal 5 2 2 2 2 2 2" xfId="15243"/>
    <cellStyle name="Normal 5 2 2 2 2 2 2 2" xfId="15244"/>
    <cellStyle name="Normal 5 2 2 2 2 2 3" xfId="15245"/>
    <cellStyle name="Normal 5 2 2 2 2 2 3 2" xfId="15246"/>
    <cellStyle name="Normal 5 2 2 2 2 2 4" xfId="15247"/>
    <cellStyle name="Normal 5 2 2 2 2 3" xfId="15248"/>
    <cellStyle name="Normal 5 2 2 2 2 3 2" xfId="15249"/>
    <cellStyle name="Normal 5 2 2 2 2 4" xfId="15250"/>
    <cellStyle name="Normal 5 2 2 2 2 4 2" xfId="15251"/>
    <cellStyle name="Normal 5 2 2 2 2 5" xfId="15252"/>
    <cellStyle name="Normal 5 2 2 2 3" xfId="15253"/>
    <cellStyle name="Normal 5 2 2 2 3 2" xfId="15254"/>
    <cellStyle name="Normal 5 2 2 2 3 2 2" xfId="15255"/>
    <cellStyle name="Normal 5 2 2 2 3 3" xfId="15256"/>
    <cellStyle name="Normal 5 2 2 2 3 3 2" xfId="15257"/>
    <cellStyle name="Normal 5 2 2 2 3 4" xfId="15258"/>
    <cellStyle name="Normal 5 2 2 2 4" xfId="15259"/>
    <cellStyle name="Normal 5 2 2 2 4 2" xfId="15260"/>
    <cellStyle name="Normal 5 2 2 2 5" xfId="15261"/>
    <cellStyle name="Normal 5 2 2 2 5 2" xfId="15262"/>
    <cellStyle name="Normal 5 2 2 2 6" xfId="15263"/>
    <cellStyle name="Normal 5 2 2 3" xfId="15264"/>
    <cellStyle name="Normal 5 2 2 3 2" xfId="15265"/>
    <cellStyle name="Normal 5 2 2 3 2 2" xfId="15266"/>
    <cellStyle name="Normal 5 2 2 3 2 2 2" xfId="15267"/>
    <cellStyle name="Normal 5 2 2 3 2 3" xfId="15268"/>
    <cellStyle name="Normal 5 2 2 3 2 3 2" xfId="15269"/>
    <cellStyle name="Normal 5 2 2 3 2 4" xfId="15270"/>
    <cellStyle name="Normal 5 2 2 3 3" xfId="15271"/>
    <cellStyle name="Normal 5 2 2 3 3 2" xfId="15272"/>
    <cellStyle name="Normal 5 2 2 3 4" xfId="15273"/>
    <cellStyle name="Normal 5 2 2 3 4 2" xfId="15274"/>
    <cellStyle name="Normal 5 2 2 3 5" xfId="15275"/>
    <cellStyle name="Normal 5 2 2 4" xfId="15276"/>
    <cellStyle name="Normal 5 2 2 4 2" xfId="15277"/>
    <cellStyle name="Normal 5 2 2 4 2 2" xfId="15278"/>
    <cellStyle name="Normal 5 2 2 4 3" xfId="15279"/>
    <cellStyle name="Normal 5 2 2 4 3 2" xfId="15280"/>
    <cellStyle name="Normal 5 2 2 4 4" xfId="15281"/>
    <cellStyle name="Normal 5 2 2 5" xfId="15282"/>
    <cellStyle name="Normal 5 2 2 5 2" xfId="15283"/>
    <cellStyle name="Normal 5 2 2 6" xfId="15284"/>
    <cellStyle name="Normal 5 2 2 6 2" xfId="15285"/>
    <cellStyle name="Normal 5 2 2 7" xfId="15286"/>
    <cellStyle name="Normal 5 2 3" xfId="15287"/>
    <cellStyle name="Normal 5 2 3 2" xfId="15288"/>
    <cellStyle name="Normal 5 2 3 2 2" xfId="15289"/>
    <cellStyle name="Normal 5 2 3 2 2 2" xfId="15290"/>
    <cellStyle name="Normal 5 2 3 2 2 2 2" xfId="15291"/>
    <cellStyle name="Normal 5 2 3 2 2 3" xfId="15292"/>
    <cellStyle name="Normal 5 2 3 2 2 3 2" xfId="15293"/>
    <cellStyle name="Normal 5 2 3 2 2 4" xfId="15294"/>
    <cellStyle name="Normal 5 2 3 2 3" xfId="15295"/>
    <cellStyle name="Normal 5 2 3 2 3 2" xfId="15296"/>
    <cellStyle name="Normal 5 2 3 2 4" xfId="15297"/>
    <cellStyle name="Normal 5 2 3 2 4 2" xfId="15298"/>
    <cellStyle name="Normal 5 2 3 2 5" xfId="15299"/>
    <cellStyle name="Normal 5 2 3 3" xfId="15300"/>
    <cellStyle name="Normal 5 2 3 3 2" xfId="15301"/>
    <cellStyle name="Normal 5 2 3 3 2 2" xfId="15302"/>
    <cellStyle name="Normal 5 2 3 3 3" xfId="15303"/>
    <cellStyle name="Normal 5 2 3 3 3 2" xfId="15304"/>
    <cellStyle name="Normal 5 2 3 3 4" xfId="15305"/>
    <cellStyle name="Normal 5 2 3 4" xfId="15306"/>
    <cellStyle name="Normal 5 2 3 4 2" xfId="15307"/>
    <cellStyle name="Normal 5 2 3 5" xfId="15308"/>
    <cellStyle name="Normal 5 2 3 5 2" xfId="15309"/>
    <cellStyle name="Normal 5 2 3 6" xfId="15310"/>
    <cellStyle name="Normal 5 2 4" xfId="15311"/>
    <cellStyle name="Normal 5 2 4 2" xfId="15312"/>
    <cellStyle name="Normal 5 2 4 2 2" xfId="15313"/>
    <cellStyle name="Normal 5 2 4 2 2 2" xfId="15314"/>
    <cellStyle name="Normal 5 2 4 2 3" xfId="15315"/>
    <cellStyle name="Normal 5 2 4 2 3 2" xfId="15316"/>
    <cellStyle name="Normal 5 2 4 2 4" xfId="15317"/>
    <cellStyle name="Normal 5 2 4 3" xfId="15318"/>
    <cellStyle name="Normal 5 2 4 3 2" xfId="15319"/>
    <cellStyle name="Normal 5 2 4 4" xfId="15320"/>
    <cellStyle name="Normal 5 2 4 4 2" xfId="15321"/>
    <cellStyle name="Normal 5 2 4 5" xfId="15322"/>
    <cellStyle name="Normal 5 2 5" xfId="15323"/>
    <cellStyle name="Normal 5 2 5 2" xfId="15324"/>
    <cellStyle name="Normal 5 2 5 2 2" xfId="15325"/>
    <cellStyle name="Normal 5 2 5 3" xfId="15326"/>
    <cellStyle name="Normal 5 2 5 3 2" xfId="15327"/>
    <cellStyle name="Normal 5 2 5 4" xfId="15328"/>
    <cellStyle name="Normal 5 2 6" xfId="15329"/>
    <cellStyle name="Normal 5 2 6 2" xfId="15330"/>
    <cellStyle name="Normal 5 2 7" xfId="15331"/>
    <cellStyle name="Normal 5 2 7 2" xfId="15332"/>
    <cellStyle name="Normal 5 2 8" xfId="15333"/>
    <cellStyle name="Normal 5 2_15" xfId="15334"/>
    <cellStyle name="Normal 5 3" xfId="15335"/>
    <cellStyle name="Normal 5 3 2" xfId="15336"/>
    <cellStyle name="Normal 5 3 2 2" xfId="15337"/>
    <cellStyle name="Normal 5 3 2 2 2" xfId="15338"/>
    <cellStyle name="Normal 5 3 2 2 2 2" xfId="15339"/>
    <cellStyle name="Normal 5 3 2 2 2 2 2" xfId="15340"/>
    <cellStyle name="Normal 5 3 2 2 2 3" xfId="15341"/>
    <cellStyle name="Normal 5 3 2 2 2 3 2" xfId="15342"/>
    <cellStyle name="Normal 5 3 2 2 2 4" xfId="15343"/>
    <cellStyle name="Normal 5 3 2 2 3" xfId="15344"/>
    <cellStyle name="Normal 5 3 2 2 3 2" xfId="15345"/>
    <cellStyle name="Normal 5 3 2 2 4" xfId="15346"/>
    <cellStyle name="Normal 5 3 2 2 4 2" xfId="15347"/>
    <cellStyle name="Normal 5 3 2 2 5" xfId="15348"/>
    <cellStyle name="Normal 5 3 2 3" xfId="15349"/>
    <cellStyle name="Normal 5 3 2 3 2" xfId="15350"/>
    <cellStyle name="Normal 5 3 2 3 2 2" xfId="15351"/>
    <cellStyle name="Normal 5 3 2 3 3" xfId="15352"/>
    <cellStyle name="Normal 5 3 2 3 3 2" xfId="15353"/>
    <cellStyle name="Normal 5 3 2 3 4" xfId="15354"/>
    <cellStyle name="Normal 5 3 2 4" xfId="15355"/>
    <cellStyle name="Normal 5 3 2 4 2" xfId="15356"/>
    <cellStyle name="Normal 5 3 2 5" xfId="15357"/>
    <cellStyle name="Normal 5 3 2 5 2" xfId="15358"/>
    <cellStyle name="Normal 5 3 2 6" xfId="15359"/>
    <cellStyle name="Normal 5 3 3" xfId="15360"/>
    <cellStyle name="Normal 5 3 3 2" xfId="15361"/>
    <cellStyle name="Normal 5 3 3 2 2" xfId="15362"/>
    <cellStyle name="Normal 5 3 3 2 2 2" xfId="15363"/>
    <cellStyle name="Normal 5 3 3 2 3" xfId="15364"/>
    <cellStyle name="Normal 5 3 3 2 3 2" xfId="15365"/>
    <cellStyle name="Normal 5 3 3 2 4" xfId="15366"/>
    <cellStyle name="Normal 5 3 3 3" xfId="15367"/>
    <cellStyle name="Normal 5 3 3 3 2" xfId="15368"/>
    <cellStyle name="Normal 5 3 3 4" xfId="15369"/>
    <cellStyle name="Normal 5 3 3 4 2" xfId="15370"/>
    <cellStyle name="Normal 5 3 3 5" xfId="15371"/>
    <cellStyle name="Normal 5 3 4" xfId="15372"/>
    <cellStyle name="Normal 5 3 4 2" xfId="15373"/>
    <cellStyle name="Normal 5 3 4 2 2" xfId="15374"/>
    <cellStyle name="Normal 5 3 4 3" xfId="15375"/>
    <cellStyle name="Normal 5 3 4 3 2" xfId="15376"/>
    <cellStyle name="Normal 5 3 4 4" xfId="15377"/>
    <cellStyle name="Normal 5 3 5" xfId="15378"/>
    <cellStyle name="Normal 5 3 5 2" xfId="15379"/>
    <cellStyle name="Normal 5 3 6" xfId="15380"/>
    <cellStyle name="Normal 5 3 6 2" xfId="15381"/>
    <cellStyle name="Normal 5 3 7" xfId="15382"/>
    <cellStyle name="Normal 5 3_15" xfId="15383"/>
    <cellStyle name="Normal 5 4" xfId="15384"/>
    <cellStyle name="Normal 5 4 2" xfId="15385"/>
    <cellStyle name="Normal 5 4 2 2" xfId="15386"/>
    <cellStyle name="Normal 5 4 2 2 2" xfId="15387"/>
    <cellStyle name="Normal 5 4 2 2 2 2" xfId="15388"/>
    <cellStyle name="Normal 5 4 2 2 3" xfId="15389"/>
    <cellStyle name="Normal 5 4 2 2 3 2" xfId="15390"/>
    <cellStyle name="Normal 5 4 2 2 4" xfId="15391"/>
    <cellStyle name="Normal 5 4 2 3" xfId="15392"/>
    <cellStyle name="Normal 5 4 2 3 2" xfId="15393"/>
    <cellStyle name="Normal 5 4 2 4" xfId="15394"/>
    <cellStyle name="Normal 5 4 2 4 2" xfId="15395"/>
    <cellStyle name="Normal 5 4 2 5" xfId="15396"/>
    <cellStyle name="Normal 5 4 3" xfId="15397"/>
    <cellStyle name="Normal 5 4 3 2" xfId="15398"/>
    <cellStyle name="Normal 5 4 3 2 2" xfId="15399"/>
    <cellStyle name="Normal 5 4 3 3" xfId="15400"/>
    <cellStyle name="Normal 5 4 3 3 2" xfId="15401"/>
    <cellStyle name="Normal 5 4 3 4" xfId="15402"/>
    <cellStyle name="Normal 5 4 4" xfId="15403"/>
    <cellStyle name="Normal 5 4 4 2" xfId="15404"/>
    <cellStyle name="Normal 5 4 5" xfId="15405"/>
    <cellStyle name="Normal 5 4 5 2" xfId="15406"/>
    <cellStyle name="Normal 5 4 6" xfId="15407"/>
    <cellStyle name="Normal 5 5" xfId="15408"/>
    <cellStyle name="Normal 5 5 2" xfId="15409"/>
    <cellStyle name="Normal 5 5 2 2" xfId="15410"/>
    <cellStyle name="Normal 5 5 2 2 2" xfId="15411"/>
    <cellStyle name="Normal 5 5 2 3" xfId="15412"/>
    <cellStyle name="Normal 5 5 2 3 2" xfId="15413"/>
    <cellStyle name="Normal 5 5 2 4" xfId="15414"/>
    <cellStyle name="Normal 5 5 3" xfId="15415"/>
    <cellStyle name="Normal 5 5 3 2" xfId="15416"/>
    <cellStyle name="Normal 5 5 4" xfId="15417"/>
    <cellStyle name="Normal 5 5 4 2" xfId="15418"/>
    <cellStyle name="Normal 5 5 5" xfId="15419"/>
    <cellStyle name="Normal 5 6" xfId="15420"/>
    <cellStyle name="Normal 5 6 2" xfId="15421"/>
    <cellStyle name="Normal 5 6 2 2" xfId="15422"/>
    <cellStyle name="Normal 5 6 3" xfId="15423"/>
    <cellStyle name="Normal 5 6 3 2" xfId="15424"/>
    <cellStyle name="Normal 5 6 4" xfId="15425"/>
    <cellStyle name="Normal 5 7" xfId="15426"/>
    <cellStyle name="Normal 5 7 2" xfId="15427"/>
    <cellStyle name="Normal 5 7 2 2" xfId="15428"/>
    <cellStyle name="Normal 5 7 3" xfId="15429"/>
    <cellStyle name="Normal 5 7 3 2" xfId="15430"/>
    <cellStyle name="Normal 5 7 4" xfId="15431"/>
    <cellStyle name="Normal 5 8" xfId="15432"/>
    <cellStyle name="Normal 5 8 2" xfId="15433"/>
    <cellStyle name="Normal 5 9" xfId="15434"/>
    <cellStyle name="Normal 5 9 2" xfId="15435"/>
    <cellStyle name="Normal 5_15" xfId="15436"/>
    <cellStyle name="Normal 50" xfId="15437"/>
    <cellStyle name="Normal 51" xfId="15438"/>
    <cellStyle name="Normal 52" xfId="15439"/>
    <cellStyle name="Normal 53" xfId="15440"/>
    <cellStyle name="Normal 54" xfId="15441"/>
    <cellStyle name="Normal 55" xfId="15442"/>
    <cellStyle name="Normal 56" xfId="15443"/>
    <cellStyle name="Normal 57" xfId="15444"/>
    <cellStyle name="Normal 57 2" xfId="15445"/>
    <cellStyle name="Normal 58" xfId="15446"/>
    <cellStyle name="Normal 59" xfId="15447"/>
    <cellStyle name="Normal 6" xfId="15448"/>
    <cellStyle name="Normal 6 2" xfId="15449"/>
    <cellStyle name="Normal 6 2 2" xfId="15450"/>
    <cellStyle name="Normal 6 2 3" xfId="15451"/>
    <cellStyle name="Normal 6 2_15" xfId="15452"/>
    <cellStyle name="Normal 6 3" xfId="15453"/>
    <cellStyle name="Normal 6_15" xfId="15454"/>
    <cellStyle name="Normal 60" xfId="15455"/>
    <cellStyle name="Normal 61" xfId="15456"/>
    <cellStyle name="Normal 62" xfId="15457"/>
    <cellStyle name="Normal 63" xfId="15458"/>
    <cellStyle name="Normal 64" xfId="15459"/>
    <cellStyle name="Normal 65" xfId="15460"/>
    <cellStyle name="Normal 66" xfId="15461"/>
    <cellStyle name="Normal 67" xfId="15462"/>
    <cellStyle name="Normal 68" xfId="15463"/>
    <cellStyle name="Normal 69" xfId="15464"/>
    <cellStyle name="Normal 7" xfId="15465"/>
    <cellStyle name="Normal 7 2" xfId="15466"/>
    <cellStyle name="Normal 7 2 2" xfId="15467"/>
    <cellStyle name="Normal 7 2 2 2" xfId="15468"/>
    <cellStyle name="Normal 7 2 2 2 2" xfId="15469"/>
    <cellStyle name="Normal 7 2 2 2 2 2" xfId="15470"/>
    <cellStyle name="Normal 7 2 2 2 2 2 2" xfId="15471"/>
    <cellStyle name="Normal 7 2 2 2 2 3" xfId="15472"/>
    <cellStyle name="Normal 7 2 2 2 2 3 2" xfId="15473"/>
    <cellStyle name="Normal 7 2 2 2 2 4" xfId="15474"/>
    <cellStyle name="Normal 7 2 2 2 3" xfId="15475"/>
    <cellStyle name="Normal 7 2 2 2 3 2" xfId="15476"/>
    <cellStyle name="Normal 7 2 2 2 4" xfId="15477"/>
    <cellStyle name="Normal 7 2 2 2 4 2" xfId="15478"/>
    <cellStyle name="Normal 7 2 2 2 5" xfId="15479"/>
    <cellStyle name="Normal 7 2 2 3" xfId="15480"/>
    <cellStyle name="Normal 7 2 2 3 2" xfId="15481"/>
    <cellStyle name="Normal 7 2 2 3 2 2" xfId="15482"/>
    <cellStyle name="Normal 7 2 2 3 3" xfId="15483"/>
    <cellStyle name="Normal 7 2 2 3 3 2" xfId="15484"/>
    <cellStyle name="Normal 7 2 2 3 4" xfId="15485"/>
    <cellStyle name="Normal 7 2 2 4" xfId="15486"/>
    <cellStyle name="Normal 7 2 2 4 2" xfId="15487"/>
    <cellStyle name="Normal 7 2 2 5" xfId="15488"/>
    <cellStyle name="Normal 7 2 2 5 2" xfId="15489"/>
    <cellStyle name="Normal 7 2 2 6" xfId="15490"/>
    <cellStyle name="Normal 7 2 3" xfId="15491"/>
    <cellStyle name="Normal 7 2 3 2" xfId="15492"/>
    <cellStyle name="Normal 7 2 3 2 2" xfId="15493"/>
    <cellStyle name="Normal 7 2 3 2 2 2" xfId="15494"/>
    <cellStyle name="Normal 7 2 3 2 3" xfId="15495"/>
    <cellStyle name="Normal 7 2 3 2 3 2" xfId="15496"/>
    <cellStyle name="Normal 7 2 3 2 4" xfId="15497"/>
    <cellStyle name="Normal 7 2 3 3" xfId="15498"/>
    <cellStyle name="Normal 7 2 3 3 2" xfId="15499"/>
    <cellStyle name="Normal 7 2 3 4" xfId="15500"/>
    <cellStyle name="Normal 7 2 3 4 2" xfId="15501"/>
    <cellStyle name="Normal 7 2 3 5" xfId="15502"/>
    <cellStyle name="Normal 7 2 4" xfId="15503"/>
    <cellStyle name="Normal 7 2 4 2" xfId="15504"/>
    <cellStyle name="Normal 7 2 4 2 2" xfId="15505"/>
    <cellStyle name="Normal 7 2 4 3" xfId="15506"/>
    <cellStyle name="Normal 7 2 4 3 2" xfId="15507"/>
    <cellStyle name="Normal 7 2 4 4" xfId="15508"/>
    <cellStyle name="Normal 7 2 5" xfId="15509"/>
    <cellStyle name="Normal 7 2 5 2" xfId="15510"/>
    <cellStyle name="Normal 7 2 6" xfId="15511"/>
    <cellStyle name="Normal 7 2 6 2" xfId="15512"/>
    <cellStyle name="Normal 7 2 7" xfId="15513"/>
    <cellStyle name="Normal 7 2_15" xfId="15514"/>
    <cellStyle name="Normal 7 3" xfId="15515"/>
    <cellStyle name="Normal 7 3 2" xfId="15516"/>
    <cellStyle name="Normal 7 3 2 2" xfId="15517"/>
    <cellStyle name="Normal 7 3 2 2 2" xfId="15518"/>
    <cellStyle name="Normal 7 3 2 2 2 2" xfId="15519"/>
    <cellStyle name="Normal 7 3 2 2 3" xfId="15520"/>
    <cellStyle name="Normal 7 3 2 2 3 2" xfId="15521"/>
    <cellStyle name="Normal 7 3 2 2 4" xfId="15522"/>
    <cellStyle name="Normal 7 3 2 3" xfId="15523"/>
    <cellStyle name="Normal 7 3 2 3 2" xfId="15524"/>
    <cellStyle name="Normal 7 3 2 4" xfId="15525"/>
    <cellStyle name="Normal 7 3 2 4 2" xfId="15526"/>
    <cellStyle name="Normal 7 3 2 5" xfId="15527"/>
    <cellStyle name="Normal 7 3 3" xfId="15528"/>
    <cellStyle name="Normal 7 3 3 2" xfId="15529"/>
    <cellStyle name="Normal 7 3 3 2 2" xfId="15530"/>
    <cellStyle name="Normal 7 3 3 3" xfId="15531"/>
    <cellStyle name="Normal 7 3 3 3 2" xfId="15532"/>
    <cellStyle name="Normal 7 3 3 4" xfId="15533"/>
    <cellStyle name="Normal 7 3 4" xfId="15534"/>
    <cellStyle name="Normal 7 3 4 2" xfId="15535"/>
    <cellStyle name="Normal 7 3 5" xfId="15536"/>
    <cellStyle name="Normal 7 3 5 2" xfId="15537"/>
    <cellStyle name="Normal 7 3 6" xfId="15538"/>
    <cellStyle name="Normal 7 3_15" xfId="15539"/>
    <cellStyle name="Normal 7 4" xfId="15540"/>
    <cellStyle name="Normal 7 4 2" xfId="15541"/>
    <cellStyle name="Normal 7 4 2 2" xfId="15542"/>
    <cellStyle name="Normal 7 4 2 2 2" xfId="15543"/>
    <cellStyle name="Normal 7 4 2 3" xfId="15544"/>
    <cellStyle name="Normal 7 4 2 3 2" xfId="15545"/>
    <cellStyle name="Normal 7 4 2 4" xfId="15546"/>
    <cellStyle name="Normal 7 4 3" xfId="15547"/>
    <cellStyle name="Normal 7 4 3 2" xfId="15548"/>
    <cellStyle name="Normal 7 4 4" xfId="15549"/>
    <cellStyle name="Normal 7 4 4 2" xfId="15550"/>
    <cellStyle name="Normal 7 4 5" xfId="15551"/>
    <cellStyle name="Normal 7 5" xfId="15552"/>
    <cellStyle name="Normal 7 5 2" xfId="15553"/>
    <cellStyle name="Normal 7 5 2 2" xfId="15554"/>
    <cellStyle name="Normal 7 5 3" xfId="15555"/>
    <cellStyle name="Normal 7 5 3 2" xfId="15556"/>
    <cellStyle name="Normal 7 5 4" xfId="15557"/>
    <cellStyle name="Normal 7 6" xfId="15558"/>
    <cellStyle name="Normal 7 6 2" xfId="15559"/>
    <cellStyle name="Normal 7 7" xfId="15560"/>
    <cellStyle name="Normal 7 7 2" xfId="15561"/>
    <cellStyle name="Normal 7 8" xfId="15562"/>
    <cellStyle name="Normal 7_15" xfId="15563"/>
    <cellStyle name="Normal 70" xfId="15564"/>
    <cellStyle name="Normal 71" xfId="15565"/>
    <cellStyle name="Normal 72" xfId="15566"/>
    <cellStyle name="Normal 73" xfId="15567"/>
    <cellStyle name="Normal 74" xfId="15568"/>
    <cellStyle name="Normal 75" xfId="15569"/>
    <cellStyle name="Normal 76" xfId="15570"/>
    <cellStyle name="Normal 77" xfId="15571"/>
    <cellStyle name="Normal 78" xfId="15572"/>
    <cellStyle name="Normal 79" xfId="15573"/>
    <cellStyle name="Normal 8" xfId="15574"/>
    <cellStyle name="Normal 8 2" xfId="15575"/>
    <cellStyle name="Normal 8 2 2" xfId="15576"/>
    <cellStyle name="Normal 8 2 2 2" xfId="15577"/>
    <cellStyle name="Normal 8 2 2 2 2" xfId="15578"/>
    <cellStyle name="Normal 8 2 2 2 2 2" xfId="15579"/>
    <cellStyle name="Normal 8 2 2 2 3" xfId="15580"/>
    <cellStyle name="Normal 8 2 2 2 3 2" xfId="15581"/>
    <cellStyle name="Normal 8 2 2 2 4" xfId="15582"/>
    <cellStyle name="Normal 8 2 2 3" xfId="15583"/>
    <cellStyle name="Normal 8 2 2 3 2" xfId="15584"/>
    <cellStyle name="Normal 8 2 2 4" xfId="15585"/>
    <cellStyle name="Normal 8 2 2 4 2" xfId="15586"/>
    <cellStyle name="Normal 8 2 2 5" xfId="15587"/>
    <cellStyle name="Normal 8 2 3" xfId="15588"/>
    <cellStyle name="Normal 8 2 3 2" xfId="15589"/>
    <cellStyle name="Normal 8 2 3 2 2" xfId="15590"/>
    <cellStyle name="Normal 8 2 3 3" xfId="15591"/>
    <cellStyle name="Normal 8 2 3 3 2" xfId="15592"/>
    <cellStyle name="Normal 8 2 3 4" xfId="15593"/>
    <cellStyle name="Normal 8 2 4" xfId="15594"/>
    <cellStyle name="Normal 8 2 4 2" xfId="15595"/>
    <cellStyle name="Normal 8 2 5" xfId="15596"/>
    <cellStyle name="Normal 8 2 5 2" xfId="15597"/>
    <cellStyle name="Normal 8 2 6" xfId="15598"/>
    <cellStyle name="Normal 8 2_15" xfId="15599"/>
    <cellStyle name="Normal 8 3" xfId="15600"/>
    <cellStyle name="Normal 8 3 2" xfId="15601"/>
    <cellStyle name="Normal 8 3 2 2" xfId="15602"/>
    <cellStyle name="Normal 8 3 2 2 2" xfId="15603"/>
    <cellStyle name="Normal 8 3 2 3" xfId="15604"/>
    <cellStyle name="Normal 8 3 2 3 2" xfId="15605"/>
    <cellStyle name="Normal 8 3 2 4" xfId="15606"/>
    <cellStyle name="Normal 8 3 3" xfId="15607"/>
    <cellStyle name="Normal 8 3 3 2" xfId="15608"/>
    <cellStyle name="Normal 8 3 4" xfId="15609"/>
    <cellStyle name="Normal 8 3 4 2" xfId="15610"/>
    <cellStyle name="Normal 8 3 5" xfId="15611"/>
    <cellStyle name="Normal 8 3_15" xfId="15612"/>
    <cellStyle name="Normal 8 4" xfId="15613"/>
    <cellStyle name="Normal 8 4 2" xfId="15614"/>
    <cellStyle name="Normal 8 4 2 2" xfId="15615"/>
    <cellStyle name="Normal 8 4 3" xfId="15616"/>
    <cellStyle name="Normal 8 4 3 2" xfId="15617"/>
    <cellStyle name="Normal 8 4 4" xfId="15618"/>
    <cellStyle name="Normal 8 5" xfId="15619"/>
    <cellStyle name="Normal 8 5 2" xfId="15620"/>
    <cellStyle name="Normal 8 6" xfId="15621"/>
    <cellStyle name="Normal 8 6 2" xfId="15622"/>
    <cellStyle name="Normal 8 7" xfId="15623"/>
    <cellStyle name="Normal 8_15" xfId="15624"/>
    <cellStyle name="Normal 80" xfId="15625"/>
    <cellStyle name="Normal 81" xfId="15626"/>
    <cellStyle name="Normal 82" xfId="15627"/>
    <cellStyle name="Normal 83" xfId="15628"/>
    <cellStyle name="Normal 84" xfId="15629"/>
    <cellStyle name="Normal 85" xfId="15630"/>
    <cellStyle name="Normal 86" xfId="15631"/>
    <cellStyle name="Normal 87" xfId="15632"/>
    <cellStyle name="Normal 88" xfId="15633"/>
    <cellStyle name="Normal 9" xfId="15634"/>
    <cellStyle name="Normal 9 2" xfId="15635"/>
    <cellStyle name="Normal 9 3" xfId="15636"/>
    <cellStyle name="Normal 9_15" xfId="15637"/>
    <cellStyle name="Normal_2007-16618" xfId="7"/>
    <cellStyle name="Note" xfId="15638"/>
    <cellStyle name="Note 2" xfId="15639"/>
    <cellStyle name="Note_10" xfId="15640"/>
    <cellStyle name="Output" xfId="15641"/>
    <cellStyle name="Output 2" xfId="15642"/>
    <cellStyle name="Output_10" xfId="15643"/>
    <cellStyle name="Percent" xfId="13" builtinId="5"/>
    <cellStyle name="Percent 2" xfId="8"/>
    <cellStyle name="Percent 2 10" xfId="15645"/>
    <cellStyle name="Percent 2 10 2" xfId="15646"/>
    <cellStyle name="Percent 2 11" xfId="15647"/>
    <cellStyle name="Percent 2 12" xfId="19"/>
    <cellStyle name="Percent 2 13" xfId="16803"/>
    <cellStyle name="Percent 2 2" xfId="15648"/>
    <cellStyle name="Percent 2 2 10" xfId="15649"/>
    <cellStyle name="Percent 2 2 2" xfId="15650"/>
    <cellStyle name="Percent 2 2 2 2" xfId="15651"/>
    <cellStyle name="Percent 2 2 2 2 2" xfId="15652"/>
    <cellStyle name="Percent 2 2 2 2 2 2" xfId="15653"/>
    <cellStyle name="Percent 2 2 2 2 2 2 2" xfId="15654"/>
    <cellStyle name="Percent 2 2 2 2 2 2 2 2" xfId="15655"/>
    <cellStyle name="Percent 2 2 2 2 2 2 2 2 2" xfId="15656"/>
    <cellStyle name="Percent 2 2 2 2 2 2 2 3" xfId="15657"/>
    <cellStyle name="Percent 2 2 2 2 2 2 2 3 2" xfId="15658"/>
    <cellStyle name="Percent 2 2 2 2 2 2 2 4" xfId="15659"/>
    <cellStyle name="Percent 2 2 2 2 2 2 3" xfId="15660"/>
    <cellStyle name="Percent 2 2 2 2 2 2 3 2" xfId="15661"/>
    <cellStyle name="Percent 2 2 2 2 2 2 4" xfId="15662"/>
    <cellStyle name="Percent 2 2 2 2 2 2 4 2" xfId="15663"/>
    <cellStyle name="Percent 2 2 2 2 2 2 5" xfId="15664"/>
    <cellStyle name="Percent 2 2 2 2 2 3" xfId="15665"/>
    <cellStyle name="Percent 2 2 2 2 2 3 2" xfId="15666"/>
    <cellStyle name="Percent 2 2 2 2 2 3 2 2" xfId="15667"/>
    <cellStyle name="Percent 2 2 2 2 2 3 3" xfId="15668"/>
    <cellStyle name="Percent 2 2 2 2 2 3 3 2" xfId="15669"/>
    <cellStyle name="Percent 2 2 2 2 2 3 4" xfId="15670"/>
    <cellStyle name="Percent 2 2 2 2 2 4" xfId="15671"/>
    <cellStyle name="Percent 2 2 2 2 2 4 2" xfId="15672"/>
    <cellStyle name="Percent 2 2 2 2 2 5" xfId="15673"/>
    <cellStyle name="Percent 2 2 2 2 2 5 2" xfId="15674"/>
    <cellStyle name="Percent 2 2 2 2 2 6" xfId="15675"/>
    <cellStyle name="Percent 2 2 2 2 3" xfId="15676"/>
    <cellStyle name="Percent 2 2 2 2 3 2" xfId="15677"/>
    <cellStyle name="Percent 2 2 2 2 3 2 2" xfId="15678"/>
    <cellStyle name="Percent 2 2 2 2 3 2 2 2" xfId="15679"/>
    <cellStyle name="Percent 2 2 2 2 3 2 3" xfId="15680"/>
    <cellStyle name="Percent 2 2 2 2 3 2 3 2" xfId="15681"/>
    <cellStyle name="Percent 2 2 2 2 3 2 4" xfId="15682"/>
    <cellStyle name="Percent 2 2 2 2 3 3" xfId="15683"/>
    <cellStyle name="Percent 2 2 2 2 3 3 2" xfId="15684"/>
    <cellStyle name="Percent 2 2 2 2 3 4" xfId="15685"/>
    <cellStyle name="Percent 2 2 2 2 3 4 2" xfId="15686"/>
    <cellStyle name="Percent 2 2 2 2 3 5" xfId="15687"/>
    <cellStyle name="Percent 2 2 2 2 4" xfId="15688"/>
    <cellStyle name="Percent 2 2 2 2 4 2" xfId="15689"/>
    <cellStyle name="Percent 2 2 2 2 4 2 2" xfId="15690"/>
    <cellStyle name="Percent 2 2 2 2 4 3" xfId="15691"/>
    <cellStyle name="Percent 2 2 2 2 4 3 2" xfId="15692"/>
    <cellStyle name="Percent 2 2 2 2 4 4" xfId="15693"/>
    <cellStyle name="Percent 2 2 2 2 5" xfId="15694"/>
    <cellStyle name="Percent 2 2 2 2 5 2" xfId="15695"/>
    <cellStyle name="Percent 2 2 2 2 6" xfId="15696"/>
    <cellStyle name="Percent 2 2 2 2 6 2" xfId="15697"/>
    <cellStyle name="Percent 2 2 2 2 7" xfId="15698"/>
    <cellStyle name="Percent 2 2 2 3" xfId="15699"/>
    <cellStyle name="Percent 2 2 2 3 2" xfId="15700"/>
    <cellStyle name="Percent 2 2 2 3 2 2" xfId="15701"/>
    <cellStyle name="Percent 2 2 2 3 2 2 2" xfId="15702"/>
    <cellStyle name="Percent 2 2 2 3 2 2 2 2" xfId="15703"/>
    <cellStyle name="Percent 2 2 2 3 2 2 3" xfId="15704"/>
    <cellStyle name="Percent 2 2 2 3 2 2 3 2" xfId="15705"/>
    <cellStyle name="Percent 2 2 2 3 2 2 4" xfId="15706"/>
    <cellStyle name="Percent 2 2 2 3 2 3" xfId="15707"/>
    <cellStyle name="Percent 2 2 2 3 2 3 2" xfId="15708"/>
    <cellStyle name="Percent 2 2 2 3 2 4" xfId="15709"/>
    <cellStyle name="Percent 2 2 2 3 2 4 2" xfId="15710"/>
    <cellStyle name="Percent 2 2 2 3 2 5" xfId="15711"/>
    <cellStyle name="Percent 2 2 2 3 3" xfId="15712"/>
    <cellStyle name="Percent 2 2 2 3 3 2" xfId="15713"/>
    <cellStyle name="Percent 2 2 2 3 3 2 2" xfId="15714"/>
    <cellStyle name="Percent 2 2 2 3 3 3" xfId="15715"/>
    <cellStyle name="Percent 2 2 2 3 3 3 2" xfId="15716"/>
    <cellStyle name="Percent 2 2 2 3 3 4" xfId="15717"/>
    <cellStyle name="Percent 2 2 2 3 4" xfId="15718"/>
    <cellStyle name="Percent 2 2 2 3 4 2" xfId="15719"/>
    <cellStyle name="Percent 2 2 2 3 5" xfId="15720"/>
    <cellStyle name="Percent 2 2 2 3 5 2" xfId="15721"/>
    <cellStyle name="Percent 2 2 2 3 6" xfId="15722"/>
    <cellStyle name="Percent 2 2 2 4" xfId="15723"/>
    <cellStyle name="Percent 2 2 2 4 2" xfId="15724"/>
    <cellStyle name="Percent 2 2 2 4 2 2" xfId="15725"/>
    <cellStyle name="Percent 2 2 2 4 2 2 2" xfId="15726"/>
    <cellStyle name="Percent 2 2 2 4 2 3" xfId="15727"/>
    <cellStyle name="Percent 2 2 2 4 2 3 2" xfId="15728"/>
    <cellStyle name="Percent 2 2 2 4 2 4" xfId="15729"/>
    <cellStyle name="Percent 2 2 2 4 3" xfId="15730"/>
    <cellStyle name="Percent 2 2 2 4 3 2" xfId="15731"/>
    <cellStyle name="Percent 2 2 2 4 4" xfId="15732"/>
    <cellStyle name="Percent 2 2 2 4 4 2" xfId="15733"/>
    <cellStyle name="Percent 2 2 2 4 5" xfId="15734"/>
    <cellStyle name="Percent 2 2 2 5" xfId="15735"/>
    <cellStyle name="Percent 2 2 2 5 2" xfId="15736"/>
    <cellStyle name="Percent 2 2 2 5 2 2" xfId="15737"/>
    <cellStyle name="Percent 2 2 2 5 3" xfId="15738"/>
    <cellStyle name="Percent 2 2 2 5 3 2" xfId="15739"/>
    <cellStyle name="Percent 2 2 2 5 4" xfId="15740"/>
    <cellStyle name="Percent 2 2 2 6" xfId="15741"/>
    <cellStyle name="Percent 2 2 2 6 2" xfId="15742"/>
    <cellStyle name="Percent 2 2 2 7" xfId="15743"/>
    <cellStyle name="Percent 2 2 2 7 2" xfId="15744"/>
    <cellStyle name="Percent 2 2 2 8" xfId="15745"/>
    <cellStyle name="Percent 2 2 3" xfId="15746"/>
    <cellStyle name="Percent 2 2 3 2" xfId="15747"/>
    <cellStyle name="Percent 2 2 3 2 2" xfId="15748"/>
    <cellStyle name="Percent 2 2 3 2 2 2" xfId="15749"/>
    <cellStyle name="Percent 2 2 3 2 2 2 2" xfId="15750"/>
    <cellStyle name="Percent 2 2 3 2 2 2 2 2" xfId="15751"/>
    <cellStyle name="Percent 2 2 3 2 2 2 3" xfId="15752"/>
    <cellStyle name="Percent 2 2 3 2 2 2 3 2" xfId="15753"/>
    <cellStyle name="Percent 2 2 3 2 2 2 4" xfId="15754"/>
    <cellStyle name="Percent 2 2 3 2 2 3" xfId="15755"/>
    <cellStyle name="Percent 2 2 3 2 2 3 2" xfId="15756"/>
    <cellStyle name="Percent 2 2 3 2 2 4" xfId="15757"/>
    <cellStyle name="Percent 2 2 3 2 2 4 2" xfId="15758"/>
    <cellStyle name="Percent 2 2 3 2 2 5" xfId="15759"/>
    <cellStyle name="Percent 2 2 3 2 3" xfId="15760"/>
    <cellStyle name="Percent 2 2 3 2 3 2" xfId="15761"/>
    <cellStyle name="Percent 2 2 3 2 3 2 2" xfId="15762"/>
    <cellStyle name="Percent 2 2 3 2 3 3" xfId="15763"/>
    <cellStyle name="Percent 2 2 3 2 3 3 2" xfId="15764"/>
    <cellStyle name="Percent 2 2 3 2 3 4" xfId="15765"/>
    <cellStyle name="Percent 2 2 3 2 4" xfId="15766"/>
    <cellStyle name="Percent 2 2 3 2 4 2" xfId="15767"/>
    <cellStyle name="Percent 2 2 3 2 5" xfId="15768"/>
    <cellStyle name="Percent 2 2 3 2 5 2" xfId="15769"/>
    <cellStyle name="Percent 2 2 3 2 6" xfId="15770"/>
    <cellStyle name="Percent 2 2 3 3" xfId="15771"/>
    <cellStyle name="Percent 2 2 3 3 2" xfId="15772"/>
    <cellStyle name="Percent 2 2 3 3 2 2" xfId="15773"/>
    <cellStyle name="Percent 2 2 3 3 2 2 2" xfId="15774"/>
    <cellStyle name="Percent 2 2 3 3 2 3" xfId="15775"/>
    <cellStyle name="Percent 2 2 3 3 2 3 2" xfId="15776"/>
    <cellStyle name="Percent 2 2 3 3 2 4" xfId="15777"/>
    <cellStyle name="Percent 2 2 3 3 3" xfId="15778"/>
    <cellStyle name="Percent 2 2 3 3 3 2" xfId="15779"/>
    <cellStyle name="Percent 2 2 3 3 4" xfId="15780"/>
    <cellStyle name="Percent 2 2 3 3 4 2" xfId="15781"/>
    <cellStyle name="Percent 2 2 3 3 5" xfId="15782"/>
    <cellStyle name="Percent 2 2 3 4" xfId="15783"/>
    <cellStyle name="Percent 2 2 3 4 2" xfId="15784"/>
    <cellStyle name="Percent 2 2 3 4 2 2" xfId="15785"/>
    <cellStyle name="Percent 2 2 3 4 3" xfId="15786"/>
    <cellStyle name="Percent 2 2 3 4 3 2" xfId="15787"/>
    <cellStyle name="Percent 2 2 3 4 4" xfId="15788"/>
    <cellStyle name="Percent 2 2 3 5" xfId="15789"/>
    <cellStyle name="Percent 2 2 3 5 2" xfId="15790"/>
    <cellStyle name="Percent 2 2 3 6" xfId="15791"/>
    <cellStyle name="Percent 2 2 3 6 2" xfId="15792"/>
    <cellStyle name="Percent 2 2 3 7" xfId="15793"/>
    <cellStyle name="Percent 2 2 4" xfId="15794"/>
    <cellStyle name="Percent 2 2 4 2" xfId="15795"/>
    <cellStyle name="Percent 2 2 4 2 2" xfId="15796"/>
    <cellStyle name="Percent 2 2 4 2 2 2" xfId="15797"/>
    <cellStyle name="Percent 2 2 4 2 2 2 2" xfId="15798"/>
    <cellStyle name="Percent 2 2 4 2 2 3" xfId="15799"/>
    <cellStyle name="Percent 2 2 4 2 2 3 2" xfId="15800"/>
    <cellStyle name="Percent 2 2 4 2 2 4" xfId="15801"/>
    <cellStyle name="Percent 2 2 4 2 3" xfId="15802"/>
    <cellStyle name="Percent 2 2 4 2 3 2" xfId="15803"/>
    <cellStyle name="Percent 2 2 4 2 4" xfId="15804"/>
    <cellStyle name="Percent 2 2 4 2 4 2" xfId="15805"/>
    <cellStyle name="Percent 2 2 4 2 5" xfId="15806"/>
    <cellStyle name="Percent 2 2 4 3" xfId="15807"/>
    <cellStyle name="Percent 2 2 4 3 2" xfId="15808"/>
    <cellStyle name="Percent 2 2 4 3 2 2" xfId="15809"/>
    <cellStyle name="Percent 2 2 4 3 3" xfId="15810"/>
    <cellStyle name="Percent 2 2 4 3 3 2" xfId="15811"/>
    <cellStyle name="Percent 2 2 4 3 4" xfId="15812"/>
    <cellStyle name="Percent 2 2 4 4" xfId="15813"/>
    <cellStyle name="Percent 2 2 4 4 2" xfId="15814"/>
    <cellStyle name="Percent 2 2 4 5" xfId="15815"/>
    <cellStyle name="Percent 2 2 4 5 2" xfId="15816"/>
    <cellStyle name="Percent 2 2 4 6" xfId="15817"/>
    <cellStyle name="Percent 2 2 5" xfId="15818"/>
    <cellStyle name="Percent 2 2 5 2" xfId="15819"/>
    <cellStyle name="Percent 2 2 5 2 2" xfId="15820"/>
    <cellStyle name="Percent 2 2 5 2 2 2" xfId="15821"/>
    <cellStyle name="Percent 2 2 5 2 3" xfId="15822"/>
    <cellStyle name="Percent 2 2 5 2 3 2" xfId="15823"/>
    <cellStyle name="Percent 2 2 5 2 4" xfId="15824"/>
    <cellStyle name="Percent 2 2 5 3" xfId="15825"/>
    <cellStyle name="Percent 2 2 5 3 2" xfId="15826"/>
    <cellStyle name="Percent 2 2 5 4" xfId="15827"/>
    <cellStyle name="Percent 2 2 5 4 2" xfId="15828"/>
    <cellStyle name="Percent 2 2 5 5" xfId="15829"/>
    <cellStyle name="Percent 2 2 6" xfId="15830"/>
    <cellStyle name="Percent 2 2 6 2" xfId="15831"/>
    <cellStyle name="Percent 2 2 6 2 2" xfId="15832"/>
    <cellStyle name="Percent 2 2 6 3" xfId="15833"/>
    <cellStyle name="Percent 2 2 6 3 2" xfId="15834"/>
    <cellStyle name="Percent 2 2 6 4" xfId="15835"/>
    <cellStyle name="Percent 2 2 7" xfId="15836"/>
    <cellStyle name="Percent 2 2 7 2" xfId="15837"/>
    <cellStyle name="Percent 2 2 7 2 2" xfId="15838"/>
    <cellStyle name="Percent 2 2 7 3" xfId="15839"/>
    <cellStyle name="Percent 2 2 7 3 2" xfId="15840"/>
    <cellStyle name="Percent 2 2 7 4" xfId="15841"/>
    <cellStyle name="Percent 2 2 8" xfId="15842"/>
    <cellStyle name="Percent 2 2 8 2" xfId="15843"/>
    <cellStyle name="Percent 2 2 9" xfId="15844"/>
    <cellStyle name="Percent 2 2 9 2" xfId="15845"/>
    <cellStyle name="Percent 2 3" xfId="15846"/>
    <cellStyle name="Percent 2 3 2" xfId="15847"/>
    <cellStyle name="Percent 2 3 2 2" xfId="15848"/>
    <cellStyle name="Percent 2 3 2 2 2" xfId="15849"/>
    <cellStyle name="Percent 2 3 2 2 2 2" xfId="15850"/>
    <cellStyle name="Percent 2 3 2 2 2 2 2" xfId="15851"/>
    <cellStyle name="Percent 2 3 2 2 2 2 2 2" xfId="15852"/>
    <cellStyle name="Percent 2 3 2 2 2 2 3" xfId="15853"/>
    <cellStyle name="Percent 2 3 2 2 2 2 3 2" xfId="15854"/>
    <cellStyle name="Percent 2 3 2 2 2 2 4" xfId="15855"/>
    <cellStyle name="Percent 2 3 2 2 2 3" xfId="15856"/>
    <cellStyle name="Percent 2 3 2 2 2 3 2" xfId="15857"/>
    <cellStyle name="Percent 2 3 2 2 2 4" xfId="15858"/>
    <cellStyle name="Percent 2 3 2 2 2 4 2" xfId="15859"/>
    <cellStyle name="Percent 2 3 2 2 2 5" xfId="15860"/>
    <cellStyle name="Percent 2 3 2 2 3" xfId="15861"/>
    <cellStyle name="Percent 2 3 2 2 3 2" xfId="15862"/>
    <cellStyle name="Percent 2 3 2 2 3 2 2" xfId="15863"/>
    <cellStyle name="Percent 2 3 2 2 3 3" xfId="15864"/>
    <cellStyle name="Percent 2 3 2 2 3 3 2" xfId="15865"/>
    <cellStyle name="Percent 2 3 2 2 3 4" xfId="15866"/>
    <cellStyle name="Percent 2 3 2 2 4" xfId="15867"/>
    <cellStyle name="Percent 2 3 2 2 4 2" xfId="15868"/>
    <cellStyle name="Percent 2 3 2 2 5" xfId="15869"/>
    <cellStyle name="Percent 2 3 2 2 5 2" xfId="15870"/>
    <cellStyle name="Percent 2 3 2 2 6" xfId="15871"/>
    <cellStyle name="Percent 2 3 2 3" xfId="15872"/>
    <cellStyle name="Percent 2 3 2 3 2" xfId="15873"/>
    <cellStyle name="Percent 2 3 2 3 2 2" xfId="15874"/>
    <cellStyle name="Percent 2 3 2 3 2 2 2" xfId="15875"/>
    <cellStyle name="Percent 2 3 2 3 2 3" xfId="15876"/>
    <cellStyle name="Percent 2 3 2 3 2 3 2" xfId="15877"/>
    <cellStyle name="Percent 2 3 2 3 2 4" xfId="15878"/>
    <cellStyle name="Percent 2 3 2 3 3" xfId="15879"/>
    <cellStyle name="Percent 2 3 2 3 3 2" xfId="15880"/>
    <cellStyle name="Percent 2 3 2 3 4" xfId="15881"/>
    <cellStyle name="Percent 2 3 2 3 4 2" xfId="15882"/>
    <cellStyle name="Percent 2 3 2 3 5" xfId="15883"/>
    <cellStyle name="Percent 2 3 2 4" xfId="15884"/>
    <cellStyle name="Percent 2 3 2 4 2" xfId="15885"/>
    <cellStyle name="Percent 2 3 2 4 2 2" xfId="15886"/>
    <cellStyle name="Percent 2 3 2 4 3" xfId="15887"/>
    <cellStyle name="Percent 2 3 2 4 3 2" xfId="15888"/>
    <cellStyle name="Percent 2 3 2 4 4" xfId="15889"/>
    <cellStyle name="Percent 2 3 2 5" xfId="15890"/>
    <cellStyle name="Percent 2 3 2 5 2" xfId="15891"/>
    <cellStyle name="Percent 2 3 2 6" xfId="15892"/>
    <cellStyle name="Percent 2 3 2 6 2" xfId="15893"/>
    <cellStyle name="Percent 2 3 2 7" xfId="15894"/>
    <cellStyle name="Percent 2 3 3" xfId="15895"/>
    <cellStyle name="Percent 2 3 3 2" xfId="15896"/>
    <cellStyle name="Percent 2 3 3 2 2" xfId="15897"/>
    <cellStyle name="Percent 2 3 3 2 2 2" xfId="15898"/>
    <cellStyle name="Percent 2 3 3 2 2 2 2" xfId="15899"/>
    <cellStyle name="Percent 2 3 3 2 2 3" xfId="15900"/>
    <cellStyle name="Percent 2 3 3 2 2 3 2" xfId="15901"/>
    <cellStyle name="Percent 2 3 3 2 2 4" xfId="15902"/>
    <cellStyle name="Percent 2 3 3 2 3" xfId="15903"/>
    <cellStyle name="Percent 2 3 3 2 3 2" xfId="15904"/>
    <cellStyle name="Percent 2 3 3 2 4" xfId="15905"/>
    <cellStyle name="Percent 2 3 3 2 4 2" xfId="15906"/>
    <cellStyle name="Percent 2 3 3 2 5" xfId="15907"/>
    <cellStyle name="Percent 2 3 3 3" xfId="15908"/>
    <cellStyle name="Percent 2 3 3 3 2" xfId="15909"/>
    <cellStyle name="Percent 2 3 3 3 2 2" xfId="15910"/>
    <cellStyle name="Percent 2 3 3 3 3" xfId="15911"/>
    <cellStyle name="Percent 2 3 3 3 3 2" xfId="15912"/>
    <cellStyle name="Percent 2 3 3 3 4" xfId="15913"/>
    <cellStyle name="Percent 2 3 3 4" xfId="15914"/>
    <cellStyle name="Percent 2 3 3 4 2" xfId="15915"/>
    <cellStyle name="Percent 2 3 3 5" xfId="15916"/>
    <cellStyle name="Percent 2 3 3 5 2" xfId="15917"/>
    <cellStyle name="Percent 2 3 3 6" xfId="15918"/>
    <cellStyle name="Percent 2 3 4" xfId="15919"/>
    <cellStyle name="Percent 2 3 4 2" xfId="15920"/>
    <cellStyle name="Percent 2 3 4 2 2" xfId="15921"/>
    <cellStyle name="Percent 2 3 4 2 2 2" xfId="15922"/>
    <cellStyle name="Percent 2 3 4 2 3" xfId="15923"/>
    <cellStyle name="Percent 2 3 4 2 3 2" xfId="15924"/>
    <cellStyle name="Percent 2 3 4 2 4" xfId="15925"/>
    <cellStyle name="Percent 2 3 4 3" xfId="15926"/>
    <cellStyle name="Percent 2 3 4 3 2" xfId="15927"/>
    <cellStyle name="Percent 2 3 4 4" xfId="15928"/>
    <cellStyle name="Percent 2 3 4 4 2" xfId="15929"/>
    <cellStyle name="Percent 2 3 4 5" xfId="15930"/>
    <cellStyle name="Percent 2 3 5" xfId="15931"/>
    <cellStyle name="Percent 2 3 5 2" xfId="15932"/>
    <cellStyle name="Percent 2 3 5 2 2" xfId="15933"/>
    <cellStyle name="Percent 2 3 5 3" xfId="15934"/>
    <cellStyle name="Percent 2 3 5 3 2" xfId="15935"/>
    <cellStyle name="Percent 2 3 5 4" xfId="15936"/>
    <cellStyle name="Percent 2 3 6" xfId="15937"/>
    <cellStyle name="Percent 2 3 6 2" xfId="15938"/>
    <cellStyle name="Percent 2 3 7" xfId="15939"/>
    <cellStyle name="Percent 2 3 7 2" xfId="15940"/>
    <cellStyle name="Percent 2 3 8" xfId="15941"/>
    <cellStyle name="Percent 2 4" xfId="15942"/>
    <cellStyle name="Percent 2 4 2" xfId="15943"/>
    <cellStyle name="Percent 2 4 2 2" xfId="15944"/>
    <cellStyle name="Percent 2 4 2 2 2" xfId="15945"/>
    <cellStyle name="Percent 2 4 2 2 2 2" xfId="15946"/>
    <cellStyle name="Percent 2 4 2 2 2 2 2" xfId="15947"/>
    <cellStyle name="Percent 2 4 2 2 2 3" xfId="15948"/>
    <cellStyle name="Percent 2 4 2 2 2 3 2" xfId="15949"/>
    <cellStyle name="Percent 2 4 2 2 2 4" xfId="15950"/>
    <cellStyle name="Percent 2 4 2 2 3" xfId="15951"/>
    <cellStyle name="Percent 2 4 2 2 3 2" xfId="15952"/>
    <cellStyle name="Percent 2 4 2 2 4" xfId="15953"/>
    <cellStyle name="Percent 2 4 2 2 4 2" xfId="15954"/>
    <cellStyle name="Percent 2 4 2 2 5" xfId="15955"/>
    <cellStyle name="Percent 2 4 2 3" xfId="15956"/>
    <cellStyle name="Percent 2 4 2 3 2" xfId="15957"/>
    <cellStyle name="Percent 2 4 2 3 2 2" xfId="15958"/>
    <cellStyle name="Percent 2 4 2 3 3" xfId="15959"/>
    <cellStyle name="Percent 2 4 2 3 3 2" xfId="15960"/>
    <cellStyle name="Percent 2 4 2 3 4" xfId="15961"/>
    <cellStyle name="Percent 2 4 2 4" xfId="15962"/>
    <cellStyle name="Percent 2 4 2 4 2" xfId="15963"/>
    <cellStyle name="Percent 2 4 2 5" xfId="15964"/>
    <cellStyle name="Percent 2 4 2 5 2" xfId="15965"/>
    <cellStyle name="Percent 2 4 2 6" xfId="15966"/>
    <cellStyle name="Percent 2 4 3" xfId="15967"/>
    <cellStyle name="Percent 2 4 3 2" xfId="15968"/>
    <cellStyle name="Percent 2 4 3 2 2" xfId="15969"/>
    <cellStyle name="Percent 2 4 3 2 2 2" xfId="15970"/>
    <cellStyle name="Percent 2 4 3 2 3" xfId="15971"/>
    <cellStyle name="Percent 2 4 3 2 3 2" xfId="15972"/>
    <cellStyle name="Percent 2 4 3 2 4" xfId="15973"/>
    <cellStyle name="Percent 2 4 3 3" xfId="15974"/>
    <cellStyle name="Percent 2 4 3 3 2" xfId="15975"/>
    <cellStyle name="Percent 2 4 3 4" xfId="15976"/>
    <cellStyle name="Percent 2 4 3 4 2" xfId="15977"/>
    <cellStyle name="Percent 2 4 3 5" xfId="15978"/>
    <cellStyle name="Percent 2 4 4" xfId="15979"/>
    <cellStyle name="Percent 2 4 4 2" xfId="15980"/>
    <cellStyle name="Percent 2 4 4 2 2" xfId="15981"/>
    <cellStyle name="Percent 2 4 4 3" xfId="15982"/>
    <cellStyle name="Percent 2 4 4 3 2" xfId="15983"/>
    <cellStyle name="Percent 2 4 4 4" xfId="15984"/>
    <cellStyle name="Percent 2 4 5" xfId="15985"/>
    <cellStyle name="Percent 2 4 5 2" xfId="15986"/>
    <cellStyle name="Percent 2 4 6" xfId="15987"/>
    <cellStyle name="Percent 2 4 6 2" xfId="15988"/>
    <cellStyle name="Percent 2 4 7" xfId="15989"/>
    <cellStyle name="Percent 2 5" xfId="15990"/>
    <cellStyle name="Percent 2 5 2" xfId="15991"/>
    <cellStyle name="Percent 2 5 2 2" xfId="15992"/>
    <cellStyle name="Percent 2 5 2 2 2" xfId="15993"/>
    <cellStyle name="Percent 2 5 2 2 2 2" xfId="15994"/>
    <cellStyle name="Percent 2 5 2 2 3" xfId="15995"/>
    <cellStyle name="Percent 2 5 2 2 3 2" xfId="15996"/>
    <cellStyle name="Percent 2 5 2 2 4" xfId="15997"/>
    <cellStyle name="Percent 2 5 2 3" xfId="15998"/>
    <cellStyle name="Percent 2 5 2 3 2" xfId="15999"/>
    <cellStyle name="Percent 2 5 2 4" xfId="16000"/>
    <cellStyle name="Percent 2 5 2 4 2" xfId="16001"/>
    <cellStyle name="Percent 2 5 2 5" xfId="16002"/>
    <cellStyle name="Percent 2 5 3" xfId="16003"/>
    <cellStyle name="Percent 2 5 3 2" xfId="16004"/>
    <cellStyle name="Percent 2 5 3 2 2" xfId="16005"/>
    <cellStyle name="Percent 2 5 3 3" xfId="16006"/>
    <cellStyle name="Percent 2 5 3 3 2" xfId="16007"/>
    <cellStyle name="Percent 2 5 3 4" xfId="16008"/>
    <cellStyle name="Percent 2 5 4" xfId="16009"/>
    <cellStyle name="Percent 2 5 4 2" xfId="16010"/>
    <cellStyle name="Percent 2 5 5" xfId="16011"/>
    <cellStyle name="Percent 2 5 5 2" xfId="16012"/>
    <cellStyle name="Percent 2 5 6" xfId="16013"/>
    <cellStyle name="Percent 2 6" xfId="16014"/>
    <cellStyle name="Percent 2 6 2" xfId="16015"/>
    <cellStyle name="Percent 2 6 2 2" xfId="16016"/>
    <cellStyle name="Percent 2 6 2 2 2" xfId="16017"/>
    <cellStyle name="Percent 2 6 2 3" xfId="16018"/>
    <cellStyle name="Percent 2 6 2 3 2" xfId="16019"/>
    <cellStyle name="Percent 2 6 2 4" xfId="16020"/>
    <cellStyle name="Percent 2 6 3" xfId="16021"/>
    <cellStyle name="Percent 2 6 3 2" xfId="16022"/>
    <cellStyle name="Percent 2 6 4" xfId="16023"/>
    <cellStyle name="Percent 2 6 4 2" xfId="16024"/>
    <cellStyle name="Percent 2 6 5" xfId="16025"/>
    <cellStyle name="Percent 2 7" xfId="16026"/>
    <cellStyle name="Percent 2 7 2" xfId="16027"/>
    <cellStyle name="Percent 2 7 2 2" xfId="16028"/>
    <cellStyle name="Percent 2 7 3" xfId="16029"/>
    <cellStyle name="Percent 2 7 3 2" xfId="16030"/>
    <cellStyle name="Percent 2 7 4" xfId="16031"/>
    <cellStyle name="Percent 2 8" xfId="16032"/>
    <cellStyle name="Percent 2 8 2" xfId="16033"/>
    <cellStyle name="Percent 2 8 2 2" xfId="16034"/>
    <cellStyle name="Percent 2 8 3" xfId="16035"/>
    <cellStyle name="Percent 2 8 3 2" xfId="16036"/>
    <cellStyle name="Percent 2 8 4" xfId="16037"/>
    <cellStyle name="Percent 2 9" xfId="16038"/>
    <cellStyle name="Percent 2 9 2" xfId="16039"/>
    <cellStyle name="Percent 2_סכום נכסי הקרן" xfId="15644"/>
    <cellStyle name="Percent 3" xfId="20"/>
    <cellStyle name="Percent 4" xfId="16040"/>
    <cellStyle name="Percent 5" xfId="16041"/>
    <cellStyle name="Percent 6" xfId="16042"/>
    <cellStyle name="Percent 7" xfId="16043"/>
    <cellStyle name="Percent 8" xfId="16044"/>
    <cellStyle name="SAPBEXaggData" xfId="16045"/>
    <cellStyle name="SAPBEXaggData 2" xfId="16046"/>
    <cellStyle name="SAPBEXaggData_15" xfId="16047"/>
    <cellStyle name="SAPBEXaggDataEmph" xfId="16048"/>
    <cellStyle name="SAPBEXaggDataEmph 2" xfId="16049"/>
    <cellStyle name="SAPBEXaggDataEmph_15" xfId="16050"/>
    <cellStyle name="SAPBEXaggItem" xfId="16051"/>
    <cellStyle name="SAPBEXaggItem 2" xfId="16052"/>
    <cellStyle name="SAPBEXaggItem_15" xfId="16053"/>
    <cellStyle name="SAPBEXaggItemX" xfId="16054"/>
    <cellStyle name="SAPBEXaggItemX 2" xfId="16055"/>
    <cellStyle name="SAPBEXaggItemX_15" xfId="16056"/>
    <cellStyle name="SAPBEXchaText" xfId="16057"/>
    <cellStyle name="SAPBEXexcBad7" xfId="16058"/>
    <cellStyle name="SAPBEXexcBad7 2" xfId="16059"/>
    <cellStyle name="SAPBEXexcBad7_15" xfId="16060"/>
    <cellStyle name="SAPBEXexcBad8" xfId="16061"/>
    <cellStyle name="SAPBEXexcBad8 2" xfId="16062"/>
    <cellStyle name="SAPBEXexcBad8_15" xfId="16063"/>
    <cellStyle name="SAPBEXexcBad9" xfId="16064"/>
    <cellStyle name="SAPBEXexcBad9 2" xfId="16065"/>
    <cellStyle name="SAPBEXexcBad9_15" xfId="16066"/>
    <cellStyle name="SAPBEXexcCritical4" xfId="16067"/>
    <cellStyle name="SAPBEXexcCritical4 2" xfId="16068"/>
    <cellStyle name="SAPBEXexcCritical4_15" xfId="16069"/>
    <cellStyle name="SAPBEXexcCritical5" xfId="16070"/>
    <cellStyle name="SAPBEXexcCritical5 2" xfId="16071"/>
    <cellStyle name="SAPBEXexcCritical5_15" xfId="16072"/>
    <cellStyle name="SAPBEXexcCritical6" xfId="16073"/>
    <cellStyle name="SAPBEXexcCritical6 2" xfId="16074"/>
    <cellStyle name="SAPBEXexcCritical6_15" xfId="16075"/>
    <cellStyle name="SAPBEXexcGood1" xfId="16076"/>
    <cellStyle name="SAPBEXexcGood1 2" xfId="16077"/>
    <cellStyle name="SAPBEXexcGood1_15" xfId="16078"/>
    <cellStyle name="SAPBEXexcGood2" xfId="16079"/>
    <cellStyle name="SAPBEXexcGood2 2" xfId="16080"/>
    <cellStyle name="SAPBEXexcGood2_15" xfId="16081"/>
    <cellStyle name="SAPBEXexcGood3" xfId="16082"/>
    <cellStyle name="SAPBEXexcGood3 2" xfId="16083"/>
    <cellStyle name="SAPBEXexcGood3_15" xfId="16084"/>
    <cellStyle name="SAPBEXfilterDrill" xfId="16085"/>
    <cellStyle name="SAPBEXfilterItem" xfId="16086"/>
    <cellStyle name="SAPBEXfilterText" xfId="16087"/>
    <cellStyle name="SAPBEXformats" xfId="16088"/>
    <cellStyle name="SAPBEXformats 2" xfId="16089"/>
    <cellStyle name="SAPBEXformats_15" xfId="16090"/>
    <cellStyle name="SAPBEXheaderItem" xfId="16091"/>
    <cellStyle name="SAPBEXheaderItem 2" xfId="16092"/>
    <cellStyle name="SAPBEXheaderItem_15" xfId="16093"/>
    <cellStyle name="SAPBEXheaderText" xfId="16094"/>
    <cellStyle name="SAPBEXheaderText 2" xfId="16095"/>
    <cellStyle name="SAPBEXheaderText_15" xfId="16096"/>
    <cellStyle name="SAPBEXHLevel0" xfId="16097"/>
    <cellStyle name="SAPBEXHLevel0 2" xfId="16098"/>
    <cellStyle name="SAPBEXHLevel0_15" xfId="16099"/>
    <cellStyle name="SAPBEXHLevel0X" xfId="16100"/>
    <cellStyle name="SAPBEXHLevel0X 2" xfId="16101"/>
    <cellStyle name="SAPBEXHLevel0X_15" xfId="16102"/>
    <cellStyle name="SAPBEXHLevel1" xfId="16103"/>
    <cellStyle name="SAPBEXHLevel1 2" xfId="16104"/>
    <cellStyle name="SAPBEXHLevel1_15" xfId="16105"/>
    <cellStyle name="SAPBEXHLevel1X" xfId="16106"/>
    <cellStyle name="SAPBEXHLevel1X 2" xfId="16107"/>
    <cellStyle name="SAPBEXHLevel1X_15" xfId="16108"/>
    <cellStyle name="SAPBEXHLevel2" xfId="16109"/>
    <cellStyle name="SAPBEXHLevel2 2" xfId="16110"/>
    <cellStyle name="SAPBEXHLevel2_15" xfId="16111"/>
    <cellStyle name="SAPBEXHLevel2X" xfId="16112"/>
    <cellStyle name="SAPBEXHLevel2X 2" xfId="16113"/>
    <cellStyle name="SAPBEXHLevel2X_15" xfId="16114"/>
    <cellStyle name="SAPBEXHLevel3" xfId="16115"/>
    <cellStyle name="SAPBEXHLevel3 2" xfId="16116"/>
    <cellStyle name="SAPBEXHLevel3_15" xfId="16117"/>
    <cellStyle name="SAPBEXHLevel3X" xfId="16118"/>
    <cellStyle name="SAPBEXHLevel3X 2" xfId="16119"/>
    <cellStyle name="SAPBEXHLevel3X_15" xfId="16120"/>
    <cellStyle name="SAPBEXinputData" xfId="16121"/>
    <cellStyle name="SAPBEXinputData 2" xfId="16122"/>
    <cellStyle name="SAPBEXinputData_15" xfId="16123"/>
    <cellStyle name="SAPBEXresData" xfId="16124"/>
    <cellStyle name="SAPBEXresData 2" xfId="16125"/>
    <cellStyle name="SAPBEXresData_15" xfId="16126"/>
    <cellStyle name="SAPBEXresDataEmph" xfId="16127"/>
    <cellStyle name="SAPBEXresDataEmph 2" xfId="16128"/>
    <cellStyle name="SAPBEXresDataEmph_15" xfId="16129"/>
    <cellStyle name="SAPBEXresItem" xfId="16130"/>
    <cellStyle name="SAPBEXresItem 2" xfId="16131"/>
    <cellStyle name="SAPBEXresItem_15" xfId="16132"/>
    <cellStyle name="SAPBEXresItemX" xfId="16133"/>
    <cellStyle name="SAPBEXresItemX 2" xfId="16134"/>
    <cellStyle name="SAPBEXresItemX_15" xfId="16135"/>
    <cellStyle name="SAPBEXstdData" xfId="16136"/>
    <cellStyle name="SAPBEXstdData 2" xfId="16137"/>
    <cellStyle name="SAPBEXstdData_15" xfId="16138"/>
    <cellStyle name="SAPBEXstdDataEmph" xfId="16139"/>
    <cellStyle name="SAPBEXstdDataEmph 2" xfId="16140"/>
    <cellStyle name="SAPBEXstdDataEmph_15" xfId="16141"/>
    <cellStyle name="SAPBEXstdItem" xfId="16142"/>
    <cellStyle name="SAPBEXstdItem 2" xfId="16143"/>
    <cellStyle name="SAPBEXstdItem_15" xfId="16144"/>
    <cellStyle name="SAPBEXstdItemX" xfId="16145"/>
    <cellStyle name="SAPBEXstdItemX 2" xfId="16146"/>
    <cellStyle name="SAPBEXstdItemX_15" xfId="16147"/>
    <cellStyle name="SAPBEXtitle" xfId="16148"/>
    <cellStyle name="SAPBEXundefined" xfId="16149"/>
    <cellStyle name="SAPBEXundefined 2" xfId="16150"/>
    <cellStyle name="SAPBEXundefined_15" xfId="16151"/>
    <cellStyle name="Sheet Title" xfId="16152"/>
    <cellStyle name="Text" xfId="9"/>
    <cellStyle name="Title" xfId="16153"/>
    <cellStyle name="Total" xfId="10"/>
    <cellStyle name="Total 2" xfId="16154"/>
    <cellStyle name="Total 3" xfId="16155"/>
    <cellStyle name="Total_10" xfId="16156"/>
    <cellStyle name="Warning Text" xfId="16157"/>
    <cellStyle name="הדגשה1 2" xfId="16158"/>
    <cellStyle name="הדגשה1 2 2" xfId="16159"/>
    <cellStyle name="הדגשה1 2 3" xfId="16160"/>
    <cellStyle name="הדגשה1 2_15" xfId="16161"/>
    <cellStyle name="הדגשה1 3" xfId="16162"/>
    <cellStyle name="הדגשה1 4" xfId="16163"/>
    <cellStyle name="הדגשה1 5" xfId="16164"/>
    <cellStyle name="הדגשה1 6" xfId="16165"/>
    <cellStyle name="הדגשה1 7" xfId="16166"/>
    <cellStyle name="הדגשה2 2" xfId="16167"/>
    <cellStyle name="הדגשה2 2 2" xfId="16168"/>
    <cellStyle name="הדגשה2 2 3" xfId="16169"/>
    <cellStyle name="הדגשה2 2_15" xfId="16170"/>
    <cellStyle name="הדגשה2 3" xfId="16171"/>
    <cellStyle name="הדגשה2 4" xfId="16172"/>
    <cellStyle name="הדגשה2 5" xfId="16173"/>
    <cellStyle name="הדגשה2 6" xfId="16174"/>
    <cellStyle name="הדגשה2 7" xfId="16175"/>
    <cellStyle name="הדגשה3 2" xfId="16176"/>
    <cellStyle name="הדגשה3 2 2" xfId="16177"/>
    <cellStyle name="הדגשה3 2 3" xfId="16178"/>
    <cellStyle name="הדגשה3 2_15" xfId="16179"/>
    <cellStyle name="הדגשה3 3" xfId="16180"/>
    <cellStyle name="הדגשה3 4" xfId="16181"/>
    <cellStyle name="הדגשה3 5" xfId="16182"/>
    <cellStyle name="הדגשה3 6" xfId="16183"/>
    <cellStyle name="הדגשה3 7" xfId="16184"/>
    <cellStyle name="הדגשה4 2" xfId="16185"/>
    <cellStyle name="הדגשה4 2 2" xfId="16186"/>
    <cellStyle name="הדגשה4 2 3" xfId="16187"/>
    <cellStyle name="הדגשה4 2_15" xfId="16188"/>
    <cellStyle name="הדגשה4 3" xfId="16189"/>
    <cellStyle name="הדגשה4 4" xfId="16190"/>
    <cellStyle name="הדגשה4 5" xfId="16191"/>
    <cellStyle name="הדגשה4 6" xfId="16192"/>
    <cellStyle name="הדגשה4 7" xfId="16193"/>
    <cellStyle name="הדגשה5 2" xfId="16194"/>
    <cellStyle name="הדגשה5 2 2" xfId="16195"/>
    <cellStyle name="הדגשה5 2 3" xfId="16196"/>
    <cellStyle name="הדגשה5 2_15" xfId="16197"/>
    <cellStyle name="הדגשה5 3" xfId="16198"/>
    <cellStyle name="הדגשה5 4" xfId="16199"/>
    <cellStyle name="הדגשה5 5" xfId="16200"/>
    <cellStyle name="הדגשה5 6" xfId="16201"/>
    <cellStyle name="הדגשה5 7" xfId="16202"/>
    <cellStyle name="הדגשה6 2" xfId="16203"/>
    <cellStyle name="הדגשה6 2 2" xfId="16204"/>
    <cellStyle name="הדגשה6 2 3" xfId="16205"/>
    <cellStyle name="הדגשה6 2_15" xfId="16206"/>
    <cellStyle name="הדגשה6 3" xfId="16207"/>
    <cellStyle name="הדגשה6 4" xfId="16208"/>
    <cellStyle name="הדגשה6 5" xfId="16209"/>
    <cellStyle name="הדגשה6 6" xfId="16210"/>
    <cellStyle name="הדגשה6 7" xfId="16211"/>
    <cellStyle name="היפר-קישור" xfId="11" builtinId="8"/>
    <cellStyle name="היפר-קישור 2" xfId="16212"/>
    <cellStyle name="היפר-קישור 3" xfId="16213"/>
    <cellStyle name="היפר-קישור 4" xfId="16214"/>
    <cellStyle name="הערה 2" xfId="16215"/>
    <cellStyle name="הערה 2 10" xfId="16216"/>
    <cellStyle name="הערה 2 10 2" xfId="16217"/>
    <cellStyle name="הערה 2 11" xfId="16218"/>
    <cellStyle name="הערה 2 2" xfId="16219"/>
    <cellStyle name="הערה 2 2 10" xfId="16220"/>
    <cellStyle name="הערה 2 2 2" xfId="16221"/>
    <cellStyle name="הערה 2 2 2 2" xfId="16222"/>
    <cellStyle name="הערה 2 2 2 2 2" xfId="16223"/>
    <cellStyle name="הערה 2 2 2 2 2 2" xfId="16224"/>
    <cellStyle name="הערה 2 2 2 2 2 2 2" xfId="16225"/>
    <cellStyle name="הערה 2 2 2 2 2 2 2 2" xfId="16226"/>
    <cellStyle name="הערה 2 2 2 2 2 2 2 2 2" xfId="16227"/>
    <cellStyle name="הערה 2 2 2 2 2 2 2 3" xfId="16228"/>
    <cellStyle name="הערה 2 2 2 2 2 2 2 3 2" xfId="16229"/>
    <cellStyle name="הערה 2 2 2 2 2 2 2 4" xfId="16230"/>
    <cellStyle name="הערה 2 2 2 2 2 2 3" xfId="16231"/>
    <cellStyle name="הערה 2 2 2 2 2 2 3 2" xfId="16232"/>
    <cellStyle name="הערה 2 2 2 2 2 2 4" xfId="16233"/>
    <cellStyle name="הערה 2 2 2 2 2 2 4 2" xfId="16234"/>
    <cellStyle name="הערה 2 2 2 2 2 2 5" xfId="16235"/>
    <cellStyle name="הערה 2 2 2 2 2 3" xfId="16236"/>
    <cellStyle name="הערה 2 2 2 2 2 3 2" xfId="16237"/>
    <cellStyle name="הערה 2 2 2 2 2 3 2 2" xfId="16238"/>
    <cellStyle name="הערה 2 2 2 2 2 3 3" xfId="16239"/>
    <cellStyle name="הערה 2 2 2 2 2 3 3 2" xfId="16240"/>
    <cellStyle name="הערה 2 2 2 2 2 3 4" xfId="16241"/>
    <cellStyle name="הערה 2 2 2 2 2 4" xfId="16242"/>
    <cellStyle name="הערה 2 2 2 2 2 4 2" xfId="16243"/>
    <cellStyle name="הערה 2 2 2 2 2 5" xfId="16244"/>
    <cellStyle name="הערה 2 2 2 2 2 5 2" xfId="16245"/>
    <cellStyle name="הערה 2 2 2 2 2 6" xfId="16246"/>
    <cellStyle name="הערה 2 2 2 2 3" xfId="16247"/>
    <cellStyle name="הערה 2 2 2 2 3 2" xfId="16248"/>
    <cellStyle name="הערה 2 2 2 2 3 2 2" xfId="16249"/>
    <cellStyle name="הערה 2 2 2 2 3 2 2 2" xfId="16250"/>
    <cellStyle name="הערה 2 2 2 2 3 2 3" xfId="16251"/>
    <cellStyle name="הערה 2 2 2 2 3 2 3 2" xfId="16252"/>
    <cellStyle name="הערה 2 2 2 2 3 2 4" xfId="16253"/>
    <cellStyle name="הערה 2 2 2 2 3 3" xfId="16254"/>
    <cellStyle name="הערה 2 2 2 2 3 3 2" xfId="16255"/>
    <cellStyle name="הערה 2 2 2 2 3 4" xfId="16256"/>
    <cellStyle name="הערה 2 2 2 2 3 4 2" xfId="16257"/>
    <cellStyle name="הערה 2 2 2 2 3 5" xfId="16258"/>
    <cellStyle name="הערה 2 2 2 2 4" xfId="16259"/>
    <cellStyle name="הערה 2 2 2 2 4 2" xfId="16260"/>
    <cellStyle name="הערה 2 2 2 2 4 2 2" xfId="16261"/>
    <cellStyle name="הערה 2 2 2 2 4 3" xfId="16262"/>
    <cellStyle name="הערה 2 2 2 2 4 3 2" xfId="16263"/>
    <cellStyle name="הערה 2 2 2 2 4 4" xfId="16264"/>
    <cellStyle name="הערה 2 2 2 2 5" xfId="16265"/>
    <cellStyle name="הערה 2 2 2 2 5 2" xfId="16266"/>
    <cellStyle name="הערה 2 2 2 2 6" xfId="16267"/>
    <cellStyle name="הערה 2 2 2 2 6 2" xfId="16268"/>
    <cellStyle name="הערה 2 2 2 2 7" xfId="16269"/>
    <cellStyle name="הערה 2 2 2 2_15" xfId="16270"/>
    <cellStyle name="הערה 2 2 2 3" xfId="16271"/>
    <cellStyle name="הערה 2 2 2 3 2" xfId="16272"/>
    <cellStyle name="הערה 2 2 2 3 2 2" xfId="16273"/>
    <cellStyle name="הערה 2 2 2 3 2 2 2" xfId="16274"/>
    <cellStyle name="הערה 2 2 2 3 2 2 2 2" xfId="16275"/>
    <cellStyle name="הערה 2 2 2 3 2 2 3" xfId="16276"/>
    <cellStyle name="הערה 2 2 2 3 2 2 3 2" xfId="16277"/>
    <cellStyle name="הערה 2 2 2 3 2 2 4" xfId="16278"/>
    <cellStyle name="הערה 2 2 2 3 2 3" xfId="16279"/>
    <cellStyle name="הערה 2 2 2 3 2 3 2" xfId="16280"/>
    <cellStyle name="הערה 2 2 2 3 2 4" xfId="16281"/>
    <cellStyle name="הערה 2 2 2 3 2 4 2" xfId="16282"/>
    <cellStyle name="הערה 2 2 2 3 2 5" xfId="16283"/>
    <cellStyle name="הערה 2 2 2 3 3" xfId="16284"/>
    <cellStyle name="הערה 2 2 2 3 3 2" xfId="16285"/>
    <cellStyle name="הערה 2 2 2 3 3 2 2" xfId="16286"/>
    <cellStyle name="הערה 2 2 2 3 3 3" xfId="16287"/>
    <cellStyle name="הערה 2 2 2 3 3 3 2" xfId="16288"/>
    <cellStyle name="הערה 2 2 2 3 3 4" xfId="16289"/>
    <cellStyle name="הערה 2 2 2 3 4" xfId="16290"/>
    <cellStyle name="הערה 2 2 2 3 4 2" xfId="16291"/>
    <cellStyle name="הערה 2 2 2 3 5" xfId="16292"/>
    <cellStyle name="הערה 2 2 2 3 5 2" xfId="16293"/>
    <cellStyle name="הערה 2 2 2 3 6" xfId="16294"/>
    <cellStyle name="הערה 2 2 2 4" xfId="16295"/>
    <cellStyle name="הערה 2 2 2 4 2" xfId="16296"/>
    <cellStyle name="הערה 2 2 2 4 2 2" xfId="16297"/>
    <cellStyle name="הערה 2 2 2 4 2 2 2" xfId="16298"/>
    <cellStyle name="הערה 2 2 2 4 2 3" xfId="16299"/>
    <cellStyle name="הערה 2 2 2 4 2 3 2" xfId="16300"/>
    <cellStyle name="הערה 2 2 2 4 2 4" xfId="16301"/>
    <cellStyle name="הערה 2 2 2 4 3" xfId="16302"/>
    <cellStyle name="הערה 2 2 2 4 3 2" xfId="16303"/>
    <cellStyle name="הערה 2 2 2 4 4" xfId="16304"/>
    <cellStyle name="הערה 2 2 2 4 4 2" xfId="16305"/>
    <cellStyle name="הערה 2 2 2 4 5" xfId="16306"/>
    <cellStyle name="הערה 2 2 2 5" xfId="16307"/>
    <cellStyle name="הערה 2 2 2 5 2" xfId="16308"/>
    <cellStyle name="הערה 2 2 2 5 2 2" xfId="16309"/>
    <cellStyle name="הערה 2 2 2 5 3" xfId="16310"/>
    <cellStyle name="הערה 2 2 2 5 3 2" xfId="16311"/>
    <cellStyle name="הערה 2 2 2 5 4" xfId="16312"/>
    <cellStyle name="הערה 2 2 2 6" xfId="16313"/>
    <cellStyle name="הערה 2 2 2 6 2" xfId="16314"/>
    <cellStyle name="הערה 2 2 2 7" xfId="16315"/>
    <cellStyle name="הערה 2 2 2 7 2" xfId="16316"/>
    <cellStyle name="הערה 2 2 2 8" xfId="16317"/>
    <cellStyle name="הערה 2 2 2_15" xfId="16318"/>
    <cellStyle name="הערה 2 2 3" xfId="16319"/>
    <cellStyle name="הערה 2 2 3 2" xfId="16320"/>
    <cellStyle name="הערה 2 2 3 2 2" xfId="16321"/>
    <cellStyle name="הערה 2 2 3 2 2 2" xfId="16322"/>
    <cellStyle name="הערה 2 2 3 2 2 2 2" xfId="16323"/>
    <cellStyle name="הערה 2 2 3 2 2 2 2 2" xfId="16324"/>
    <cellStyle name="הערה 2 2 3 2 2 2 3" xfId="16325"/>
    <cellStyle name="הערה 2 2 3 2 2 2 3 2" xfId="16326"/>
    <cellStyle name="הערה 2 2 3 2 2 2 4" xfId="16327"/>
    <cellStyle name="הערה 2 2 3 2 2 3" xfId="16328"/>
    <cellStyle name="הערה 2 2 3 2 2 3 2" xfId="16329"/>
    <cellStyle name="הערה 2 2 3 2 2 4" xfId="16330"/>
    <cellStyle name="הערה 2 2 3 2 2 4 2" xfId="16331"/>
    <cellStyle name="הערה 2 2 3 2 2 5" xfId="16332"/>
    <cellStyle name="הערה 2 2 3 2 3" xfId="16333"/>
    <cellStyle name="הערה 2 2 3 2 3 2" xfId="16334"/>
    <cellStyle name="הערה 2 2 3 2 3 2 2" xfId="16335"/>
    <cellStyle name="הערה 2 2 3 2 3 3" xfId="16336"/>
    <cellStyle name="הערה 2 2 3 2 3 3 2" xfId="16337"/>
    <cellStyle name="הערה 2 2 3 2 3 4" xfId="16338"/>
    <cellStyle name="הערה 2 2 3 2 4" xfId="16339"/>
    <cellStyle name="הערה 2 2 3 2 4 2" xfId="16340"/>
    <cellStyle name="הערה 2 2 3 2 5" xfId="16341"/>
    <cellStyle name="הערה 2 2 3 2 5 2" xfId="16342"/>
    <cellStyle name="הערה 2 2 3 2 6" xfId="16343"/>
    <cellStyle name="הערה 2 2 3 3" xfId="16344"/>
    <cellStyle name="הערה 2 2 3 3 2" xfId="16345"/>
    <cellStyle name="הערה 2 2 3 3 2 2" xfId="16346"/>
    <cellStyle name="הערה 2 2 3 3 2 2 2" xfId="16347"/>
    <cellStyle name="הערה 2 2 3 3 2 3" xfId="16348"/>
    <cellStyle name="הערה 2 2 3 3 2 3 2" xfId="16349"/>
    <cellStyle name="הערה 2 2 3 3 2 4" xfId="16350"/>
    <cellStyle name="הערה 2 2 3 3 3" xfId="16351"/>
    <cellStyle name="הערה 2 2 3 3 3 2" xfId="16352"/>
    <cellStyle name="הערה 2 2 3 3 4" xfId="16353"/>
    <cellStyle name="הערה 2 2 3 3 4 2" xfId="16354"/>
    <cellStyle name="הערה 2 2 3 3 5" xfId="16355"/>
    <cellStyle name="הערה 2 2 3 4" xfId="16356"/>
    <cellStyle name="הערה 2 2 3 4 2" xfId="16357"/>
    <cellStyle name="הערה 2 2 3 4 2 2" xfId="16358"/>
    <cellStyle name="הערה 2 2 3 4 3" xfId="16359"/>
    <cellStyle name="הערה 2 2 3 4 3 2" xfId="16360"/>
    <cellStyle name="הערה 2 2 3 4 4" xfId="16361"/>
    <cellStyle name="הערה 2 2 3 5" xfId="16362"/>
    <cellStyle name="הערה 2 2 3 5 2" xfId="16363"/>
    <cellStyle name="הערה 2 2 3 6" xfId="16364"/>
    <cellStyle name="הערה 2 2 3 6 2" xfId="16365"/>
    <cellStyle name="הערה 2 2 3 7" xfId="16366"/>
    <cellStyle name="הערה 2 2 3_15" xfId="16367"/>
    <cellStyle name="הערה 2 2 4" xfId="16368"/>
    <cellStyle name="הערה 2 2 4 2" xfId="16369"/>
    <cellStyle name="הערה 2 2 4 2 2" xfId="16370"/>
    <cellStyle name="הערה 2 2 4 2 2 2" xfId="16371"/>
    <cellStyle name="הערה 2 2 4 2 2 2 2" xfId="16372"/>
    <cellStyle name="הערה 2 2 4 2 2 3" xfId="16373"/>
    <cellStyle name="הערה 2 2 4 2 2 3 2" xfId="16374"/>
    <cellStyle name="הערה 2 2 4 2 2 4" xfId="16375"/>
    <cellStyle name="הערה 2 2 4 2 3" xfId="16376"/>
    <cellStyle name="הערה 2 2 4 2 3 2" xfId="16377"/>
    <cellStyle name="הערה 2 2 4 2 4" xfId="16378"/>
    <cellStyle name="הערה 2 2 4 2 4 2" xfId="16379"/>
    <cellStyle name="הערה 2 2 4 2 5" xfId="16380"/>
    <cellStyle name="הערה 2 2 4 3" xfId="16381"/>
    <cellStyle name="הערה 2 2 4 3 2" xfId="16382"/>
    <cellStyle name="הערה 2 2 4 3 2 2" xfId="16383"/>
    <cellStyle name="הערה 2 2 4 3 3" xfId="16384"/>
    <cellStyle name="הערה 2 2 4 3 3 2" xfId="16385"/>
    <cellStyle name="הערה 2 2 4 3 4" xfId="16386"/>
    <cellStyle name="הערה 2 2 4 4" xfId="16387"/>
    <cellStyle name="הערה 2 2 4 4 2" xfId="16388"/>
    <cellStyle name="הערה 2 2 4 5" xfId="16389"/>
    <cellStyle name="הערה 2 2 4 5 2" xfId="16390"/>
    <cellStyle name="הערה 2 2 4 6" xfId="16391"/>
    <cellStyle name="הערה 2 2 5" xfId="16392"/>
    <cellStyle name="הערה 2 2 5 2" xfId="16393"/>
    <cellStyle name="הערה 2 2 5 2 2" xfId="16394"/>
    <cellStyle name="הערה 2 2 5 2 2 2" xfId="16395"/>
    <cellStyle name="הערה 2 2 5 2 3" xfId="16396"/>
    <cellStyle name="הערה 2 2 5 2 3 2" xfId="16397"/>
    <cellStyle name="הערה 2 2 5 2 4" xfId="16398"/>
    <cellStyle name="הערה 2 2 5 3" xfId="16399"/>
    <cellStyle name="הערה 2 2 5 3 2" xfId="16400"/>
    <cellStyle name="הערה 2 2 5 4" xfId="16401"/>
    <cellStyle name="הערה 2 2 5 4 2" xfId="16402"/>
    <cellStyle name="הערה 2 2 5 5" xfId="16403"/>
    <cellStyle name="הערה 2 2 6" xfId="16404"/>
    <cellStyle name="הערה 2 2 6 2" xfId="16405"/>
    <cellStyle name="הערה 2 2 6 2 2" xfId="16406"/>
    <cellStyle name="הערה 2 2 6 3" xfId="16407"/>
    <cellStyle name="הערה 2 2 6 3 2" xfId="16408"/>
    <cellStyle name="הערה 2 2 6 4" xfId="16409"/>
    <cellStyle name="הערה 2 2 7" xfId="16410"/>
    <cellStyle name="הערה 2 2 7 2" xfId="16411"/>
    <cellStyle name="הערה 2 2 7 2 2" xfId="16412"/>
    <cellStyle name="הערה 2 2 7 3" xfId="16413"/>
    <cellStyle name="הערה 2 2 7 3 2" xfId="16414"/>
    <cellStyle name="הערה 2 2 7 4" xfId="16415"/>
    <cellStyle name="הערה 2 2 8" xfId="16416"/>
    <cellStyle name="הערה 2 2 8 2" xfId="16417"/>
    <cellStyle name="הערה 2 2 9" xfId="16418"/>
    <cellStyle name="הערה 2 2 9 2" xfId="16419"/>
    <cellStyle name="הערה 2 2_15" xfId="16420"/>
    <cellStyle name="הערה 2 3" xfId="16421"/>
    <cellStyle name="הערה 2 3 2" xfId="16422"/>
    <cellStyle name="הערה 2 3 2 2" xfId="16423"/>
    <cellStyle name="הערה 2 3 2 2 2" xfId="16424"/>
    <cellStyle name="הערה 2 3 2 2 2 2" xfId="16425"/>
    <cellStyle name="הערה 2 3 2 2 2 2 2" xfId="16426"/>
    <cellStyle name="הערה 2 3 2 2 2 2 2 2" xfId="16427"/>
    <cellStyle name="הערה 2 3 2 2 2 2 3" xfId="16428"/>
    <cellStyle name="הערה 2 3 2 2 2 2 3 2" xfId="16429"/>
    <cellStyle name="הערה 2 3 2 2 2 2 4" xfId="16430"/>
    <cellStyle name="הערה 2 3 2 2 2 3" xfId="16431"/>
    <cellStyle name="הערה 2 3 2 2 2 3 2" xfId="16432"/>
    <cellStyle name="הערה 2 3 2 2 2 4" xfId="16433"/>
    <cellStyle name="הערה 2 3 2 2 2 4 2" xfId="16434"/>
    <cellStyle name="הערה 2 3 2 2 2 5" xfId="16435"/>
    <cellStyle name="הערה 2 3 2 2 3" xfId="16436"/>
    <cellStyle name="הערה 2 3 2 2 3 2" xfId="16437"/>
    <cellStyle name="הערה 2 3 2 2 3 2 2" xfId="16438"/>
    <cellStyle name="הערה 2 3 2 2 3 3" xfId="16439"/>
    <cellStyle name="הערה 2 3 2 2 3 3 2" xfId="16440"/>
    <cellStyle name="הערה 2 3 2 2 3 4" xfId="16441"/>
    <cellStyle name="הערה 2 3 2 2 4" xfId="16442"/>
    <cellStyle name="הערה 2 3 2 2 4 2" xfId="16443"/>
    <cellStyle name="הערה 2 3 2 2 5" xfId="16444"/>
    <cellStyle name="הערה 2 3 2 2 5 2" xfId="16445"/>
    <cellStyle name="הערה 2 3 2 2 6" xfId="16446"/>
    <cellStyle name="הערה 2 3 2 3" xfId="16447"/>
    <cellStyle name="הערה 2 3 2 3 2" xfId="16448"/>
    <cellStyle name="הערה 2 3 2 3 2 2" xfId="16449"/>
    <cellStyle name="הערה 2 3 2 3 2 2 2" xfId="16450"/>
    <cellStyle name="הערה 2 3 2 3 2 3" xfId="16451"/>
    <cellStyle name="הערה 2 3 2 3 2 3 2" xfId="16452"/>
    <cellStyle name="הערה 2 3 2 3 2 4" xfId="16453"/>
    <cellStyle name="הערה 2 3 2 3 3" xfId="16454"/>
    <cellStyle name="הערה 2 3 2 3 3 2" xfId="16455"/>
    <cellStyle name="הערה 2 3 2 3 4" xfId="16456"/>
    <cellStyle name="הערה 2 3 2 3 4 2" xfId="16457"/>
    <cellStyle name="הערה 2 3 2 3 5" xfId="16458"/>
    <cellStyle name="הערה 2 3 2 4" xfId="16459"/>
    <cellStyle name="הערה 2 3 2 4 2" xfId="16460"/>
    <cellStyle name="הערה 2 3 2 4 2 2" xfId="16461"/>
    <cellStyle name="הערה 2 3 2 4 3" xfId="16462"/>
    <cellStyle name="הערה 2 3 2 4 3 2" xfId="16463"/>
    <cellStyle name="הערה 2 3 2 4 4" xfId="16464"/>
    <cellStyle name="הערה 2 3 2 5" xfId="16465"/>
    <cellStyle name="הערה 2 3 2 5 2" xfId="16466"/>
    <cellStyle name="הערה 2 3 2 6" xfId="16467"/>
    <cellStyle name="הערה 2 3 2 6 2" xfId="16468"/>
    <cellStyle name="הערה 2 3 2 7" xfId="16469"/>
    <cellStyle name="הערה 2 3 3" xfId="16470"/>
    <cellStyle name="הערה 2 3 3 2" xfId="16471"/>
    <cellStyle name="הערה 2 3 3 2 2" xfId="16472"/>
    <cellStyle name="הערה 2 3 3 2 2 2" xfId="16473"/>
    <cellStyle name="הערה 2 3 3 2 2 2 2" xfId="16474"/>
    <cellStyle name="הערה 2 3 3 2 2 3" xfId="16475"/>
    <cellStyle name="הערה 2 3 3 2 2 3 2" xfId="16476"/>
    <cellStyle name="הערה 2 3 3 2 2 4" xfId="16477"/>
    <cellStyle name="הערה 2 3 3 2 3" xfId="16478"/>
    <cellStyle name="הערה 2 3 3 2 3 2" xfId="16479"/>
    <cellStyle name="הערה 2 3 3 2 4" xfId="16480"/>
    <cellStyle name="הערה 2 3 3 2 4 2" xfId="16481"/>
    <cellStyle name="הערה 2 3 3 2 5" xfId="16482"/>
    <cellStyle name="הערה 2 3 3 3" xfId="16483"/>
    <cellStyle name="הערה 2 3 3 3 2" xfId="16484"/>
    <cellStyle name="הערה 2 3 3 3 2 2" xfId="16485"/>
    <cellStyle name="הערה 2 3 3 3 3" xfId="16486"/>
    <cellStyle name="הערה 2 3 3 3 3 2" xfId="16487"/>
    <cellStyle name="הערה 2 3 3 3 4" xfId="16488"/>
    <cellStyle name="הערה 2 3 3 4" xfId="16489"/>
    <cellStyle name="הערה 2 3 3 4 2" xfId="16490"/>
    <cellStyle name="הערה 2 3 3 5" xfId="16491"/>
    <cellStyle name="הערה 2 3 3 5 2" xfId="16492"/>
    <cellStyle name="הערה 2 3 3 6" xfId="16493"/>
    <cellStyle name="הערה 2 3 4" xfId="16494"/>
    <cellStyle name="הערה 2 3 4 2" xfId="16495"/>
    <cellStyle name="הערה 2 3 4 2 2" xfId="16496"/>
    <cellStyle name="הערה 2 3 4 2 2 2" xfId="16497"/>
    <cellStyle name="הערה 2 3 4 2 3" xfId="16498"/>
    <cellStyle name="הערה 2 3 4 2 3 2" xfId="16499"/>
    <cellStyle name="הערה 2 3 4 2 4" xfId="16500"/>
    <cellStyle name="הערה 2 3 4 3" xfId="16501"/>
    <cellStyle name="הערה 2 3 4 3 2" xfId="16502"/>
    <cellStyle name="הערה 2 3 4 4" xfId="16503"/>
    <cellStyle name="הערה 2 3 4 4 2" xfId="16504"/>
    <cellStyle name="הערה 2 3 4 5" xfId="16505"/>
    <cellStyle name="הערה 2 3 5" xfId="16506"/>
    <cellStyle name="הערה 2 3 5 2" xfId="16507"/>
    <cellStyle name="הערה 2 3 5 2 2" xfId="16508"/>
    <cellStyle name="הערה 2 3 5 3" xfId="16509"/>
    <cellStyle name="הערה 2 3 5 3 2" xfId="16510"/>
    <cellStyle name="הערה 2 3 5 4" xfId="16511"/>
    <cellStyle name="הערה 2 3 6" xfId="16512"/>
    <cellStyle name="הערה 2 3 6 2" xfId="16513"/>
    <cellStyle name="הערה 2 3 7" xfId="16514"/>
    <cellStyle name="הערה 2 3 7 2" xfId="16515"/>
    <cellStyle name="הערה 2 3 8" xfId="16516"/>
    <cellStyle name="הערה 2 3_15" xfId="16517"/>
    <cellStyle name="הערה 2 4" xfId="16518"/>
    <cellStyle name="הערה 2 4 2" xfId="16519"/>
    <cellStyle name="הערה 2 4 2 2" xfId="16520"/>
    <cellStyle name="הערה 2 4 2 2 2" xfId="16521"/>
    <cellStyle name="הערה 2 4 2 2 2 2" xfId="16522"/>
    <cellStyle name="הערה 2 4 2 2 2 2 2" xfId="16523"/>
    <cellStyle name="הערה 2 4 2 2 2 3" xfId="16524"/>
    <cellStyle name="הערה 2 4 2 2 2 3 2" xfId="16525"/>
    <cellStyle name="הערה 2 4 2 2 2 4" xfId="16526"/>
    <cellStyle name="הערה 2 4 2 2 3" xfId="16527"/>
    <cellStyle name="הערה 2 4 2 2 3 2" xfId="16528"/>
    <cellStyle name="הערה 2 4 2 2 4" xfId="16529"/>
    <cellStyle name="הערה 2 4 2 2 4 2" xfId="16530"/>
    <cellStyle name="הערה 2 4 2 2 5" xfId="16531"/>
    <cellStyle name="הערה 2 4 2 3" xfId="16532"/>
    <cellStyle name="הערה 2 4 2 3 2" xfId="16533"/>
    <cellStyle name="הערה 2 4 2 3 2 2" xfId="16534"/>
    <cellStyle name="הערה 2 4 2 3 3" xfId="16535"/>
    <cellStyle name="הערה 2 4 2 3 3 2" xfId="16536"/>
    <cellStyle name="הערה 2 4 2 3 4" xfId="16537"/>
    <cellStyle name="הערה 2 4 2 4" xfId="16538"/>
    <cellStyle name="הערה 2 4 2 4 2" xfId="16539"/>
    <cellStyle name="הערה 2 4 2 5" xfId="16540"/>
    <cellStyle name="הערה 2 4 2 5 2" xfId="16541"/>
    <cellStyle name="הערה 2 4 2 6" xfId="16542"/>
    <cellStyle name="הערה 2 4 2_15" xfId="16543"/>
    <cellStyle name="הערה 2 4 3" xfId="16544"/>
    <cellStyle name="הערה 2 4 3 2" xfId="16545"/>
    <cellStyle name="הערה 2 4 3 2 2" xfId="16546"/>
    <cellStyle name="הערה 2 4 3 2 2 2" xfId="16547"/>
    <cellStyle name="הערה 2 4 3 2 3" xfId="16548"/>
    <cellStyle name="הערה 2 4 3 2 3 2" xfId="16549"/>
    <cellStyle name="הערה 2 4 3 2 4" xfId="16550"/>
    <cellStyle name="הערה 2 4 3 3" xfId="16551"/>
    <cellStyle name="הערה 2 4 3 3 2" xfId="16552"/>
    <cellStyle name="הערה 2 4 3 4" xfId="16553"/>
    <cellStyle name="הערה 2 4 3 4 2" xfId="16554"/>
    <cellStyle name="הערה 2 4 3 5" xfId="16555"/>
    <cellStyle name="הערה 2 4 4" xfId="16556"/>
    <cellStyle name="הערה 2 4 4 2" xfId="16557"/>
    <cellStyle name="הערה 2 4 4 2 2" xfId="16558"/>
    <cellStyle name="הערה 2 4 4 3" xfId="16559"/>
    <cellStyle name="הערה 2 4 4 3 2" xfId="16560"/>
    <cellStyle name="הערה 2 4 4 4" xfId="16561"/>
    <cellStyle name="הערה 2 4 5" xfId="16562"/>
    <cellStyle name="הערה 2 4 5 2" xfId="16563"/>
    <cellStyle name="הערה 2 4 6" xfId="16564"/>
    <cellStyle name="הערה 2 4 6 2" xfId="16565"/>
    <cellStyle name="הערה 2 4 7" xfId="16566"/>
    <cellStyle name="הערה 2 4_15" xfId="16567"/>
    <cellStyle name="הערה 2 5" xfId="16568"/>
    <cellStyle name="הערה 2 5 2" xfId="16569"/>
    <cellStyle name="הערה 2 5 2 2" xfId="16570"/>
    <cellStyle name="הערה 2 5 2 2 2" xfId="16571"/>
    <cellStyle name="הערה 2 5 2 2 2 2" xfId="16572"/>
    <cellStyle name="הערה 2 5 2 2 3" xfId="16573"/>
    <cellStyle name="הערה 2 5 2 2 3 2" xfId="16574"/>
    <cellStyle name="הערה 2 5 2 2 4" xfId="16575"/>
    <cellStyle name="הערה 2 5 2 3" xfId="16576"/>
    <cellStyle name="הערה 2 5 2 3 2" xfId="16577"/>
    <cellStyle name="הערה 2 5 2 4" xfId="16578"/>
    <cellStyle name="הערה 2 5 2 4 2" xfId="16579"/>
    <cellStyle name="הערה 2 5 2 5" xfId="16580"/>
    <cellStyle name="הערה 2 5 3" xfId="16581"/>
    <cellStyle name="הערה 2 5 3 2" xfId="16582"/>
    <cellStyle name="הערה 2 5 3 2 2" xfId="16583"/>
    <cellStyle name="הערה 2 5 3 3" xfId="16584"/>
    <cellStyle name="הערה 2 5 3 3 2" xfId="16585"/>
    <cellStyle name="הערה 2 5 3 4" xfId="16586"/>
    <cellStyle name="הערה 2 5 4" xfId="16587"/>
    <cellStyle name="הערה 2 5 4 2" xfId="16588"/>
    <cellStyle name="הערה 2 5 5" xfId="16589"/>
    <cellStyle name="הערה 2 5 5 2" xfId="16590"/>
    <cellStyle name="הערה 2 5 6" xfId="16591"/>
    <cellStyle name="הערה 2 5_15" xfId="16592"/>
    <cellStyle name="הערה 2 6" xfId="16593"/>
    <cellStyle name="הערה 2 6 2" xfId="16594"/>
    <cellStyle name="הערה 2 6 2 2" xfId="16595"/>
    <cellStyle name="הערה 2 6 2 2 2" xfId="16596"/>
    <cellStyle name="הערה 2 6 2 3" xfId="16597"/>
    <cellStyle name="הערה 2 6 2 3 2" xfId="16598"/>
    <cellStyle name="הערה 2 6 2 4" xfId="16599"/>
    <cellStyle name="הערה 2 6 3" xfId="16600"/>
    <cellStyle name="הערה 2 6 3 2" xfId="16601"/>
    <cellStyle name="הערה 2 6 4" xfId="16602"/>
    <cellStyle name="הערה 2 6 4 2" xfId="16603"/>
    <cellStyle name="הערה 2 6 5" xfId="16604"/>
    <cellStyle name="הערה 2 6_15" xfId="16605"/>
    <cellStyle name="הערה 2 7" xfId="16606"/>
    <cellStyle name="הערה 2 7 2" xfId="16607"/>
    <cellStyle name="הערה 2 7 2 2" xfId="16608"/>
    <cellStyle name="הערה 2 7 3" xfId="16609"/>
    <cellStyle name="הערה 2 7 3 2" xfId="16610"/>
    <cellStyle name="הערה 2 7 4" xfId="16611"/>
    <cellStyle name="הערה 2 8" xfId="16612"/>
    <cellStyle name="הערה 2 8 2" xfId="16613"/>
    <cellStyle name="הערה 2 8 2 2" xfId="16614"/>
    <cellStyle name="הערה 2 8 3" xfId="16615"/>
    <cellStyle name="הערה 2 8 3 2" xfId="16616"/>
    <cellStyle name="הערה 2 8 4" xfId="16617"/>
    <cellStyle name="הערה 2 9" xfId="16618"/>
    <cellStyle name="הערה 2 9 2" xfId="16619"/>
    <cellStyle name="הערה 2_15" xfId="16620"/>
    <cellStyle name="הערה 3" xfId="16621"/>
    <cellStyle name="הערה 3 2" xfId="16622"/>
    <cellStyle name="הערה 3 2 2" xfId="16623"/>
    <cellStyle name="הערה 3 2 2 2" xfId="16624"/>
    <cellStyle name="הערה 3 2 3" xfId="16625"/>
    <cellStyle name="הערה 3 2 3 2" xfId="16626"/>
    <cellStyle name="הערה 3 2 4" xfId="16627"/>
    <cellStyle name="הערה 3 3" xfId="16628"/>
    <cellStyle name="הערה 3 3 2" xfId="16629"/>
    <cellStyle name="הערה 3 4" xfId="16630"/>
    <cellStyle name="הערה 3 4 2" xfId="16631"/>
    <cellStyle name="הערה 3 5" xfId="16632"/>
    <cellStyle name="הערה 3_15" xfId="16633"/>
    <cellStyle name="הערה 4" xfId="16634"/>
    <cellStyle name="הערה 5" xfId="16635"/>
    <cellStyle name="הערה 6" xfId="16636"/>
    <cellStyle name="הערה 7" xfId="16637"/>
    <cellStyle name="חישוב 2" xfId="16638"/>
    <cellStyle name="חישוב 2 2" xfId="16639"/>
    <cellStyle name="חישוב 2 2 2" xfId="16640"/>
    <cellStyle name="חישוב 2 2_15" xfId="16641"/>
    <cellStyle name="חישוב 2 3" xfId="16642"/>
    <cellStyle name="חישוב 2 4" xfId="16643"/>
    <cellStyle name="חישוב 2 5" xfId="16644"/>
    <cellStyle name="חישוב 2_15" xfId="16645"/>
    <cellStyle name="חישוב 3" xfId="16646"/>
    <cellStyle name="חישוב 4" xfId="16647"/>
    <cellStyle name="חישוב 5" xfId="16648"/>
    <cellStyle name="חישוב 6" xfId="16649"/>
    <cellStyle name="חישוב 7" xfId="16650"/>
    <cellStyle name="טוב 2" xfId="16651"/>
    <cellStyle name="טוב 2 2" xfId="16652"/>
    <cellStyle name="טוב 2 3" xfId="16653"/>
    <cellStyle name="טוב 2_15" xfId="16654"/>
    <cellStyle name="טוב 3" xfId="16655"/>
    <cellStyle name="טוב 4" xfId="16656"/>
    <cellStyle name="טוב 5" xfId="16657"/>
    <cellStyle name="טוב 6" xfId="16658"/>
    <cellStyle name="טוב 7" xfId="16659"/>
    <cellStyle name="טקסט אזהרה 2" xfId="16660"/>
    <cellStyle name="טקסט אזהרה 2 2" xfId="16661"/>
    <cellStyle name="טקסט אזהרה 2 3" xfId="16662"/>
    <cellStyle name="טקסט אזהרה 2_15" xfId="16663"/>
    <cellStyle name="טקסט אזהרה 3" xfId="16664"/>
    <cellStyle name="טקסט אזהרה 4" xfId="16665"/>
    <cellStyle name="טקסט אזהרה 5" xfId="16666"/>
    <cellStyle name="טקסט אזהרה 6" xfId="16667"/>
    <cellStyle name="טקסט אזהרה 7" xfId="16668"/>
    <cellStyle name="טקסט הסברי 2" xfId="16669"/>
    <cellStyle name="טקסט הסברי 2 2" xfId="16670"/>
    <cellStyle name="טקסט הסברי 2 3" xfId="16671"/>
    <cellStyle name="טקסט הסברי 2_15" xfId="16672"/>
    <cellStyle name="טקסט הסברי 3" xfId="16673"/>
    <cellStyle name="טקסט הסברי 4" xfId="16674"/>
    <cellStyle name="טקסט הסברי 5" xfId="16675"/>
    <cellStyle name="טקסט הסברי 6" xfId="16676"/>
    <cellStyle name="טקסט הסברי 7" xfId="16677"/>
    <cellStyle name="כותרת 1 2" xfId="16678"/>
    <cellStyle name="כותרת 1 2 2" xfId="16679"/>
    <cellStyle name="כותרת 1 2 3" xfId="16680"/>
    <cellStyle name="כותרת 1 2_15" xfId="16681"/>
    <cellStyle name="כותרת 1 3" xfId="16682"/>
    <cellStyle name="כותרת 1 4" xfId="16683"/>
    <cellStyle name="כותרת 1 5" xfId="16684"/>
    <cellStyle name="כותרת 1 6" xfId="16685"/>
    <cellStyle name="כותרת 1 7" xfId="16686"/>
    <cellStyle name="כותרת 10" xfId="16687"/>
    <cellStyle name="כותרת 2 2" xfId="16688"/>
    <cellStyle name="כותרת 2 2 2" xfId="16689"/>
    <cellStyle name="כותרת 2 2 3" xfId="16690"/>
    <cellStyle name="כותרת 2 2_15" xfId="16691"/>
    <cellStyle name="כותרת 2 3" xfId="16692"/>
    <cellStyle name="כותרת 2 4" xfId="16693"/>
    <cellStyle name="כותרת 2 5" xfId="16694"/>
    <cellStyle name="כותרת 2 6" xfId="16695"/>
    <cellStyle name="כותרת 2 7" xfId="16696"/>
    <cellStyle name="כותרת 3 2" xfId="16697"/>
    <cellStyle name="כותרת 3 2 2" xfId="16698"/>
    <cellStyle name="כותרת 3 2 3" xfId="16699"/>
    <cellStyle name="כותרת 3 2_15" xfId="16700"/>
    <cellStyle name="כותרת 3 3" xfId="16701"/>
    <cellStyle name="כותרת 3 4" xfId="16702"/>
    <cellStyle name="כותרת 3 5" xfId="16703"/>
    <cellStyle name="כותרת 3 6" xfId="16704"/>
    <cellStyle name="כותרת 3 7" xfId="16705"/>
    <cellStyle name="כותרת 4 2" xfId="16706"/>
    <cellStyle name="כותרת 4 2 2" xfId="16707"/>
    <cellStyle name="כותרת 4 2 3" xfId="16708"/>
    <cellStyle name="כותרת 4 2_15" xfId="16709"/>
    <cellStyle name="כותרת 4 3" xfId="16710"/>
    <cellStyle name="כותרת 4 4" xfId="16711"/>
    <cellStyle name="כותרת 4 5" xfId="16712"/>
    <cellStyle name="כותרת 4 6" xfId="16713"/>
    <cellStyle name="כותרת 4 7" xfId="16714"/>
    <cellStyle name="כותרת 5" xfId="16715"/>
    <cellStyle name="כותרת 5 2" xfId="16716"/>
    <cellStyle name="כותרת 5 3" xfId="16717"/>
    <cellStyle name="כותרת 5_15" xfId="16718"/>
    <cellStyle name="כותרת 6" xfId="16719"/>
    <cellStyle name="כותרת 7" xfId="16720"/>
    <cellStyle name="כותרת 8" xfId="16721"/>
    <cellStyle name="כותרת 9" xfId="16722"/>
    <cellStyle name="ניטראלי 2" xfId="16723"/>
    <cellStyle name="ניטראלי 2 2" xfId="16724"/>
    <cellStyle name="ניטראלי 2 3" xfId="16725"/>
    <cellStyle name="ניטראלי 2_15" xfId="16726"/>
    <cellStyle name="ניטראלי 3" xfId="16727"/>
    <cellStyle name="ניטראלי 4" xfId="16728"/>
    <cellStyle name="ניטראלי 5" xfId="16729"/>
    <cellStyle name="ניטראלי 6" xfId="16730"/>
    <cellStyle name="ניטראלי 7" xfId="16731"/>
    <cellStyle name="סגנון 1" xfId="16732"/>
    <cellStyle name="סה&quot;כ 2" xfId="16733"/>
    <cellStyle name="סה&quot;כ 2 2" xfId="16734"/>
    <cellStyle name="סה&quot;כ 2 2 2" xfId="16735"/>
    <cellStyle name="סה&quot;כ 2 2_15" xfId="16736"/>
    <cellStyle name="סה&quot;כ 2 3" xfId="16737"/>
    <cellStyle name="סה&quot;כ 2 4" xfId="16738"/>
    <cellStyle name="סה&quot;כ 2 5" xfId="16739"/>
    <cellStyle name="סה&quot;כ 2_15" xfId="16740"/>
    <cellStyle name="סה&quot;כ 3" xfId="16741"/>
    <cellStyle name="סה&quot;כ 4" xfId="16742"/>
    <cellStyle name="סה&quot;כ 5" xfId="16743"/>
    <cellStyle name="סה&quot;כ 6" xfId="16744"/>
    <cellStyle name="סה&quot;כ 7" xfId="16745"/>
    <cellStyle name="פלט 2" xfId="16746"/>
    <cellStyle name="פלט 2 2" xfId="16747"/>
    <cellStyle name="פלט 2 2 2" xfId="16748"/>
    <cellStyle name="פלט 2 2_15" xfId="16749"/>
    <cellStyle name="פלט 2 3" xfId="16750"/>
    <cellStyle name="פלט 2 4" xfId="16751"/>
    <cellStyle name="פלט 2 5" xfId="16752"/>
    <cellStyle name="פלט 2_15" xfId="16753"/>
    <cellStyle name="פלט 3" xfId="16754"/>
    <cellStyle name="פלט 4" xfId="16755"/>
    <cellStyle name="פלט 5" xfId="16756"/>
    <cellStyle name="פלט 6" xfId="16757"/>
    <cellStyle name="פלט 7" xfId="16758"/>
    <cellStyle name="קלט 2" xfId="16759"/>
    <cellStyle name="קלט 2 2" xfId="16760"/>
    <cellStyle name="קלט 2 2 2" xfId="16761"/>
    <cellStyle name="קלט 2 2_15" xfId="16762"/>
    <cellStyle name="קלט 2 3" xfId="16763"/>
    <cellStyle name="קלט 2 4" xfId="16764"/>
    <cellStyle name="קלט 2 5" xfId="16765"/>
    <cellStyle name="קלט 2_15" xfId="16766"/>
    <cellStyle name="קלט 3" xfId="16767"/>
    <cellStyle name="קלט 4" xfId="16768"/>
    <cellStyle name="קלט 5" xfId="16769"/>
    <cellStyle name="קלט 6" xfId="16770"/>
    <cellStyle name="קלט 7" xfId="16771"/>
    <cellStyle name="רע 2" xfId="16772"/>
    <cellStyle name="רע 2 2" xfId="16773"/>
    <cellStyle name="רע 2 3" xfId="16774"/>
    <cellStyle name="רע 2_15" xfId="16775"/>
    <cellStyle name="רע 3" xfId="16776"/>
    <cellStyle name="רע 4" xfId="16777"/>
    <cellStyle name="רע 5" xfId="16778"/>
    <cellStyle name="רע 6" xfId="16779"/>
    <cellStyle name="רע 7" xfId="16780"/>
    <cellStyle name="תא מסומן 2" xfId="16781"/>
    <cellStyle name="תא מסומן 2 2" xfId="16782"/>
    <cellStyle name="תא מסומן 2 3" xfId="16783"/>
    <cellStyle name="תא מסומן 2_15" xfId="16784"/>
    <cellStyle name="תא מסומן 3" xfId="16785"/>
    <cellStyle name="תא מסומן 4" xfId="16786"/>
    <cellStyle name="תא מסומן 5" xfId="16787"/>
    <cellStyle name="תא מסומן 6" xfId="16788"/>
    <cellStyle name="תא מסומן 7" xfId="16789"/>
    <cellStyle name="תא מקושר 2" xfId="16790"/>
    <cellStyle name="תא מקושר 2 2" xfId="16791"/>
    <cellStyle name="תא מקושר 2 3" xfId="16792"/>
    <cellStyle name="תא מקושר 2_15" xfId="16793"/>
    <cellStyle name="תא מקושר 3" xfId="16794"/>
    <cellStyle name="תא מקושר 4" xfId="16795"/>
    <cellStyle name="תא מקושר 5" xfId="16796"/>
    <cellStyle name="תא מקושר 6" xfId="16797"/>
    <cellStyle name="תא מקושר 7" xfId="16798"/>
  </cellStyles>
  <dxfs count="103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F86"/>
  <sheetViews>
    <sheetView rightToLeft="1" zoomScale="85" zoomScaleNormal="85" workbookViewId="0">
      <selection activeCell="H19" sqref="H19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5" width="9.140625" style="8"/>
    <col min="6" max="6" width="17.85546875" style="8" bestFit="1" customWidth="1"/>
    <col min="7" max="16384" width="9.140625" style="8"/>
  </cols>
  <sheetData>
    <row r="1" spans="1:4">
      <c r="B1" s="45" t="s">
        <v>150</v>
      </c>
      <c r="C1" s="65" t="s" vm="35">
        <v>3694</v>
      </c>
    </row>
    <row r="2" spans="1:4">
      <c r="B2" s="45" t="s">
        <v>149</v>
      </c>
      <c r="C2" s="65" t="s">
        <v>239</v>
      </c>
    </row>
    <row r="3" spans="1:4">
      <c r="B3" s="45" t="s">
        <v>151</v>
      </c>
      <c r="C3" s="65" t="s">
        <v>240</v>
      </c>
    </row>
    <row r="4" spans="1:4">
      <c r="B4" s="45" t="s">
        <v>152</v>
      </c>
      <c r="C4" s="65" t="s">
        <v>241</v>
      </c>
    </row>
    <row r="6" spans="1:4" ht="26.25" customHeight="1">
      <c r="B6" s="145" t="s">
        <v>164</v>
      </c>
      <c r="C6" s="146"/>
      <c r="D6" s="147"/>
    </row>
    <row r="7" spans="1:4" s="9" customFormat="1">
      <c r="B7" s="21"/>
      <c r="C7" s="22" t="s">
        <v>115</v>
      </c>
      <c r="D7" s="23" t="s">
        <v>113</v>
      </c>
    </row>
    <row r="8" spans="1:4" s="9" customFormat="1">
      <c r="B8" s="21"/>
      <c r="C8" s="24" t="s">
        <v>216</v>
      </c>
      <c r="D8" s="25" t="s">
        <v>19</v>
      </c>
    </row>
    <row r="9" spans="1:4" s="10" customFormat="1" ht="18" customHeight="1">
      <c r="B9" s="34"/>
      <c r="C9" s="78" t="s">
        <v>0</v>
      </c>
      <c r="D9" s="79" t="s">
        <v>1</v>
      </c>
    </row>
    <row r="10" spans="1:4" s="10" customFormat="1" ht="18" customHeight="1">
      <c r="B10" s="53" t="s">
        <v>163</v>
      </c>
      <c r="C10" s="89">
        <f>C11+C12+C23+C33+C34+C35+C37</f>
        <v>75213863.624212176</v>
      </c>
      <c r="D10" s="91">
        <f>C10/$C$42</f>
        <v>0.99857928663642737</v>
      </c>
    </row>
    <row r="11" spans="1:4">
      <c r="A11" s="41" t="s">
        <v>130</v>
      </c>
      <c r="B11" s="26" t="s">
        <v>165</v>
      </c>
      <c r="C11" s="89">
        <f>מזומנים!J10</f>
        <v>6834635.6247000005</v>
      </c>
      <c r="D11" s="91">
        <f t="shared" ref="D11:D42" si="0">C11/$C$42</f>
        <v>9.0740260341257359E-2</v>
      </c>
    </row>
    <row r="12" spans="1:4">
      <c r="B12" s="26" t="s">
        <v>166</v>
      </c>
      <c r="C12" s="89">
        <f>C21+C20+C19+C18+C17+C16+C15+C13</f>
        <v>30942327.422188643</v>
      </c>
      <c r="D12" s="91">
        <f t="shared" si="0"/>
        <v>0.41080680815037102</v>
      </c>
    </row>
    <row r="13" spans="1:4">
      <c r="A13" s="43" t="s">
        <v>130</v>
      </c>
      <c r="B13" s="27" t="s">
        <v>73</v>
      </c>
      <c r="C13" s="90" vm="2">
        <v>2504885.762201739</v>
      </c>
      <c r="D13" s="91">
        <f t="shared" si="0"/>
        <v>3.3256196623835596E-2</v>
      </c>
    </row>
    <row r="14" spans="1:4">
      <c r="A14" s="43" t="s">
        <v>130</v>
      </c>
      <c r="B14" s="27" t="s">
        <v>74</v>
      </c>
      <c r="C14" s="90" t="s" vm="3">
        <v>3694</v>
      </c>
      <c r="D14" s="90" t="s" vm="3">
        <v>3694</v>
      </c>
    </row>
    <row r="15" spans="1:4">
      <c r="A15" s="43" t="s">
        <v>130</v>
      </c>
      <c r="B15" s="27" t="s">
        <v>75</v>
      </c>
      <c r="C15" s="90">
        <f>'אג"ח קונצרני'!R11</f>
        <v>5787111.4359356286</v>
      </c>
      <c r="D15" s="91">
        <f t="shared" si="0"/>
        <v>7.6832771658359833E-2</v>
      </c>
    </row>
    <row r="16" spans="1:4">
      <c r="A16" s="43" t="s">
        <v>130</v>
      </c>
      <c r="B16" s="27" t="s">
        <v>76</v>
      </c>
      <c r="C16" s="90">
        <f>מניות!L11</f>
        <v>12294342.34754331</v>
      </c>
      <c r="D16" s="91">
        <f t="shared" si="0"/>
        <v>0.16322623276490952</v>
      </c>
    </row>
    <row r="17" spans="1:4">
      <c r="A17" s="43" t="s">
        <v>130</v>
      </c>
      <c r="B17" s="27" t="s">
        <v>230</v>
      </c>
      <c r="C17" s="90" vm="4">
        <v>8020518.2751806146</v>
      </c>
      <c r="D17" s="91">
        <f t="shared" si="0"/>
        <v>0.10648466960426244</v>
      </c>
    </row>
    <row r="18" spans="1:4">
      <c r="A18" s="43" t="s">
        <v>130</v>
      </c>
      <c r="B18" s="27" t="s">
        <v>77</v>
      </c>
      <c r="C18" s="90" vm="5">
        <v>2426354.6112134205</v>
      </c>
      <c r="D18" s="91">
        <f t="shared" si="0"/>
        <v>3.2213575264501408E-2</v>
      </c>
    </row>
    <row r="19" spans="1:4">
      <c r="A19" s="43" t="s">
        <v>130</v>
      </c>
      <c r="B19" s="27" t="s">
        <v>78</v>
      </c>
      <c r="C19" s="90" vm="6">
        <v>2207.2375441149993</v>
      </c>
      <c r="D19" s="91">
        <f t="shared" si="0"/>
        <v>2.9304460454946913E-5</v>
      </c>
    </row>
    <row r="20" spans="1:4">
      <c r="A20" s="43" t="s">
        <v>130</v>
      </c>
      <c r="B20" s="27" t="s">
        <v>79</v>
      </c>
      <c r="C20" s="90" vm="7">
        <v>-65904.411938511999</v>
      </c>
      <c r="D20" s="91">
        <f t="shared" si="0"/>
        <v>-8.7498205102931766E-4</v>
      </c>
    </row>
    <row r="21" spans="1:4">
      <c r="A21" s="43" t="s">
        <v>130</v>
      </c>
      <c r="B21" s="27" t="s">
        <v>80</v>
      </c>
      <c r="C21" s="90" vm="8">
        <v>-27187.835491669994</v>
      </c>
      <c r="D21" s="91">
        <f t="shared" si="0"/>
        <v>-3.6096017492339978E-4</v>
      </c>
    </row>
    <row r="22" spans="1:4">
      <c r="A22" s="43" t="s">
        <v>130</v>
      </c>
      <c r="B22" s="27" t="s">
        <v>81</v>
      </c>
      <c r="C22" s="90" t="s" vm="9">
        <v>3694</v>
      </c>
      <c r="D22" s="90" t="s" vm="9">
        <v>3694</v>
      </c>
    </row>
    <row r="23" spans="1:4">
      <c r="B23" s="26" t="s">
        <v>167</v>
      </c>
      <c r="C23" s="89">
        <f>C24+C26+C27+C28+C29+C31</f>
        <v>29614082.755643539</v>
      </c>
      <c r="D23" s="91">
        <f t="shared" si="0"/>
        <v>0.39317232498880822</v>
      </c>
    </row>
    <row r="24" spans="1:4">
      <c r="A24" s="43" t="s">
        <v>130</v>
      </c>
      <c r="B24" s="27" t="s">
        <v>82</v>
      </c>
      <c r="C24" s="90" vm="10">
        <v>22929345.377920009</v>
      </c>
      <c r="D24" s="91">
        <f t="shared" si="0"/>
        <v>0.30442219355891326</v>
      </c>
    </row>
    <row r="25" spans="1:4">
      <c r="A25" s="43" t="s">
        <v>130</v>
      </c>
      <c r="B25" s="27" t="s">
        <v>83</v>
      </c>
      <c r="C25" s="90" t="s" vm="11">
        <v>3694</v>
      </c>
      <c r="D25" s="90" t="s" vm="11">
        <v>3694</v>
      </c>
    </row>
    <row r="26" spans="1:4">
      <c r="A26" s="43" t="s">
        <v>130</v>
      </c>
      <c r="B26" s="27" t="s">
        <v>75</v>
      </c>
      <c r="C26" s="90" vm="12">
        <v>1054930.4089599994</v>
      </c>
      <c r="D26" s="91">
        <f t="shared" si="0"/>
        <v>1.4005817604232732E-2</v>
      </c>
    </row>
    <row r="27" spans="1:4">
      <c r="A27" s="43" t="s">
        <v>130</v>
      </c>
      <c r="B27" s="27" t="s">
        <v>84</v>
      </c>
      <c r="C27" s="90" vm="13">
        <v>1211180.2745000003</v>
      </c>
      <c r="D27" s="91">
        <f t="shared" si="0"/>
        <v>1.6080273984342749E-2</v>
      </c>
    </row>
    <row r="28" spans="1:4">
      <c r="A28" s="43" t="s">
        <v>130</v>
      </c>
      <c r="B28" s="27" t="s">
        <v>85</v>
      </c>
      <c r="C28" s="90" vm="14">
        <v>4247520.9979299968</v>
      </c>
      <c r="D28" s="91">
        <f t="shared" si="0"/>
        <v>5.639234954446351E-2</v>
      </c>
    </row>
    <row r="29" spans="1:4">
      <c r="A29" s="43" t="s">
        <v>130</v>
      </c>
      <c r="B29" s="27" t="s">
        <v>86</v>
      </c>
      <c r="C29" s="90" vm="15">
        <v>529.68064645200002</v>
      </c>
      <c r="D29" s="91">
        <f t="shared" si="0"/>
        <v>7.0323221889227882E-6</v>
      </c>
    </row>
    <row r="30" spans="1:4">
      <c r="A30" s="43" t="s">
        <v>130</v>
      </c>
      <c r="B30" s="27" t="s">
        <v>190</v>
      </c>
      <c r="C30" s="90" t="s" vm="16">
        <v>3694</v>
      </c>
      <c r="D30" s="90" t="s" vm="16">
        <v>3694</v>
      </c>
    </row>
    <row r="31" spans="1:4">
      <c r="A31" s="43" t="s">
        <v>130</v>
      </c>
      <c r="B31" s="27" t="s">
        <v>110</v>
      </c>
      <c r="C31" s="90">
        <f>'לא סחיר - חוזים עתידיים'!I11</f>
        <v>170576.01568707905</v>
      </c>
      <c r="D31" s="91">
        <f t="shared" si="0"/>
        <v>2.2646579746669888E-3</v>
      </c>
    </row>
    <row r="32" spans="1:4">
      <c r="A32" s="43" t="s">
        <v>130</v>
      </c>
      <c r="B32" s="27" t="s">
        <v>87</v>
      </c>
      <c r="C32" s="90" t="s" vm="17">
        <v>3694</v>
      </c>
      <c r="D32" s="90" t="s" vm="17">
        <v>3694</v>
      </c>
    </row>
    <row r="33" spans="1:6">
      <c r="A33" s="43" t="s">
        <v>130</v>
      </c>
      <c r="B33" s="26" t="s">
        <v>168</v>
      </c>
      <c r="C33" s="90">
        <f>הלוואות!P10</f>
        <v>5784683.2205700036</v>
      </c>
      <c r="D33" s="91">
        <f t="shared" si="0"/>
        <v>7.6800533378729358E-2</v>
      </c>
      <c r="F33" s="143"/>
    </row>
    <row r="34" spans="1:6">
      <c r="A34" s="43" t="s">
        <v>130</v>
      </c>
      <c r="B34" s="26" t="s">
        <v>169</v>
      </c>
      <c r="C34" s="90" vm="18">
        <v>174213.12643</v>
      </c>
      <c r="D34" s="91">
        <f t="shared" si="0"/>
        <v>2.3129461927703667E-3</v>
      </c>
      <c r="F34" s="144"/>
    </row>
    <row r="35" spans="1:6">
      <c r="A35" s="43" t="s">
        <v>130</v>
      </c>
      <c r="B35" s="26" t="s">
        <v>170</v>
      </c>
      <c r="C35" s="90" vm="19">
        <v>1871572.0902100001</v>
      </c>
      <c r="D35" s="91">
        <f t="shared" si="0"/>
        <v>2.4847987228366838E-2</v>
      </c>
    </row>
    <row r="36" spans="1:6">
      <c r="A36" s="43" t="s">
        <v>130</v>
      </c>
      <c r="B36" s="44" t="s">
        <v>171</v>
      </c>
      <c r="C36" s="90" t="s" vm="20">
        <v>3694</v>
      </c>
      <c r="D36" s="90" t="s" vm="20">
        <v>3694</v>
      </c>
    </row>
    <row r="37" spans="1:6">
      <c r="A37" s="43" t="s">
        <v>130</v>
      </c>
      <c r="B37" s="26" t="s">
        <v>172</v>
      </c>
      <c r="C37" s="90">
        <f>'השקעות אחרות '!I10</f>
        <v>-7650.6155300069986</v>
      </c>
      <c r="D37" s="91">
        <f t="shared" si="0"/>
        <v>-1.0157364387573678E-4</v>
      </c>
    </row>
    <row r="38" spans="1:6">
      <c r="A38" s="43"/>
      <c r="B38" s="54" t="s">
        <v>174</v>
      </c>
      <c r="C38" s="89">
        <f>C40+C41</f>
        <v>107009.37082</v>
      </c>
      <c r="D38" s="91">
        <f t="shared" si="0"/>
        <v>1.4207133635726428E-3</v>
      </c>
    </row>
    <row r="39" spans="1:6">
      <c r="A39" s="43" t="s">
        <v>130</v>
      </c>
      <c r="B39" s="55" t="s">
        <v>175</v>
      </c>
      <c r="C39" s="90" t="s" vm="21">
        <v>3694</v>
      </c>
      <c r="D39" s="90" t="s" vm="21">
        <v>3694</v>
      </c>
    </row>
    <row r="40" spans="1:6">
      <c r="A40" s="43" t="s">
        <v>130</v>
      </c>
      <c r="B40" s="55" t="s">
        <v>214</v>
      </c>
      <c r="C40" s="90" vm="22">
        <v>91264.869819999993</v>
      </c>
      <c r="D40" s="91">
        <f t="shared" si="0"/>
        <v>1.2116809881640566E-3</v>
      </c>
    </row>
    <row r="41" spans="1:6">
      <c r="A41" s="43" t="s">
        <v>130</v>
      </c>
      <c r="B41" s="55" t="s">
        <v>176</v>
      </c>
      <c r="C41" s="90" vm="23">
        <v>15744.501</v>
      </c>
      <c r="D41" s="91">
        <f t="shared" si="0"/>
        <v>2.0903237540858608E-4</v>
      </c>
    </row>
    <row r="42" spans="1:6">
      <c r="B42" s="55" t="s">
        <v>88</v>
      </c>
      <c r="C42" s="89">
        <f>C10+C38</f>
        <v>75320872.995032176</v>
      </c>
      <c r="D42" s="91">
        <f t="shared" si="0"/>
        <v>1</v>
      </c>
    </row>
    <row r="43" spans="1:6">
      <c r="A43" s="43" t="s">
        <v>130</v>
      </c>
      <c r="B43" s="55" t="s">
        <v>173</v>
      </c>
      <c r="C43" s="89">
        <f>'יתרת התחייבות להשקעה'!C10</f>
        <v>6320078.6245314442</v>
      </c>
      <c r="D43" s="89"/>
    </row>
    <row r="44" spans="1:6">
      <c r="B44" s="5" t="s">
        <v>114</v>
      </c>
    </row>
    <row r="45" spans="1:6">
      <c r="B45" s="5"/>
    </row>
    <row r="46" spans="1:6">
      <c r="C46" s="61" t="s">
        <v>157</v>
      </c>
      <c r="D46" s="33" t="s">
        <v>109</v>
      </c>
    </row>
    <row r="47" spans="1:6">
      <c r="C47" s="93" t="s">
        <v>0</v>
      </c>
      <c r="D47" s="88" t="s">
        <v>1</v>
      </c>
    </row>
    <row r="48" spans="1:6">
      <c r="C48" s="127" t="s">
        <v>140</v>
      </c>
      <c r="D48" s="128" vm="24">
        <v>2.3723000000000001</v>
      </c>
    </row>
    <row r="49" spans="2:4">
      <c r="C49" s="127" t="s">
        <v>147</v>
      </c>
      <c r="D49" s="128">
        <v>0.6384585628235121</v>
      </c>
    </row>
    <row r="50" spans="2:4">
      <c r="C50" s="127" t="s">
        <v>144</v>
      </c>
      <c r="D50" s="128" vm="25">
        <v>2.5308000000000002</v>
      </c>
    </row>
    <row r="51" spans="2:4">
      <c r="B51" s="11"/>
      <c r="C51" s="127" t="s">
        <v>1533</v>
      </c>
      <c r="D51" s="128" vm="26">
        <v>3.6429</v>
      </c>
    </row>
    <row r="52" spans="2:4">
      <c r="C52" s="127" t="s">
        <v>138</v>
      </c>
      <c r="D52" s="128" vm="27">
        <v>3.8828</v>
      </c>
    </row>
    <row r="53" spans="2:4">
      <c r="C53" s="127" t="s">
        <v>139</v>
      </c>
      <c r="D53" s="128" vm="28">
        <v>4.2541000000000002</v>
      </c>
    </row>
    <row r="54" spans="2:4">
      <c r="C54" s="127" t="s">
        <v>141</v>
      </c>
      <c r="D54" s="128">
        <v>0.44719118519856527</v>
      </c>
    </row>
    <row r="55" spans="2:4">
      <c r="C55" s="127" t="s">
        <v>145</v>
      </c>
      <c r="D55" s="128" vm="29">
        <v>3.2172999999999998</v>
      </c>
    </row>
    <row r="56" spans="2:4">
      <c r="C56" s="127" t="s">
        <v>146</v>
      </c>
      <c r="D56" s="128">
        <v>0.1506151058347058</v>
      </c>
    </row>
    <row r="57" spans="2:4">
      <c r="C57" s="127" t="s">
        <v>143</v>
      </c>
      <c r="D57" s="128" vm="30">
        <v>0.52090000000000003</v>
      </c>
    </row>
    <row r="58" spans="2:4">
      <c r="C58" s="127" t="s">
        <v>3695</v>
      </c>
      <c r="D58" s="128">
        <v>2.2366098000000001</v>
      </c>
    </row>
    <row r="59" spans="2:4">
      <c r="C59" s="127" t="s">
        <v>142</v>
      </c>
      <c r="D59" s="128" vm="31">
        <v>0.36959999999999998</v>
      </c>
    </row>
    <row r="60" spans="2:4">
      <c r="C60" s="127" t="s">
        <v>136</v>
      </c>
      <c r="D60" s="128" vm="32">
        <v>3.4660000000000002</v>
      </c>
    </row>
    <row r="61" spans="2:4">
      <c r="C61" s="127" t="s">
        <v>148</v>
      </c>
      <c r="D61" s="128" vm="33">
        <v>0.19980000000000001</v>
      </c>
    </row>
    <row r="62" spans="2:4">
      <c r="C62" s="127" t="s">
        <v>3696</v>
      </c>
      <c r="D62" s="128" vm="34">
        <v>0.35580000000000001</v>
      </c>
    </row>
    <row r="63" spans="2:4">
      <c r="C63" s="127" t="s">
        <v>3697</v>
      </c>
      <c r="D63" s="128">
        <v>4.8688665065250679E-2</v>
      </c>
    </row>
    <row r="64" spans="2:4">
      <c r="C64" s="127" t="s">
        <v>3698</v>
      </c>
      <c r="D64" s="128">
        <v>0.49055962861267588</v>
      </c>
    </row>
    <row r="65" spans="2:4">
      <c r="C65" s="127" t="s">
        <v>137</v>
      </c>
      <c r="D65" s="128">
        <v>1</v>
      </c>
    </row>
    <row r="66" spans="2:4">
      <c r="B66" s="8"/>
      <c r="C66" s="129"/>
      <c r="D66" s="129"/>
    </row>
    <row r="67" spans="2:4">
      <c r="B67" s="8"/>
      <c r="C67" s="129"/>
      <c r="D67" s="129"/>
    </row>
    <row r="68" spans="2:4">
      <c r="B68" s="8"/>
    </row>
    <row r="69" spans="2:4">
      <c r="B69" s="8"/>
    </row>
    <row r="70" spans="2:4">
      <c r="B70" s="8"/>
    </row>
    <row r="71" spans="2:4">
      <c r="B71" s="8"/>
    </row>
    <row r="72" spans="2:4">
      <c r="B72" s="8"/>
    </row>
    <row r="73" spans="2:4">
      <c r="B73" s="8"/>
    </row>
    <row r="74" spans="2:4">
      <c r="B74" s="8"/>
    </row>
    <row r="75" spans="2:4">
      <c r="B75" s="8"/>
    </row>
    <row r="76" spans="2:4">
      <c r="B76" s="8"/>
    </row>
    <row r="77" spans="2:4">
      <c r="B77" s="8"/>
    </row>
    <row r="78" spans="2:4">
      <c r="B78" s="8"/>
    </row>
    <row r="79" spans="2:4">
      <c r="B79" s="8"/>
    </row>
    <row r="80" spans="2:4">
      <c r="B80" s="8"/>
    </row>
    <row r="81" spans="2:2">
      <c r="B81" s="8"/>
    </row>
    <row r="82" spans="2:2">
      <c r="B82" s="8"/>
    </row>
    <row r="83" spans="2:2">
      <c r="B83" s="8"/>
    </row>
    <row r="84" spans="2:2">
      <c r="B84" s="8"/>
    </row>
    <row r="85" spans="2:2">
      <c r="B85" s="8"/>
    </row>
    <row r="86" spans="2:2">
      <c r="B86" s="8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C46:D47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M59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7.28515625" style="2" bestFit="1" customWidth="1"/>
    <col min="3" max="3" width="41.7109375" style="2" bestFit="1" customWidth="1"/>
    <col min="4" max="4" width="6.42578125" style="2" bestFit="1" customWidth="1"/>
    <col min="5" max="5" width="5.28515625" style="2" bestFit="1" customWidth="1"/>
    <col min="6" max="6" width="12" style="1" bestFit="1" customWidth="1"/>
    <col min="7" max="7" width="9.7109375" style="1" bestFit="1" customWidth="1"/>
    <col min="8" max="8" width="10.7109375" style="1" bestFit="1" customWidth="1"/>
    <col min="9" max="9" width="10.85546875" style="1" bestFit="1" customWidth="1"/>
    <col min="10" max="10" width="6.28515625" style="1" bestFit="1" customWidth="1"/>
    <col min="11" max="11" width="9.140625" style="1" bestFit="1"/>
    <col min="12" max="12" width="9" style="1" bestFit="1" customWidth="1"/>
    <col min="13" max="16384" width="9.140625" style="1"/>
  </cols>
  <sheetData>
    <row r="1" spans="2:13">
      <c r="B1" s="45" t="s">
        <v>150</v>
      </c>
      <c r="C1" s="65" t="s" vm="1">
        <v>238</v>
      </c>
    </row>
    <row r="2" spans="2:13">
      <c r="B2" s="45" t="s">
        <v>149</v>
      </c>
      <c r="C2" s="65" t="s">
        <v>239</v>
      </c>
    </row>
    <row r="3" spans="2:13">
      <c r="B3" s="45" t="s">
        <v>151</v>
      </c>
      <c r="C3" s="65" t="s">
        <v>240</v>
      </c>
    </row>
    <row r="4" spans="2:13">
      <c r="B4" s="45" t="s">
        <v>152</v>
      </c>
      <c r="C4" s="65" t="s">
        <v>241</v>
      </c>
    </row>
    <row r="6" spans="2:13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9"/>
    </row>
    <row r="7" spans="2:13" ht="26.25" customHeight="1">
      <c r="B7" s="157" t="s">
        <v>99</v>
      </c>
      <c r="C7" s="158"/>
      <c r="D7" s="158"/>
      <c r="E7" s="158"/>
      <c r="F7" s="158"/>
      <c r="G7" s="158"/>
      <c r="H7" s="158"/>
      <c r="I7" s="158"/>
      <c r="J7" s="158"/>
      <c r="K7" s="158"/>
      <c r="L7" s="159"/>
      <c r="M7" s="3"/>
    </row>
    <row r="8" spans="2:13" s="3" customFormat="1" ht="78.75">
      <c r="B8" s="21" t="s">
        <v>120</v>
      </c>
      <c r="C8" s="28" t="s">
        <v>48</v>
      </c>
      <c r="D8" s="28" t="s">
        <v>123</v>
      </c>
      <c r="E8" s="28" t="s">
        <v>69</v>
      </c>
      <c r="F8" s="28" t="s">
        <v>107</v>
      </c>
      <c r="G8" s="28" t="s">
        <v>213</v>
      </c>
      <c r="H8" s="28" t="s">
        <v>212</v>
      </c>
      <c r="I8" s="28" t="s">
        <v>65</v>
      </c>
      <c r="J8" s="28" t="s">
        <v>62</v>
      </c>
      <c r="K8" s="28" t="s">
        <v>153</v>
      </c>
      <c r="L8" s="29" t="s">
        <v>155</v>
      </c>
    </row>
    <row r="9" spans="2:13" s="3" customFormat="1">
      <c r="B9" s="14"/>
      <c r="C9" s="28"/>
      <c r="D9" s="28"/>
      <c r="E9" s="28"/>
      <c r="F9" s="28"/>
      <c r="G9" s="15" t="s">
        <v>220</v>
      </c>
      <c r="H9" s="15"/>
      <c r="I9" s="15" t="s">
        <v>216</v>
      </c>
      <c r="J9" s="15" t="s">
        <v>19</v>
      </c>
      <c r="K9" s="30" t="s">
        <v>19</v>
      </c>
      <c r="L9" s="16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3" s="4" customFormat="1" ht="18" customHeight="1">
      <c r="B11" s="117" t="s">
        <v>53</v>
      </c>
      <c r="C11" s="98"/>
      <c r="D11" s="98"/>
      <c r="E11" s="98"/>
      <c r="F11" s="98"/>
      <c r="G11" s="106"/>
      <c r="H11" s="108"/>
      <c r="I11" s="106">
        <v>-65904.411938511999</v>
      </c>
      <c r="J11" s="98"/>
      <c r="K11" s="107">
        <f>I11/$I$11</f>
        <v>1</v>
      </c>
      <c r="L11" s="107">
        <f>I11/'סכום נכסי הקרן'!$C$42</f>
        <v>-8.7498205102931766E-4</v>
      </c>
    </row>
    <row r="12" spans="2:13">
      <c r="B12" s="116" t="s">
        <v>206</v>
      </c>
      <c r="C12" s="96"/>
      <c r="D12" s="96"/>
      <c r="E12" s="96"/>
      <c r="F12" s="96"/>
      <c r="G12" s="103"/>
      <c r="H12" s="105"/>
      <c r="I12" s="103">
        <v>-4118.2124916500015</v>
      </c>
      <c r="J12" s="96"/>
      <c r="K12" s="104">
        <f t="shared" ref="K12:K15" si="0">I12/$I$11</f>
        <v>6.248766009007474E-2</v>
      </c>
      <c r="L12" s="104">
        <f>I12/'סכום נכסי הקרן'!$C$42</f>
        <v>-5.4675580989636433E-5</v>
      </c>
    </row>
    <row r="13" spans="2:13">
      <c r="B13" s="112" t="s">
        <v>198</v>
      </c>
      <c r="C13" s="98"/>
      <c r="D13" s="98"/>
      <c r="E13" s="98"/>
      <c r="F13" s="98"/>
      <c r="G13" s="106"/>
      <c r="H13" s="108"/>
      <c r="I13" s="106">
        <v>-4118.2124916500015</v>
      </c>
      <c r="J13" s="98"/>
      <c r="K13" s="107">
        <f t="shared" si="0"/>
        <v>6.248766009007474E-2</v>
      </c>
      <c r="L13" s="107">
        <f>I13/'סכום נכסי הקרן'!$C$42</f>
        <v>-5.4675580989636433E-5</v>
      </c>
    </row>
    <row r="14" spans="2:13">
      <c r="B14" s="102" t="s">
        <v>1960</v>
      </c>
      <c r="C14" s="96" t="s">
        <v>1961</v>
      </c>
      <c r="D14" s="109" t="s">
        <v>124</v>
      </c>
      <c r="E14" s="109" t="s">
        <v>682</v>
      </c>
      <c r="F14" s="109" t="s">
        <v>137</v>
      </c>
      <c r="G14" s="103">
        <v>695.99670300000025</v>
      </c>
      <c r="H14" s="105">
        <v>168000</v>
      </c>
      <c r="I14" s="103">
        <v>1169.2744610399998</v>
      </c>
      <c r="J14" s="96"/>
      <c r="K14" s="104">
        <f t="shared" si="0"/>
        <v>-1.7741975486116442E-2</v>
      </c>
      <c r="L14" s="104">
        <f>I14/'סכום נכסי הקרן'!$C$42</f>
        <v>1.5523910100154043E-5</v>
      </c>
    </row>
    <row r="15" spans="2:13">
      <c r="B15" s="102" t="s">
        <v>1962</v>
      </c>
      <c r="C15" s="96" t="s">
        <v>1963</v>
      </c>
      <c r="D15" s="109" t="s">
        <v>124</v>
      </c>
      <c r="E15" s="109" t="s">
        <v>682</v>
      </c>
      <c r="F15" s="109" t="s">
        <v>137</v>
      </c>
      <c r="G15" s="103">
        <v>-695.99670300000025</v>
      </c>
      <c r="H15" s="105">
        <v>759700</v>
      </c>
      <c r="I15" s="103">
        <v>-5287.4869526900011</v>
      </c>
      <c r="J15" s="96"/>
      <c r="K15" s="104">
        <f t="shared" si="0"/>
        <v>8.0229635576191186E-2</v>
      </c>
      <c r="L15" s="104">
        <f>I15/'סכום נכסי הקרן'!$C$42</f>
        <v>-7.0199491089790466E-5</v>
      </c>
    </row>
    <row r="16" spans="2:13">
      <c r="B16" s="99"/>
      <c r="C16" s="96"/>
      <c r="D16" s="96"/>
      <c r="E16" s="96"/>
      <c r="F16" s="96"/>
      <c r="G16" s="103"/>
      <c r="H16" s="105"/>
      <c r="I16" s="96"/>
      <c r="J16" s="96"/>
      <c r="K16" s="104"/>
      <c r="L16" s="96"/>
    </row>
    <row r="17" spans="2:12">
      <c r="B17" s="116" t="s">
        <v>205</v>
      </c>
      <c r="C17" s="96"/>
      <c r="D17" s="96"/>
      <c r="E17" s="96"/>
      <c r="F17" s="96"/>
      <c r="G17" s="103"/>
      <c r="H17" s="105"/>
      <c r="I17" s="103">
        <v>-61786.199446862003</v>
      </c>
      <c r="J17" s="96"/>
      <c r="K17" s="104">
        <f t="shared" ref="K17:K21" si="1">I17/$I$11</f>
        <v>0.93751233990992533</v>
      </c>
      <c r="L17" s="104">
        <f>I17/'סכום נכסי הקרן'!$C$42</f>
        <v>-8.2030647003968136E-4</v>
      </c>
    </row>
    <row r="18" spans="2:12">
      <c r="B18" s="112" t="s">
        <v>198</v>
      </c>
      <c r="C18" s="98"/>
      <c r="D18" s="98"/>
      <c r="E18" s="98"/>
      <c r="F18" s="98"/>
      <c r="G18" s="106"/>
      <c r="H18" s="108"/>
      <c r="I18" s="106">
        <v>-61786.199446862003</v>
      </c>
      <c r="J18" s="98"/>
      <c r="K18" s="107">
        <f t="shared" si="1"/>
        <v>0.93751233990992533</v>
      </c>
      <c r="L18" s="107">
        <f>I18/'סכום נכסי הקרן'!$C$42</f>
        <v>-8.2030647003968136E-4</v>
      </c>
    </row>
    <row r="19" spans="2:12">
      <c r="B19" s="102" t="s">
        <v>1964</v>
      </c>
      <c r="C19" s="96" t="s">
        <v>1965</v>
      </c>
      <c r="D19" s="109" t="s">
        <v>29</v>
      </c>
      <c r="E19" s="109" t="s">
        <v>682</v>
      </c>
      <c r="F19" s="109" t="s">
        <v>136</v>
      </c>
      <c r="G19" s="103">
        <v>-1389.8211060000001</v>
      </c>
      <c r="H19" s="105">
        <v>16900</v>
      </c>
      <c r="I19" s="103">
        <v>-81409.327235193996</v>
      </c>
      <c r="J19" s="96"/>
      <c r="K19" s="104">
        <f t="shared" si="1"/>
        <v>1.2352636923784084</v>
      </c>
      <c r="L19" s="104">
        <f>I19/'סכום נכסי הקרן'!$C$42</f>
        <v>-1.0808335591193079E-3</v>
      </c>
    </row>
    <row r="20" spans="2:12">
      <c r="B20" s="102" t="s">
        <v>1966</v>
      </c>
      <c r="C20" s="96" t="s">
        <v>1967</v>
      </c>
      <c r="D20" s="109" t="s">
        <v>29</v>
      </c>
      <c r="E20" s="109" t="s">
        <v>682</v>
      </c>
      <c r="F20" s="109" t="s">
        <v>138</v>
      </c>
      <c r="G20" s="103">
        <v>3573.6921369999995</v>
      </c>
      <c r="H20" s="105">
        <v>4490</v>
      </c>
      <c r="I20" s="103">
        <v>6230.2933863189992</v>
      </c>
      <c r="J20" s="96"/>
      <c r="K20" s="104">
        <f t="shared" si="1"/>
        <v>-9.4535300491441848E-2</v>
      </c>
      <c r="L20" s="104">
        <f>I20/'סכום נכסי הקרן'!$C$42</f>
        <v>8.2716691118674645E-5</v>
      </c>
    </row>
    <row r="21" spans="2:12">
      <c r="B21" s="102" t="s">
        <v>1968</v>
      </c>
      <c r="C21" s="96" t="s">
        <v>1969</v>
      </c>
      <c r="D21" s="109" t="s">
        <v>29</v>
      </c>
      <c r="E21" s="109" t="s">
        <v>682</v>
      </c>
      <c r="F21" s="109" t="s">
        <v>138</v>
      </c>
      <c r="G21" s="103">
        <v>4906.5039519999991</v>
      </c>
      <c r="H21" s="105">
        <v>7030</v>
      </c>
      <c r="I21" s="103">
        <v>13392.834402012997</v>
      </c>
      <c r="J21" s="96"/>
      <c r="K21" s="104">
        <f t="shared" si="1"/>
        <v>-0.20321605197704132</v>
      </c>
      <c r="L21" s="104">
        <f>I21/'סכום נכסי הקרן'!$C$42</f>
        <v>1.7781039796095204E-4</v>
      </c>
    </row>
    <row r="22" spans="2:12">
      <c r="B22" s="99"/>
      <c r="C22" s="96"/>
      <c r="D22" s="96"/>
      <c r="E22" s="96"/>
      <c r="F22" s="96"/>
      <c r="G22" s="103"/>
      <c r="H22" s="105"/>
      <c r="I22" s="96"/>
      <c r="J22" s="96"/>
      <c r="K22" s="104"/>
      <c r="L22" s="96"/>
    </row>
    <row r="23" spans="2:12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</row>
    <row r="24" spans="2:12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</row>
    <row r="25" spans="2:12">
      <c r="B25" s="131" t="s">
        <v>229</v>
      </c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2:12">
      <c r="B26" s="131" t="s">
        <v>116</v>
      </c>
      <c r="C26" s="95"/>
      <c r="D26" s="95"/>
      <c r="E26" s="95"/>
      <c r="F26" s="95"/>
      <c r="G26" s="95"/>
      <c r="H26" s="95"/>
      <c r="I26" s="95"/>
      <c r="J26" s="95"/>
      <c r="K26" s="95"/>
      <c r="L26" s="95"/>
    </row>
    <row r="27" spans="2:12">
      <c r="B27" s="131" t="s">
        <v>211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2:12">
      <c r="B28" s="131" t="s">
        <v>219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</row>
    <row r="29" spans="2:12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</row>
    <row r="30" spans="2:12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2:12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2:12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</row>
    <row r="33" spans="2:12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</row>
    <row r="34" spans="2:12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</row>
    <row r="35" spans="2:12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</row>
    <row r="36" spans="2:12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</row>
    <row r="37" spans="2:12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</row>
    <row r="38" spans="2:12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</row>
    <row r="39" spans="2:12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</row>
    <row r="40" spans="2:12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</row>
    <row r="41" spans="2:12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</row>
    <row r="42" spans="2:12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</row>
    <row r="43" spans="2:12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</row>
    <row r="44" spans="2:12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</row>
    <row r="45" spans="2:12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</row>
    <row r="46" spans="2:12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</row>
    <row r="47" spans="2:12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</row>
    <row r="48" spans="2:12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</row>
    <row r="49" spans="2:12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</row>
    <row r="50" spans="2:12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</row>
    <row r="51" spans="2:12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</row>
    <row r="52" spans="2:12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</row>
    <row r="53" spans="2:12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</row>
    <row r="54" spans="2:12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</row>
    <row r="55" spans="2:12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</row>
    <row r="56" spans="2:12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</row>
    <row r="57" spans="2:12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</row>
    <row r="58" spans="2:12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</row>
    <row r="59" spans="2:12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</row>
    <row r="60" spans="2:12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</row>
    <row r="61" spans="2:12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</row>
    <row r="62" spans="2:12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</row>
    <row r="63" spans="2:12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</row>
    <row r="64" spans="2:12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</row>
    <row r="65" spans="2:12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</row>
    <row r="66" spans="2:12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2:12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</row>
    <row r="68" spans="2:12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</row>
    <row r="69" spans="2:12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</row>
    <row r="70" spans="2:12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</row>
    <row r="71" spans="2:12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</row>
    <row r="72" spans="2:12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</row>
    <row r="73" spans="2:12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</row>
    <row r="74" spans="2:12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</row>
    <row r="75" spans="2:12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</row>
    <row r="76" spans="2:12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</row>
    <row r="77" spans="2:12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</row>
    <row r="78" spans="2:12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</row>
    <row r="79" spans="2:12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</row>
    <row r="80" spans="2:12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  <row r="81" spans="2:12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</row>
    <row r="82" spans="2:12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</row>
    <row r="83" spans="2:1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</row>
    <row r="84" spans="2:12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</row>
    <row r="85" spans="2:12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</row>
    <row r="86" spans="2:12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</row>
    <row r="87" spans="2:12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</row>
    <row r="88" spans="2:12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</row>
    <row r="89" spans="2:12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</row>
    <row r="90" spans="2:12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</row>
    <row r="91" spans="2:12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</row>
    <row r="92" spans="2:12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</row>
    <row r="93" spans="2:12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</row>
    <row r="94" spans="2:12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</row>
    <row r="95" spans="2:12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</row>
    <row r="96" spans="2:12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</row>
    <row r="97" spans="2:12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</row>
    <row r="98" spans="2:12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</row>
    <row r="99" spans="2:12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</row>
    <row r="100" spans="2:12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</row>
    <row r="101" spans="2:12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</row>
    <row r="102" spans="2:12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</row>
    <row r="103" spans="2:12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</row>
    <row r="104" spans="2:12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</row>
    <row r="105" spans="2:12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</row>
    <row r="106" spans="2:12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</row>
    <row r="107" spans="2:12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</row>
    <row r="108" spans="2:12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</row>
    <row r="109" spans="2:12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</row>
    <row r="110" spans="2:12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</row>
    <row r="111" spans="2:12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</row>
    <row r="112" spans="2:12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</row>
    <row r="113" spans="2:12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</row>
    <row r="114" spans="2:12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</row>
    <row r="115" spans="2:12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</row>
    <row r="116" spans="2:12"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</row>
    <row r="117" spans="2:12"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</row>
    <row r="118" spans="2:12"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</row>
    <row r="119" spans="2:12"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</row>
    <row r="120" spans="2:12"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</row>
    <row r="121" spans="2:12"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</row>
    <row r="122" spans="2:12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2:12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2:12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2:12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2:12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2:12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2:12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2:12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2:12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2:12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2:12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2:12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2:12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2:12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2:12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2:12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2:12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2:12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2:12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2:12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2:12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2:12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2:12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2:12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2:12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2:12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2:12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2:12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2:12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2:12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2:12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2:12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2:12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2:12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2:12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2:12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2:12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2:12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2:12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2:12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2:12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2:12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2:12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2:12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2:12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2:12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2:12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2:12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2:12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2:12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2:12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2:12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2:12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2:12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2:12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2:12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2:12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2:12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2:12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2:12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2:12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2:12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2:12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2:12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2:12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2:12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2:12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2:12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2:12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2:12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2:12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2:12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2:12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2:12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2:12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2:12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2:12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2:12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2:12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2:12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2:12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2:12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2:12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2:12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2:12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2:12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2:12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2:12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2:12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2:12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2:12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2:12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2:12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2:12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2:12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2:12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2:12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2:12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2:12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2:12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2:12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2:12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2:12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2:12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2:12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2:12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2:12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2:12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2:12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2:12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2:12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2:12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2:12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2:12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2:12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2:12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2:12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2:12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2:12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2:12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2:12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2:12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2:12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2:12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2:12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2:12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2:12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2:12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2:12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2:12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</row>
    <row r="252" spans="2:12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</row>
    <row r="253" spans="2:12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</row>
    <row r="254" spans="2:12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</row>
    <row r="255" spans="2:12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</row>
    <row r="256" spans="2:12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</row>
    <row r="257" spans="2:12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</row>
    <row r="258" spans="2:12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</row>
    <row r="259" spans="2:12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</row>
    <row r="260" spans="2:12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</row>
    <row r="261" spans="2:12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</row>
    <row r="262" spans="2:12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</row>
    <row r="263" spans="2:12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</row>
    <row r="264" spans="2:12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</row>
    <row r="265" spans="2:12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</row>
    <row r="266" spans="2:12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</row>
    <row r="267" spans="2:12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</row>
    <row r="268" spans="2:12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</row>
    <row r="269" spans="2:12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</row>
    <row r="270" spans="2:12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</row>
    <row r="271" spans="2:12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</row>
    <row r="272" spans="2:12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</row>
    <row r="273" spans="2:12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</row>
    <row r="274" spans="2:12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</row>
    <row r="275" spans="2:12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</row>
    <row r="276" spans="2:12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</row>
    <row r="277" spans="2:12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</row>
    <row r="278" spans="2:12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</row>
    <row r="279" spans="2:12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</row>
    <row r="280" spans="2:12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</row>
    <row r="281" spans="2:12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</row>
    <row r="282" spans="2:12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</row>
    <row r="283" spans="2:12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</row>
    <row r="284" spans="2:12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</row>
    <row r="285" spans="2:12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</row>
    <row r="286" spans="2:12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</row>
    <row r="287" spans="2:12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</row>
    <row r="288" spans="2:12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</row>
    <row r="289" spans="2:12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</row>
    <row r="290" spans="2:12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</row>
    <row r="291" spans="2:12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</row>
    <row r="292" spans="2:12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</row>
    <row r="293" spans="2:12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</row>
    <row r="294" spans="2:12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</row>
    <row r="295" spans="2:12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</row>
    <row r="296" spans="2:12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</row>
    <row r="297" spans="2:12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</row>
    <row r="298" spans="2:12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</row>
    <row r="299" spans="2:12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</row>
    <row r="300" spans="2:12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</row>
    <row r="301" spans="2:12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</row>
    <row r="302" spans="2:12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2:12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</row>
    <row r="304" spans="2:12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</row>
    <row r="305" spans="2:12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</row>
    <row r="306" spans="2:12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</row>
    <row r="307" spans="2:12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</row>
    <row r="308" spans="2:12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</row>
    <row r="309" spans="2:12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</row>
    <row r="310" spans="2:12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</row>
    <row r="311" spans="2:12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</row>
    <row r="312" spans="2:12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</row>
    <row r="313" spans="2:12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</row>
    <row r="314" spans="2:12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</row>
    <row r="315" spans="2:12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2:12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2:12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2:12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2:12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2:12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2:12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2:12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2:12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2:12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2:12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2:12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2:12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2:12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2:12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2:12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2:12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2:12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2:12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2:12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2:12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2:12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2:12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</row>
    <row r="338" spans="2:12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</row>
    <row r="339" spans="2:12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</row>
    <row r="340" spans="2:12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</row>
    <row r="341" spans="2:12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</row>
    <row r="342" spans="2:12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</row>
    <row r="343" spans="2:12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</row>
    <row r="344" spans="2:12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</row>
    <row r="345" spans="2:12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</row>
    <row r="346" spans="2:12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</row>
    <row r="347" spans="2:12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</row>
    <row r="348" spans="2:12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</row>
    <row r="349" spans="2:12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</row>
    <row r="350" spans="2:12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</row>
    <row r="351" spans="2:12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</row>
    <row r="352" spans="2:12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</row>
    <row r="353" spans="2:12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</row>
    <row r="354" spans="2:12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</row>
    <row r="355" spans="2:12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</row>
    <row r="356" spans="2:12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</row>
    <row r="357" spans="2:12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</row>
    <row r="358" spans="2:12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</row>
    <row r="359" spans="2:12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</row>
    <row r="360" spans="2:12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</row>
    <row r="361" spans="2:12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</row>
    <row r="362" spans="2:12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</row>
    <row r="363" spans="2:12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</row>
    <row r="364" spans="2:12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</row>
    <row r="365" spans="2:12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</row>
    <row r="366" spans="2:12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</row>
    <row r="367" spans="2:12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</row>
    <row r="368" spans="2:12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</row>
    <row r="369" spans="2:12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</row>
    <row r="370" spans="2:12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</row>
    <row r="371" spans="2:12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</row>
    <row r="372" spans="2:12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</row>
    <row r="373" spans="2:12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</row>
    <row r="374" spans="2:12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</row>
    <row r="375" spans="2:12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</row>
    <row r="376" spans="2:12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</row>
    <row r="377" spans="2:12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</row>
    <row r="378" spans="2:12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</row>
    <row r="379" spans="2:12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</row>
    <row r="380" spans="2:12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</row>
    <row r="381" spans="2:12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</row>
    <row r="382" spans="2:12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</row>
    <row r="383" spans="2:12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</row>
    <row r="384" spans="2:12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</row>
    <row r="385" spans="2:12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</row>
    <row r="386" spans="2:12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</row>
    <row r="387" spans="2:12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</row>
    <row r="388" spans="2:12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</row>
    <row r="389" spans="2:12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</row>
    <row r="390" spans="2:12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</row>
    <row r="391" spans="2:12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</row>
    <row r="392" spans="2:12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</row>
    <row r="393" spans="2:12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</row>
    <row r="394" spans="2:12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</row>
    <row r="395" spans="2:12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</row>
    <row r="396" spans="2:12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</row>
    <row r="397" spans="2:12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</row>
    <row r="398" spans="2:12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</row>
    <row r="399" spans="2:12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</row>
    <row r="400" spans="2:12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</row>
    <row r="401" spans="2:12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</row>
    <row r="402" spans="2:12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</row>
    <row r="403" spans="2:12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</row>
    <row r="404" spans="2:12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</row>
    <row r="405" spans="2:12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</row>
    <row r="406" spans="2:12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</row>
    <row r="407" spans="2:12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</row>
    <row r="408" spans="2:12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</row>
    <row r="409" spans="2:12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</row>
    <row r="410" spans="2:12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</row>
    <row r="411" spans="2:12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</row>
    <row r="412" spans="2:12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</row>
    <row r="413" spans="2:12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</row>
    <row r="414" spans="2:12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</row>
    <row r="415" spans="2:12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</row>
    <row r="416" spans="2:12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</row>
    <row r="417" spans="2:12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</row>
    <row r="418" spans="2:12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</row>
    <row r="419" spans="2:12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</row>
    <row r="420" spans="2:12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</row>
    <row r="421" spans="2:12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</row>
    <row r="422" spans="2:12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</row>
    <row r="423" spans="2:12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</row>
    <row r="424" spans="2:12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</row>
    <row r="425" spans="2:12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</row>
    <row r="426" spans="2:12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</row>
    <row r="427" spans="2:12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</row>
    <row r="428" spans="2:12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</row>
    <row r="429" spans="2:12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</row>
    <row r="430" spans="2:12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</row>
    <row r="431" spans="2:12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</row>
    <row r="432" spans="2:12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</row>
    <row r="433" spans="2:12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</row>
    <row r="434" spans="2:12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</row>
    <row r="435" spans="2:12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</row>
    <row r="436" spans="2:12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</row>
    <row r="437" spans="2:12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</row>
    <row r="438" spans="2:12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</row>
    <row r="439" spans="2:12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</row>
    <row r="440" spans="2:12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</row>
    <row r="441" spans="2:12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</row>
    <row r="442" spans="2:12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</row>
    <row r="443" spans="2:12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</row>
    <row r="444" spans="2:12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</row>
    <row r="445" spans="2:12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</row>
    <row r="446" spans="2:12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</row>
    <row r="447" spans="2:12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</row>
    <row r="448" spans="2:12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</row>
    <row r="449" spans="2:12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</row>
    <row r="450" spans="2:12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</row>
    <row r="451" spans="2:12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</row>
    <row r="452" spans="2:12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</row>
    <row r="453" spans="2:12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</row>
    <row r="454" spans="2:12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</row>
    <row r="455" spans="2:12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</row>
    <row r="456" spans="2:12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</row>
    <row r="457" spans="2:12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</row>
    <row r="458" spans="2:12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</row>
    <row r="459" spans="2:12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</row>
    <row r="460" spans="2:12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</row>
    <row r="461" spans="2:12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</row>
    <row r="462" spans="2:12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</row>
    <row r="463" spans="2:12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</row>
    <row r="464" spans="2:12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</row>
    <row r="465" spans="2:12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</row>
    <row r="466" spans="2:12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</row>
    <row r="467" spans="2:12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</row>
    <row r="468" spans="2:12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</row>
    <row r="469" spans="2:12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</row>
    <row r="470" spans="2:12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</row>
    <row r="471" spans="2:12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</row>
    <row r="472" spans="2:12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</row>
    <row r="473" spans="2:12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</row>
    <row r="474" spans="2:12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</row>
    <row r="475" spans="2:12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</row>
    <row r="476" spans="2:12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</row>
    <row r="477" spans="2:12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</row>
    <row r="478" spans="2:12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</row>
    <row r="479" spans="2:12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</row>
    <row r="480" spans="2:12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</row>
    <row r="481" spans="2:12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</row>
    <row r="482" spans="2:12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</row>
    <row r="483" spans="2:12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</row>
    <row r="484" spans="2:12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</row>
    <row r="485" spans="2:12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</row>
    <row r="486" spans="2:12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</row>
    <row r="487" spans="2:12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</row>
    <row r="488" spans="2:12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</row>
    <row r="489" spans="2:12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</row>
    <row r="490" spans="2:12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</row>
    <row r="491" spans="2:12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</row>
    <row r="492" spans="2:12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</row>
    <row r="493" spans="2:12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</row>
    <row r="494" spans="2:12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</row>
    <row r="495" spans="2:12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</row>
    <row r="496" spans="2:12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</row>
    <row r="497" spans="2:12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</row>
    <row r="498" spans="2:12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</row>
    <row r="499" spans="2:12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</row>
    <row r="500" spans="2:12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</row>
    <row r="501" spans="2:12">
      <c r="B501" s="126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</row>
    <row r="502" spans="2:12">
      <c r="B502" s="126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</row>
    <row r="503" spans="2:12">
      <c r="B503" s="126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</row>
    <row r="504" spans="2:12">
      <c r="B504" s="126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</row>
    <row r="505" spans="2:12">
      <c r="B505" s="126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</row>
    <row r="506" spans="2:12">
      <c r="B506" s="126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</row>
    <row r="507" spans="2:12">
      <c r="B507" s="126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</row>
    <row r="508" spans="2:12">
      <c r="B508" s="126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</row>
    <row r="509" spans="2:12">
      <c r="B509" s="126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</row>
    <row r="510" spans="2:12">
      <c r="B510" s="126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</row>
    <row r="511" spans="2:12">
      <c r="B511" s="126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</row>
    <row r="512" spans="2:12">
      <c r="B512" s="126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</row>
    <row r="513" spans="2:12">
      <c r="B513" s="126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</row>
    <row r="514" spans="2:12">
      <c r="B514" s="126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</row>
    <row r="515" spans="2:12">
      <c r="B515" s="126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</row>
    <row r="516" spans="2:12">
      <c r="B516" s="126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</row>
    <row r="517" spans="2:12">
      <c r="B517" s="126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</row>
    <row r="518" spans="2:12">
      <c r="B518" s="126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</row>
    <row r="519" spans="2:12">
      <c r="B519" s="126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</row>
    <row r="520" spans="2:12">
      <c r="B520" s="126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</row>
    <row r="521" spans="2:12">
      <c r="B521" s="126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</row>
    <row r="522" spans="2:12">
      <c r="B522" s="126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</row>
    <row r="523" spans="2:12">
      <c r="B523" s="126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</row>
    <row r="524" spans="2:12">
      <c r="B524" s="126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</row>
    <row r="525" spans="2:12">
      <c r="B525" s="126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</row>
    <row r="526" spans="2:12">
      <c r="B526" s="126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</row>
    <row r="527" spans="2:12">
      <c r="B527" s="126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</row>
    <row r="528" spans="2:12">
      <c r="B528" s="126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</row>
    <row r="529" spans="2:12">
      <c r="B529" s="126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</row>
    <row r="530" spans="2:12">
      <c r="B530" s="126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</row>
    <row r="531" spans="2:12">
      <c r="B531" s="126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</row>
    <row r="532" spans="2:12">
      <c r="B532" s="126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</row>
    <row r="533" spans="2:12">
      <c r="B533" s="126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</row>
    <row r="534" spans="2:12">
      <c r="B534" s="126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</row>
    <row r="535" spans="2:12">
      <c r="B535" s="126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</row>
    <row r="536" spans="2:12">
      <c r="B536" s="126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</row>
    <row r="537" spans="2:12">
      <c r="B537" s="126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</row>
    <row r="538" spans="2:12">
      <c r="B538" s="126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</row>
    <row r="539" spans="2:12">
      <c r="B539" s="126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</row>
    <row r="540" spans="2:12">
      <c r="B540" s="126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</row>
    <row r="541" spans="2:12">
      <c r="B541" s="126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</row>
    <row r="542" spans="2:12">
      <c r="B542" s="126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</row>
    <row r="543" spans="2:12">
      <c r="B543" s="126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</row>
    <row r="544" spans="2:12">
      <c r="B544" s="126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</row>
    <row r="545" spans="2:12">
      <c r="B545" s="126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</row>
    <row r="546" spans="2:12">
      <c r="B546" s="126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</row>
    <row r="547" spans="2:12">
      <c r="B547" s="126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</row>
    <row r="548" spans="2:12">
      <c r="B548" s="126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</row>
    <row r="549" spans="2:12">
      <c r="B549" s="126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</row>
    <row r="550" spans="2:12">
      <c r="B550" s="126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</row>
    <row r="551" spans="2:12">
      <c r="B551" s="126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</row>
    <row r="552" spans="2:12">
      <c r="B552" s="126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</row>
    <row r="553" spans="2:12">
      <c r="B553" s="126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</row>
    <row r="554" spans="2:12">
      <c r="B554" s="126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</row>
    <row r="555" spans="2:12">
      <c r="B555" s="126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</row>
    <row r="556" spans="2:12">
      <c r="B556" s="126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</row>
    <row r="557" spans="2:12">
      <c r="B557" s="126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</row>
    <row r="558" spans="2:12">
      <c r="B558" s="126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</row>
    <row r="559" spans="2:12">
      <c r="B559" s="126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</row>
    <row r="560" spans="2:12">
      <c r="B560" s="126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</row>
    <row r="561" spans="2:12">
      <c r="B561" s="126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</row>
    <row r="562" spans="2:12">
      <c r="B562" s="126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</row>
    <row r="563" spans="2:12">
      <c r="B563" s="126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</row>
    <row r="564" spans="2:12">
      <c r="B564" s="126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</row>
    <row r="565" spans="2:12">
      <c r="B565" s="126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</row>
    <row r="566" spans="2:12">
      <c r="B566" s="126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</row>
    <row r="567" spans="2:12">
      <c r="B567" s="126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</row>
    <row r="568" spans="2:12">
      <c r="B568" s="126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</row>
    <row r="569" spans="2:12">
      <c r="B569" s="126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</row>
    <row r="570" spans="2:12">
      <c r="B570" s="126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</row>
    <row r="571" spans="2:12">
      <c r="B571" s="126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</row>
    <row r="572" spans="2:12">
      <c r="B572" s="126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</row>
    <row r="573" spans="2:12">
      <c r="B573" s="126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</row>
    <row r="574" spans="2:12">
      <c r="B574" s="126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</row>
    <row r="575" spans="2:12">
      <c r="B575" s="126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</row>
    <row r="576" spans="2:12">
      <c r="B576" s="126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</row>
    <row r="577" spans="2:12">
      <c r="B577" s="126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</row>
    <row r="578" spans="2:12">
      <c r="B578" s="126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</row>
    <row r="579" spans="2:12">
      <c r="B579" s="126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</row>
    <row r="580" spans="2:12">
      <c r="B580" s="126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</row>
    <row r="581" spans="2:12">
      <c r="B581" s="126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</row>
    <row r="582" spans="2:12">
      <c r="B582" s="126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</row>
    <row r="583" spans="2:12">
      <c r="B583" s="126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</row>
    <row r="584" spans="2:12">
      <c r="B584" s="126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</row>
    <row r="585" spans="2:12">
      <c r="B585" s="126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</row>
    <row r="586" spans="2:12">
      <c r="B586" s="126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80"/>
  <sheetViews>
    <sheetView rightToLeft="1" zoomScale="85" zoomScaleNormal="85" workbookViewId="0"/>
  </sheetViews>
  <sheetFormatPr defaultColWidth="9.140625" defaultRowHeight="18"/>
  <cols>
    <col min="1" max="1" width="6.28515625" style="2" customWidth="1"/>
    <col min="2" max="2" width="32.85546875" style="2" bestFit="1" customWidth="1"/>
    <col min="3" max="3" width="41.710937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9" style="1" bestFit="1" customWidth="1"/>
    <col min="8" max="8" width="10.7109375" style="1" bestFit="1" customWidth="1"/>
    <col min="9" max="9" width="10.85546875" style="1" bestFit="1" customWidth="1"/>
    <col min="10" max="10" width="9.140625" style="1" bestFit="1" customWidth="1"/>
    <col min="11" max="11" width="9" style="3" bestFit="1" customWidth="1"/>
    <col min="12" max="16384" width="9.140625" style="1"/>
  </cols>
  <sheetData>
    <row r="1" spans="1:11">
      <c r="B1" s="45" t="s">
        <v>150</v>
      </c>
      <c r="C1" s="65" t="s" vm="1">
        <v>238</v>
      </c>
    </row>
    <row r="2" spans="1:11">
      <c r="B2" s="45" t="s">
        <v>149</v>
      </c>
      <c r="C2" s="65" t="s">
        <v>239</v>
      </c>
    </row>
    <row r="3" spans="1:11">
      <c r="B3" s="45" t="s">
        <v>151</v>
      </c>
      <c r="C3" s="65" t="s">
        <v>240</v>
      </c>
    </row>
    <row r="4" spans="1:11">
      <c r="B4" s="45" t="s">
        <v>152</v>
      </c>
      <c r="C4" s="65" t="s">
        <v>241</v>
      </c>
    </row>
    <row r="6" spans="1:11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9"/>
    </row>
    <row r="7" spans="1:11" ht="26.25" customHeight="1">
      <c r="B7" s="157" t="s">
        <v>100</v>
      </c>
      <c r="C7" s="158"/>
      <c r="D7" s="158"/>
      <c r="E7" s="158"/>
      <c r="F7" s="158"/>
      <c r="G7" s="158"/>
      <c r="H7" s="158"/>
      <c r="I7" s="158"/>
      <c r="J7" s="158"/>
      <c r="K7" s="159"/>
    </row>
    <row r="8" spans="1:11" s="3" customFormat="1" ht="78.75">
      <c r="A8" s="2"/>
      <c r="B8" s="21" t="s">
        <v>120</v>
      </c>
      <c r="C8" s="28" t="s">
        <v>48</v>
      </c>
      <c r="D8" s="28" t="s">
        <v>123</v>
      </c>
      <c r="E8" s="28" t="s">
        <v>69</v>
      </c>
      <c r="F8" s="28" t="s">
        <v>107</v>
      </c>
      <c r="G8" s="28" t="s">
        <v>213</v>
      </c>
      <c r="H8" s="28" t="s">
        <v>212</v>
      </c>
      <c r="I8" s="28" t="s">
        <v>65</v>
      </c>
      <c r="J8" s="28" t="s">
        <v>153</v>
      </c>
      <c r="K8" s="29" t="s">
        <v>155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220</v>
      </c>
      <c r="H9" s="15"/>
      <c r="I9" s="15" t="s">
        <v>216</v>
      </c>
      <c r="J9" s="30" t="s">
        <v>19</v>
      </c>
      <c r="K9" s="31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119" t="s">
        <v>52</v>
      </c>
      <c r="C11" s="120"/>
      <c r="D11" s="120"/>
      <c r="E11" s="120"/>
      <c r="F11" s="120"/>
      <c r="G11" s="121"/>
      <c r="H11" s="123"/>
      <c r="I11" s="121">
        <v>-27187.835491669994</v>
      </c>
      <c r="J11" s="122">
        <f>I11/$I$11</f>
        <v>1</v>
      </c>
      <c r="K11" s="122">
        <f>I11/'סכום נכסי הקרן'!$C$42</f>
        <v>-3.6096017492339978E-4</v>
      </c>
    </row>
    <row r="12" spans="1:11">
      <c r="B12" s="124" t="s">
        <v>208</v>
      </c>
      <c r="C12" s="120"/>
      <c r="D12" s="120"/>
      <c r="E12" s="120"/>
      <c r="F12" s="120"/>
      <c r="G12" s="121"/>
      <c r="H12" s="123"/>
      <c r="I12" s="121">
        <v>-27187.835491670001</v>
      </c>
      <c r="J12" s="122">
        <f t="shared" ref="J12:J16" si="0">I12/$I$11</f>
        <v>1.0000000000000002</v>
      </c>
      <c r="K12" s="122">
        <f>I12/'סכום נכסי הקרן'!$C$42</f>
        <v>-3.6096017492339989E-4</v>
      </c>
    </row>
    <row r="13" spans="1:11">
      <c r="B13" s="99" t="s">
        <v>1970</v>
      </c>
      <c r="C13" s="96" t="s">
        <v>1971</v>
      </c>
      <c r="D13" s="109" t="s">
        <v>29</v>
      </c>
      <c r="E13" s="109" t="s">
        <v>682</v>
      </c>
      <c r="F13" s="109" t="s">
        <v>138</v>
      </c>
      <c r="G13" s="103">
        <v>2661.4378019999999</v>
      </c>
      <c r="H13" s="105">
        <v>322300</v>
      </c>
      <c r="I13" s="103">
        <v>-6531.0637401319991</v>
      </c>
      <c r="J13" s="104">
        <f t="shared" si="0"/>
        <v>0.24022006982251434</v>
      </c>
      <c r="K13" s="104">
        <f>I13/'סכום נכסי הקרן'!$C$42</f>
        <v>-8.6709878423246088E-5</v>
      </c>
    </row>
    <row r="14" spans="1:11">
      <c r="B14" s="99" t="s">
        <v>1972</v>
      </c>
      <c r="C14" s="96" t="s">
        <v>1973</v>
      </c>
      <c r="D14" s="109" t="s">
        <v>29</v>
      </c>
      <c r="E14" s="109" t="s">
        <v>682</v>
      </c>
      <c r="F14" s="109" t="s">
        <v>136</v>
      </c>
      <c r="G14" s="103">
        <v>1990.6387479999996</v>
      </c>
      <c r="H14" s="105">
        <v>5050</v>
      </c>
      <c r="I14" s="103">
        <v>-198.90879405399997</v>
      </c>
      <c r="J14" s="104">
        <f t="shared" si="0"/>
        <v>7.3160952483673474E-3</v>
      </c>
      <c r="K14" s="104">
        <f>I14/'סכום נכסי הקרן'!$C$42</f>
        <v>-2.6408190206069319E-6</v>
      </c>
    </row>
    <row r="15" spans="1:11">
      <c r="B15" s="99" t="s">
        <v>1974</v>
      </c>
      <c r="C15" s="96" t="s">
        <v>1975</v>
      </c>
      <c r="D15" s="109" t="s">
        <v>29</v>
      </c>
      <c r="E15" s="109" t="s">
        <v>682</v>
      </c>
      <c r="F15" s="109" t="s">
        <v>136</v>
      </c>
      <c r="G15" s="103">
        <v>6838.1066980000005</v>
      </c>
      <c r="H15" s="105">
        <v>309025</v>
      </c>
      <c r="I15" s="103">
        <v>-27083.318369391</v>
      </c>
      <c r="J15" s="104">
        <f t="shared" si="0"/>
        <v>0.99615573949198655</v>
      </c>
      <c r="K15" s="104">
        <f>I15/'סכום נכסי הקרן'!$C$42</f>
        <v>-3.5957254997797614E-4</v>
      </c>
    </row>
    <row r="16" spans="1:11">
      <c r="B16" s="99" t="s">
        <v>1976</v>
      </c>
      <c r="C16" s="96" t="s">
        <v>1977</v>
      </c>
      <c r="D16" s="109" t="s">
        <v>29</v>
      </c>
      <c r="E16" s="109" t="s">
        <v>682</v>
      </c>
      <c r="F16" s="109" t="s">
        <v>138</v>
      </c>
      <c r="G16" s="103">
        <v>3504.4134010000007</v>
      </c>
      <c r="H16" s="105">
        <v>35890</v>
      </c>
      <c r="I16" s="103">
        <v>6625.4554119070008</v>
      </c>
      <c r="J16" s="104">
        <f t="shared" si="0"/>
        <v>-0.24369190456286804</v>
      </c>
      <c r="K16" s="104">
        <f>I16/'סכום נכסי הקרן'!$C$42</f>
        <v>8.7963072498429296E-5</v>
      </c>
    </row>
    <row r="17" spans="2:11">
      <c r="B17" s="116"/>
      <c r="C17" s="96"/>
      <c r="D17" s="96"/>
      <c r="E17" s="96"/>
      <c r="F17" s="96"/>
      <c r="G17" s="103"/>
      <c r="H17" s="105"/>
      <c r="I17" s="96"/>
      <c r="J17" s="104"/>
      <c r="K17" s="96"/>
    </row>
    <row r="18" spans="2:11">
      <c r="B18" s="95"/>
      <c r="C18" s="95"/>
      <c r="D18" s="95"/>
      <c r="E18" s="95"/>
      <c r="F18" s="95"/>
      <c r="G18" s="95"/>
      <c r="H18" s="95"/>
      <c r="I18" s="95"/>
      <c r="J18" s="95"/>
      <c r="K18" s="95"/>
    </row>
    <row r="19" spans="2:11">
      <c r="B19" s="95"/>
      <c r="C19" s="95"/>
      <c r="D19" s="95"/>
      <c r="E19" s="95"/>
      <c r="F19" s="95"/>
      <c r="G19" s="95"/>
      <c r="H19" s="95"/>
      <c r="I19" s="95"/>
      <c r="J19" s="95"/>
      <c r="K19" s="95"/>
    </row>
    <row r="20" spans="2:11">
      <c r="B20" s="131" t="s">
        <v>229</v>
      </c>
      <c r="C20" s="95"/>
      <c r="D20" s="95"/>
      <c r="E20" s="95"/>
      <c r="F20" s="95"/>
      <c r="G20" s="95"/>
      <c r="H20" s="95"/>
      <c r="I20" s="95"/>
      <c r="J20" s="95"/>
      <c r="K20" s="95"/>
    </row>
    <row r="21" spans="2:11">
      <c r="B21" s="131" t="s">
        <v>116</v>
      </c>
      <c r="C21" s="95"/>
      <c r="D21" s="95"/>
      <c r="E21" s="95"/>
      <c r="F21" s="95"/>
      <c r="G21" s="95"/>
      <c r="H21" s="95"/>
      <c r="I21" s="95"/>
      <c r="J21" s="95"/>
      <c r="K21" s="95"/>
    </row>
    <row r="22" spans="2:11">
      <c r="B22" s="131" t="s">
        <v>211</v>
      </c>
      <c r="C22" s="95"/>
      <c r="D22" s="95"/>
      <c r="E22" s="95"/>
      <c r="F22" s="95"/>
      <c r="G22" s="95"/>
      <c r="H22" s="95"/>
      <c r="I22" s="95"/>
      <c r="J22" s="95"/>
      <c r="K22" s="95"/>
    </row>
    <row r="23" spans="2:11">
      <c r="B23" s="131" t="s">
        <v>219</v>
      </c>
      <c r="C23" s="95"/>
      <c r="D23" s="95"/>
      <c r="E23" s="95"/>
      <c r="F23" s="95"/>
      <c r="G23" s="95"/>
      <c r="H23" s="95"/>
      <c r="I23" s="95"/>
      <c r="J23" s="95"/>
      <c r="K23" s="95"/>
    </row>
    <row r="24" spans="2:11">
      <c r="B24" s="95"/>
      <c r="C24" s="95"/>
      <c r="D24" s="95"/>
      <c r="E24" s="95"/>
      <c r="F24" s="95"/>
      <c r="G24" s="95"/>
      <c r="H24" s="95"/>
      <c r="I24" s="95"/>
      <c r="J24" s="95"/>
      <c r="K24" s="95"/>
    </row>
    <row r="25" spans="2:11">
      <c r="B25" s="95"/>
      <c r="C25" s="95"/>
      <c r="D25" s="95"/>
      <c r="E25" s="95"/>
      <c r="F25" s="95"/>
      <c r="G25" s="95"/>
      <c r="H25" s="95"/>
      <c r="I25" s="95"/>
      <c r="J25" s="95"/>
      <c r="K25" s="95"/>
    </row>
    <row r="26" spans="2:11"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2:11">
      <c r="B27" s="95"/>
      <c r="C27" s="95"/>
      <c r="D27" s="95"/>
      <c r="E27" s="95"/>
      <c r="F27" s="95"/>
      <c r="G27" s="95"/>
      <c r="H27" s="95"/>
      <c r="I27" s="95"/>
      <c r="J27" s="95"/>
      <c r="K27" s="95"/>
    </row>
    <row r="28" spans="2:11">
      <c r="B28" s="95"/>
      <c r="C28" s="95"/>
      <c r="D28" s="95"/>
      <c r="E28" s="95"/>
      <c r="F28" s="95"/>
      <c r="G28" s="95"/>
      <c r="H28" s="95"/>
      <c r="I28" s="95"/>
      <c r="J28" s="95"/>
      <c r="K28" s="95"/>
    </row>
    <row r="29" spans="2:11">
      <c r="B29" s="95"/>
      <c r="C29" s="95"/>
      <c r="D29" s="95"/>
      <c r="E29" s="95"/>
      <c r="F29" s="95"/>
      <c r="G29" s="95"/>
      <c r="H29" s="95"/>
      <c r="I29" s="95"/>
      <c r="J29" s="95"/>
      <c r="K29" s="95"/>
    </row>
    <row r="30" spans="2:11">
      <c r="B30" s="95"/>
      <c r="C30" s="95"/>
      <c r="D30" s="95"/>
      <c r="E30" s="95"/>
      <c r="F30" s="95"/>
      <c r="G30" s="95"/>
      <c r="H30" s="95"/>
      <c r="I30" s="95"/>
      <c r="J30" s="95"/>
      <c r="K30" s="95"/>
    </row>
    <row r="31" spans="2:11">
      <c r="B31" s="95"/>
      <c r="C31" s="95"/>
      <c r="D31" s="95"/>
      <c r="E31" s="95"/>
      <c r="F31" s="95"/>
      <c r="G31" s="95"/>
      <c r="H31" s="95"/>
      <c r="I31" s="95"/>
      <c r="J31" s="95"/>
      <c r="K31" s="95"/>
    </row>
    <row r="32" spans="2:11">
      <c r="B32" s="95"/>
      <c r="C32" s="95"/>
      <c r="D32" s="95"/>
      <c r="E32" s="95"/>
      <c r="F32" s="95"/>
      <c r="G32" s="95"/>
      <c r="H32" s="95"/>
      <c r="I32" s="95"/>
      <c r="J32" s="95"/>
      <c r="K32" s="95"/>
    </row>
    <row r="33" spans="2:11">
      <c r="B33" s="95"/>
      <c r="C33" s="95"/>
      <c r="D33" s="95"/>
      <c r="E33" s="95"/>
      <c r="F33" s="95"/>
      <c r="G33" s="95"/>
      <c r="H33" s="95"/>
      <c r="I33" s="95"/>
      <c r="J33" s="95"/>
      <c r="K33" s="95"/>
    </row>
    <row r="34" spans="2:11">
      <c r="B34" s="95"/>
      <c r="C34" s="95"/>
      <c r="D34" s="95"/>
      <c r="E34" s="95"/>
      <c r="F34" s="95"/>
      <c r="G34" s="95"/>
      <c r="H34" s="95"/>
      <c r="I34" s="95"/>
      <c r="J34" s="95"/>
      <c r="K34" s="95"/>
    </row>
    <row r="35" spans="2:11">
      <c r="B35" s="95"/>
      <c r="C35" s="95"/>
      <c r="D35" s="95"/>
      <c r="E35" s="95"/>
      <c r="F35" s="95"/>
      <c r="G35" s="95"/>
      <c r="H35" s="95"/>
      <c r="I35" s="95"/>
      <c r="J35" s="95"/>
      <c r="K35" s="95"/>
    </row>
    <row r="36" spans="2:11">
      <c r="B36" s="95"/>
      <c r="C36" s="95"/>
      <c r="D36" s="95"/>
      <c r="E36" s="95"/>
      <c r="F36" s="95"/>
      <c r="G36" s="95"/>
      <c r="H36" s="95"/>
      <c r="I36" s="95"/>
      <c r="J36" s="95"/>
      <c r="K36" s="95"/>
    </row>
    <row r="37" spans="2:11">
      <c r="B37" s="95"/>
      <c r="C37" s="95"/>
      <c r="D37" s="95"/>
      <c r="E37" s="95"/>
      <c r="F37" s="95"/>
      <c r="G37" s="95"/>
      <c r="H37" s="95"/>
      <c r="I37" s="95"/>
      <c r="J37" s="95"/>
      <c r="K37" s="95"/>
    </row>
    <row r="38" spans="2:11">
      <c r="B38" s="95"/>
      <c r="C38" s="95"/>
      <c r="D38" s="95"/>
      <c r="E38" s="95"/>
      <c r="F38" s="95"/>
      <c r="G38" s="95"/>
      <c r="H38" s="95"/>
      <c r="I38" s="95"/>
      <c r="J38" s="95"/>
      <c r="K38" s="95"/>
    </row>
    <row r="39" spans="2:11">
      <c r="B39" s="95"/>
      <c r="C39" s="95"/>
      <c r="D39" s="95"/>
      <c r="E39" s="95"/>
      <c r="F39" s="95"/>
      <c r="G39" s="95"/>
      <c r="H39" s="95"/>
      <c r="I39" s="95"/>
      <c r="J39" s="95"/>
      <c r="K39" s="95"/>
    </row>
    <row r="40" spans="2:11">
      <c r="B40" s="95"/>
      <c r="C40" s="95"/>
      <c r="D40" s="95"/>
      <c r="E40" s="95"/>
      <c r="F40" s="95"/>
      <c r="G40" s="95"/>
      <c r="H40" s="95"/>
      <c r="I40" s="95"/>
      <c r="J40" s="95"/>
      <c r="K40" s="95"/>
    </row>
    <row r="41" spans="2:11">
      <c r="B41" s="95"/>
      <c r="C41" s="95"/>
      <c r="D41" s="95"/>
      <c r="E41" s="95"/>
      <c r="F41" s="95"/>
      <c r="G41" s="95"/>
      <c r="H41" s="95"/>
      <c r="I41" s="95"/>
      <c r="J41" s="95"/>
      <c r="K41" s="95"/>
    </row>
    <row r="42" spans="2:11">
      <c r="B42" s="95"/>
      <c r="C42" s="95"/>
      <c r="D42" s="95"/>
      <c r="E42" s="95"/>
      <c r="F42" s="95"/>
      <c r="G42" s="95"/>
      <c r="H42" s="95"/>
      <c r="I42" s="95"/>
      <c r="J42" s="95"/>
      <c r="K42" s="95"/>
    </row>
    <row r="43" spans="2:11">
      <c r="B43" s="95"/>
      <c r="C43" s="95"/>
      <c r="D43" s="95"/>
      <c r="E43" s="95"/>
      <c r="F43" s="95"/>
      <c r="G43" s="95"/>
      <c r="H43" s="95"/>
      <c r="I43" s="95"/>
      <c r="J43" s="95"/>
      <c r="K43" s="95"/>
    </row>
    <row r="44" spans="2:11">
      <c r="B44" s="95"/>
      <c r="C44" s="95"/>
      <c r="D44" s="95"/>
      <c r="E44" s="95"/>
      <c r="F44" s="95"/>
      <c r="G44" s="95"/>
      <c r="H44" s="95"/>
      <c r="I44" s="95"/>
      <c r="J44" s="95"/>
      <c r="K44" s="95"/>
    </row>
    <row r="45" spans="2:11">
      <c r="B45" s="95"/>
      <c r="C45" s="95"/>
      <c r="D45" s="95"/>
      <c r="E45" s="95"/>
      <c r="F45" s="95"/>
      <c r="G45" s="95"/>
      <c r="H45" s="95"/>
      <c r="I45" s="95"/>
      <c r="J45" s="95"/>
      <c r="K45" s="95"/>
    </row>
    <row r="46" spans="2:11">
      <c r="B46" s="95"/>
      <c r="C46" s="95"/>
      <c r="D46" s="95"/>
      <c r="E46" s="95"/>
      <c r="F46" s="95"/>
      <c r="G46" s="95"/>
      <c r="H46" s="95"/>
      <c r="I46" s="95"/>
      <c r="J46" s="95"/>
      <c r="K46" s="95"/>
    </row>
    <row r="47" spans="2:11">
      <c r="B47" s="95"/>
      <c r="C47" s="95"/>
      <c r="D47" s="95"/>
      <c r="E47" s="95"/>
      <c r="F47" s="95"/>
      <c r="G47" s="95"/>
      <c r="H47" s="95"/>
      <c r="I47" s="95"/>
      <c r="J47" s="95"/>
      <c r="K47" s="95"/>
    </row>
    <row r="48" spans="2:11">
      <c r="B48" s="95"/>
      <c r="C48" s="95"/>
      <c r="D48" s="95"/>
      <c r="E48" s="95"/>
      <c r="F48" s="95"/>
      <c r="G48" s="95"/>
      <c r="H48" s="95"/>
      <c r="I48" s="95"/>
      <c r="J48" s="95"/>
      <c r="K48" s="95"/>
    </row>
    <row r="49" spans="2:11">
      <c r="B49" s="95"/>
      <c r="C49" s="95"/>
      <c r="D49" s="95"/>
      <c r="E49" s="95"/>
      <c r="F49" s="95"/>
      <c r="G49" s="95"/>
      <c r="H49" s="95"/>
      <c r="I49" s="95"/>
      <c r="J49" s="95"/>
      <c r="K49" s="95"/>
    </row>
    <row r="50" spans="2:11">
      <c r="B50" s="95"/>
      <c r="C50" s="95"/>
      <c r="D50" s="95"/>
      <c r="E50" s="95"/>
      <c r="F50" s="95"/>
      <c r="G50" s="95"/>
      <c r="H50" s="95"/>
      <c r="I50" s="95"/>
      <c r="J50" s="95"/>
      <c r="K50" s="95"/>
    </row>
    <row r="51" spans="2:11">
      <c r="B51" s="95"/>
      <c r="C51" s="95"/>
      <c r="D51" s="95"/>
      <c r="E51" s="95"/>
      <c r="F51" s="95"/>
      <c r="G51" s="95"/>
      <c r="H51" s="95"/>
      <c r="I51" s="95"/>
      <c r="J51" s="95"/>
      <c r="K51" s="95"/>
    </row>
    <row r="52" spans="2:11">
      <c r="B52" s="95"/>
      <c r="C52" s="95"/>
      <c r="D52" s="95"/>
      <c r="E52" s="95"/>
      <c r="F52" s="95"/>
      <c r="G52" s="95"/>
      <c r="H52" s="95"/>
      <c r="I52" s="95"/>
      <c r="J52" s="95"/>
      <c r="K52" s="95"/>
    </row>
    <row r="53" spans="2:11">
      <c r="B53" s="95"/>
      <c r="C53" s="95"/>
      <c r="D53" s="95"/>
      <c r="E53" s="95"/>
      <c r="F53" s="95"/>
      <c r="G53" s="95"/>
      <c r="H53" s="95"/>
      <c r="I53" s="95"/>
      <c r="J53" s="95"/>
      <c r="K53" s="95"/>
    </row>
    <row r="54" spans="2:11">
      <c r="B54" s="95"/>
      <c r="C54" s="95"/>
      <c r="D54" s="95"/>
      <c r="E54" s="95"/>
      <c r="F54" s="95"/>
      <c r="G54" s="95"/>
      <c r="H54" s="95"/>
      <c r="I54" s="95"/>
      <c r="J54" s="95"/>
      <c r="K54" s="95"/>
    </row>
    <row r="55" spans="2:11">
      <c r="B55" s="95"/>
      <c r="C55" s="95"/>
      <c r="D55" s="95"/>
      <c r="E55" s="95"/>
      <c r="F55" s="95"/>
      <c r="G55" s="95"/>
      <c r="H55" s="95"/>
      <c r="I55" s="95"/>
      <c r="J55" s="95"/>
      <c r="K55" s="95"/>
    </row>
    <row r="56" spans="2:11">
      <c r="B56" s="95"/>
      <c r="C56" s="95"/>
      <c r="D56" s="95"/>
      <c r="E56" s="95"/>
      <c r="F56" s="95"/>
      <c r="G56" s="95"/>
      <c r="H56" s="95"/>
      <c r="I56" s="95"/>
      <c r="J56" s="95"/>
      <c r="K56" s="95"/>
    </row>
    <row r="57" spans="2:11">
      <c r="B57" s="95"/>
      <c r="C57" s="95"/>
      <c r="D57" s="95"/>
      <c r="E57" s="95"/>
      <c r="F57" s="95"/>
      <c r="G57" s="95"/>
      <c r="H57" s="95"/>
      <c r="I57" s="95"/>
      <c r="J57" s="95"/>
      <c r="K57" s="95"/>
    </row>
    <row r="58" spans="2:11">
      <c r="B58" s="95"/>
      <c r="C58" s="95"/>
      <c r="D58" s="95"/>
      <c r="E58" s="95"/>
      <c r="F58" s="95"/>
      <c r="G58" s="95"/>
      <c r="H58" s="95"/>
      <c r="I58" s="95"/>
      <c r="J58" s="95"/>
      <c r="K58" s="95"/>
    </row>
    <row r="59" spans="2:11"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2:11"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2:11"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2:11"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2:11"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2:11"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2:11"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2:11"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2:11"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2:11"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2:11"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2:11"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2:11"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2:11"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2:11"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2:11"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2:11"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2:11"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2:11"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2:11"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2:11"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2:11"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2:11"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2:11"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2:11"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2:11"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2:11"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2:11"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2:11"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2:11"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2:11"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2:11"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2:11"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2:11"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2:11"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2:11"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2:11"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2:11"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2:11"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2:11"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2:11"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2:11"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2:11"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2:11"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2:11"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2:11"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2:11">
      <c r="B105" s="95"/>
      <c r="C105" s="95"/>
      <c r="D105" s="95"/>
      <c r="E105" s="95"/>
      <c r="F105" s="95"/>
      <c r="G105" s="95"/>
      <c r="H105" s="95"/>
      <c r="I105" s="95"/>
      <c r="J105" s="95"/>
      <c r="K105" s="95"/>
    </row>
    <row r="106" spans="2:11">
      <c r="B106" s="95"/>
      <c r="C106" s="95"/>
      <c r="D106" s="95"/>
      <c r="E106" s="95"/>
      <c r="F106" s="95"/>
      <c r="G106" s="95"/>
      <c r="H106" s="95"/>
      <c r="I106" s="95"/>
      <c r="J106" s="95"/>
      <c r="K106" s="95"/>
    </row>
    <row r="107" spans="2:11">
      <c r="B107" s="95"/>
      <c r="C107" s="95"/>
      <c r="D107" s="95"/>
      <c r="E107" s="95"/>
      <c r="F107" s="95"/>
      <c r="G107" s="95"/>
      <c r="H107" s="95"/>
      <c r="I107" s="95"/>
      <c r="J107" s="95"/>
      <c r="K107" s="95"/>
    </row>
    <row r="108" spans="2:11">
      <c r="B108" s="95"/>
      <c r="C108" s="95"/>
      <c r="D108" s="95"/>
      <c r="E108" s="95"/>
      <c r="F108" s="95"/>
      <c r="G108" s="95"/>
      <c r="H108" s="95"/>
      <c r="I108" s="95"/>
      <c r="J108" s="95"/>
      <c r="K108" s="95"/>
    </row>
    <row r="109" spans="2:11">
      <c r="B109" s="95"/>
      <c r="C109" s="95"/>
      <c r="D109" s="95"/>
      <c r="E109" s="95"/>
      <c r="F109" s="95"/>
      <c r="G109" s="95"/>
      <c r="H109" s="95"/>
      <c r="I109" s="95"/>
      <c r="J109" s="95"/>
      <c r="K109" s="95"/>
    </row>
    <row r="110" spans="2:11">
      <c r="B110" s="95"/>
      <c r="C110" s="95"/>
      <c r="D110" s="95"/>
      <c r="E110" s="95"/>
      <c r="F110" s="95"/>
      <c r="G110" s="95"/>
      <c r="H110" s="95"/>
      <c r="I110" s="95"/>
      <c r="J110" s="95"/>
      <c r="K110" s="95"/>
    </row>
    <row r="111" spans="2:11">
      <c r="B111" s="95"/>
      <c r="C111" s="95"/>
      <c r="D111" s="95"/>
      <c r="E111" s="95"/>
      <c r="F111" s="95"/>
      <c r="G111" s="95"/>
      <c r="H111" s="95"/>
      <c r="I111" s="95"/>
      <c r="J111" s="95"/>
      <c r="K111" s="95"/>
    </row>
    <row r="112" spans="2:11">
      <c r="B112" s="95"/>
      <c r="C112" s="95"/>
      <c r="D112" s="95"/>
      <c r="E112" s="95"/>
      <c r="F112" s="95"/>
      <c r="G112" s="95"/>
      <c r="H112" s="95"/>
      <c r="I112" s="95"/>
      <c r="J112" s="95"/>
      <c r="K112" s="95"/>
    </row>
    <row r="113" spans="2:11">
      <c r="B113" s="95"/>
      <c r="C113" s="95"/>
      <c r="D113" s="95"/>
      <c r="E113" s="95"/>
      <c r="F113" s="95"/>
      <c r="G113" s="95"/>
      <c r="H113" s="95"/>
      <c r="I113" s="95"/>
      <c r="J113" s="95"/>
      <c r="K113" s="95"/>
    </row>
    <row r="114" spans="2:11">
      <c r="B114" s="95"/>
      <c r="C114" s="95"/>
      <c r="D114" s="95"/>
      <c r="E114" s="95"/>
      <c r="F114" s="95"/>
      <c r="G114" s="95"/>
      <c r="H114" s="95"/>
      <c r="I114" s="95"/>
      <c r="J114" s="95"/>
      <c r="K114" s="95"/>
    </row>
    <row r="115" spans="2:11">
      <c r="B115" s="95"/>
      <c r="C115" s="95"/>
      <c r="D115" s="95"/>
      <c r="E115" s="95"/>
      <c r="F115" s="95"/>
      <c r="G115" s="95"/>
      <c r="H115" s="95"/>
      <c r="I115" s="95"/>
      <c r="J115" s="95"/>
      <c r="K115" s="95"/>
    </row>
    <row r="116" spans="2:11">
      <c r="B116" s="95"/>
      <c r="C116" s="95"/>
      <c r="D116" s="95"/>
      <c r="E116" s="95"/>
      <c r="F116" s="95"/>
      <c r="G116" s="95"/>
      <c r="H116" s="95"/>
      <c r="I116" s="95"/>
      <c r="J116" s="95"/>
      <c r="K116" s="95"/>
    </row>
    <row r="117" spans="2:11">
      <c r="B117" s="126"/>
      <c r="C117" s="136"/>
      <c r="D117" s="136"/>
      <c r="E117" s="136"/>
      <c r="F117" s="136"/>
      <c r="G117" s="136"/>
      <c r="H117" s="136"/>
      <c r="I117" s="125"/>
      <c r="J117" s="125"/>
      <c r="K117" s="136"/>
    </row>
    <row r="118" spans="2:11">
      <c r="B118" s="126"/>
      <c r="C118" s="136"/>
      <c r="D118" s="136"/>
      <c r="E118" s="136"/>
      <c r="F118" s="136"/>
      <c r="G118" s="136"/>
      <c r="H118" s="136"/>
      <c r="I118" s="125"/>
      <c r="J118" s="125"/>
      <c r="K118" s="136"/>
    </row>
    <row r="119" spans="2:11">
      <c r="B119" s="126"/>
      <c r="C119" s="136"/>
      <c r="D119" s="136"/>
      <c r="E119" s="136"/>
      <c r="F119" s="136"/>
      <c r="G119" s="136"/>
      <c r="H119" s="136"/>
      <c r="I119" s="125"/>
      <c r="J119" s="125"/>
      <c r="K119" s="136"/>
    </row>
    <row r="120" spans="2:11">
      <c r="B120" s="126"/>
      <c r="C120" s="136"/>
      <c r="D120" s="136"/>
      <c r="E120" s="136"/>
      <c r="F120" s="136"/>
      <c r="G120" s="136"/>
      <c r="H120" s="136"/>
      <c r="I120" s="125"/>
      <c r="J120" s="125"/>
      <c r="K120" s="136"/>
    </row>
    <row r="121" spans="2:11">
      <c r="B121" s="126"/>
      <c r="C121" s="136"/>
      <c r="D121" s="136"/>
      <c r="E121" s="136"/>
      <c r="F121" s="136"/>
      <c r="G121" s="136"/>
      <c r="H121" s="136"/>
      <c r="I121" s="125"/>
      <c r="J121" s="125"/>
      <c r="K121" s="136"/>
    </row>
    <row r="122" spans="2:11">
      <c r="B122" s="126"/>
      <c r="C122" s="136"/>
      <c r="D122" s="136"/>
      <c r="E122" s="136"/>
      <c r="F122" s="136"/>
      <c r="G122" s="136"/>
      <c r="H122" s="136"/>
      <c r="I122" s="125"/>
      <c r="J122" s="125"/>
      <c r="K122" s="136"/>
    </row>
    <row r="123" spans="2:11">
      <c r="B123" s="126"/>
      <c r="C123" s="136"/>
      <c r="D123" s="136"/>
      <c r="E123" s="136"/>
      <c r="F123" s="136"/>
      <c r="G123" s="136"/>
      <c r="H123" s="136"/>
      <c r="I123" s="125"/>
      <c r="J123" s="125"/>
      <c r="K123" s="136"/>
    </row>
    <row r="124" spans="2:11">
      <c r="B124" s="126"/>
      <c r="C124" s="136"/>
      <c r="D124" s="136"/>
      <c r="E124" s="136"/>
      <c r="F124" s="136"/>
      <c r="G124" s="136"/>
      <c r="H124" s="136"/>
      <c r="I124" s="125"/>
      <c r="J124" s="125"/>
      <c r="K124" s="136"/>
    </row>
    <row r="125" spans="2:11">
      <c r="B125" s="126"/>
      <c r="C125" s="136"/>
      <c r="D125" s="136"/>
      <c r="E125" s="136"/>
      <c r="F125" s="136"/>
      <c r="G125" s="136"/>
      <c r="H125" s="136"/>
      <c r="I125" s="125"/>
      <c r="J125" s="125"/>
      <c r="K125" s="136"/>
    </row>
    <row r="126" spans="2:11">
      <c r="B126" s="126"/>
      <c r="C126" s="136"/>
      <c r="D126" s="136"/>
      <c r="E126" s="136"/>
      <c r="F126" s="136"/>
      <c r="G126" s="136"/>
      <c r="H126" s="136"/>
      <c r="I126" s="125"/>
      <c r="J126" s="125"/>
      <c r="K126" s="136"/>
    </row>
    <row r="127" spans="2:11">
      <c r="B127" s="126"/>
      <c r="C127" s="136"/>
      <c r="D127" s="136"/>
      <c r="E127" s="136"/>
      <c r="F127" s="136"/>
      <c r="G127" s="136"/>
      <c r="H127" s="136"/>
      <c r="I127" s="125"/>
      <c r="J127" s="125"/>
      <c r="K127" s="136"/>
    </row>
    <row r="128" spans="2:11">
      <c r="B128" s="126"/>
      <c r="C128" s="136"/>
      <c r="D128" s="136"/>
      <c r="E128" s="136"/>
      <c r="F128" s="136"/>
      <c r="G128" s="136"/>
      <c r="H128" s="136"/>
      <c r="I128" s="125"/>
      <c r="J128" s="125"/>
      <c r="K128" s="136"/>
    </row>
    <row r="129" spans="2:11">
      <c r="B129" s="126"/>
      <c r="C129" s="136"/>
      <c r="D129" s="136"/>
      <c r="E129" s="136"/>
      <c r="F129" s="136"/>
      <c r="G129" s="136"/>
      <c r="H129" s="136"/>
      <c r="I129" s="125"/>
      <c r="J129" s="125"/>
      <c r="K129" s="136"/>
    </row>
    <row r="130" spans="2:11">
      <c r="B130" s="126"/>
      <c r="C130" s="136"/>
      <c r="D130" s="136"/>
      <c r="E130" s="136"/>
      <c r="F130" s="136"/>
      <c r="G130" s="136"/>
      <c r="H130" s="136"/>
      <c r="I130" s="125"/>
      <c r="J130" s="125"/>
      <c r="K130" s="136"/>
    </row>
    <row r="131" spans="2:11">
      <c r="B131" s="126"/>
      <c r="C131" s="136"/>
      <c r="D131" s="136"/>
      <c r="E131" s="136"/>
      <c r="F131" s="136"/>
      <c r="G131" s="136"/>
      <c r="H131" s="136"/>
      <c r="I131" s="125"/>
      <c r="J131" s="125"/>
      <c r="K131" s="136"/>
    </row>
    <row r="132" spans="2:11">
      <c r="B132" s="126"/>
      <c r="C132" s="136"/>
      <c r="D132" s="136"/>
      <c r="E132" s="136"/>
      <c r="F132" s="136"/>
      <c r="G132" s="136"/>
      <c r="H132" s="136"/>
      <c r="I132" s="125"/>
      <c r="J132" s="125"/>
      <c r="K132" s="136"/>
    </row>
    <row r="133" spans="2:11">
      <c r="B133" s="126"/>
      <c r="C133" s="136"/>
      <c r="D133" s="136"/>
      <c r="E133" s="136"/>
      <c r="F133" s="136"/>
      <c r="G133" s="136"/>
      <c r="H133" s="136"/>
      <c r="I133" s="125"/>
      <c r="J133" s="125"/>
      <c r="K133" s="136"/>
    </row>
    <row r="134" spans="2:11">
      <c r="B134" s="126"/>
      <c r="C134" s="136"/>
      <c r="D134" s="136"/>
      <c r="E134" s="136"/>
      <c r="F134" s="136"/>
      <c r="G134" s="136"/>
      <c r="H134" s="136"/>
      <c r="I134" s="125"/>
      <c r="J134" s="125"/>
      <c r="K134" s="136"/>
    </row>
    <row r="135" spans="2:11">
      <c r="B135" s="126"/>
      <c r="C135" s="136"/>
      <c r="D135" s="136"/>
      <c r="E135" s="136"/>
      <c r="F135" s="136"/>
      <c r="G135" s="136"/>
      <c r="H135" s="136"/>
      <c r="I135" s="125"/>
      <c r="J135" s="125"/>
      <c r="K135" s="136"/>
    </row>
    <row r="136" spans="2:11">
      <c r="B136" s="126"/>
      <c r="C136" s="136"/>
      <c r="D136" s="136"/>
      <c r="E136" s="136"/>
      <c r="F136" s="136"/>
      <c r="G136" s="136"/>
      <c r="H136" s="136"/>
      <c r="I136" s="125"/>
      <c r="J136" s="125"/>
      <c r="K136" s="136"/>
    </row>
    <row r="137" spans="2:11">
      <c r="B137" s="126"/>
      <c r="C137" s="136"/>
      <c r="D137" s="136"/>
      <c r="E137" s="136"/>
      <c r="F137" s="136"/>
      <c r="G137" s="136"/>
      <c r="H137" s="136"/>
      <c r="I137" s="125"/>
      <c r="J137" s="125"/>
      <c r="K137" s="136"/>
    </row>
    <row r="138" spans="2:11">
      <c r="B138" s="126"/>
      <c r="C138" s="136"/>
      <c r="D138" s="136"/>
      <c r="E138" s="136"/>
      <c r="F138" s="136"/>
      <c r="G138" s="136"/>
      <c r="H138" s="136"/>
      <c r="I138" s="125"/>
      <c r="J138" s="125"/>
      <c r="K138" s="136"/>
    </row>
    <row r="139" spans="2:11">
      <c r="B139" s="126"/>
      <c r="C139" s="136"/>
      <c r="D139" s="136"/>
      <c r="E139" s="136"/>
      <c r="F139" s="136"/>
      <c r="G139" s="136"/>
      <c r="H139" s="136"/>
      <c r="I139" s="125"/>
      <c r="J139" s="125"/>
      <c r="K139" s="136"/>
    </row>
    <row r="140" spans="2:11">
      <c r="B140" s="126"/>
      <c r="C140" s="136"/>
      <c r="D140" s="136"/>
      <c r="E140" s="136"/>
      <c r="F140" s="136"/>
      <c r="G140" s="136"/>
      <c r="H140" s="136"/>
      <c r="I140" s="125"/>
      <c r="J140" s="125"/>
      <c r="K140" s="136"/>
    </row>
    <row r="141" spans="2:11">
      <c r="B141" s="126"/>
      <c r="C141" s="136"/>
      <c r="D141" s="136"/>
      <c r="E141" s="136"/>
      <c r="F141" s="136"/>
      <c r="G141" s="136"/>
      <c r="H141" s="136"/>
      <c r="I141" s="125"/>
      <c r="J141" s="125"/>
      <c r="K141" s="136"/>
    </row>
    <row r="142" spans="2:11">
      <c r="B142" s="126"/>
      <c r="C142" s="136"/>
      <c r="D142" s="136"/>
      <c r="E142" s="136"/>
      <c r="F142" s="136"/>
      <c r="G142" s="136"/>
      <c r="H142" s="136"/>
      <c r="I142" s="125"/>
      <c r="J142" s="125"/>
      <c r="K142" s="136"/>
    </row>
    <row r="143" spans="2:11">
      <c r="B143" s="126"/>
      <c r="C143" s="136"/>
      <c r="D143" s="136"/>
      <c r="E143" s="136"/>
      <c r="F143" s="136"/>
      <c r="G143" s="136"/>
      <c r="H143" s="136"/>
      <c r="I143" s="125"/>
      <c r="J143" s="125"/>
      <c r="K143" s="136"/>
    </row>
    <row r="144" spans="2:11">
      <c r="B144" s="126"/>
      <c r="C144" s="136"/>
      <c r="D144" s="136"/>
      <c r="E144" s="136"/>
      <c r="F144" s="136"/>
      <c r="G144" s="136"/>
      <c r="H144" s="136"/>
      <c r="I144" s="125"/>
      <c r="J144" s="125"/>
      <c r="K144" s="136"/>
    </row>
    <row r="145" spans="2:11">
      <c r="B145" s="126"/>
      <c r="C145" s="136"/>
      <c r="D145" s="136"/>
      <c r="E145" s="136"/>
      <c r="F145" s="136"/>
      <c r="G145" s="136"/>
      <c r="H145" s="136"/>
      <c r="I145" s="125"/>
      <c r="J145" s="125"/>
      <c r="K145" s="136"/>
    </row>
    <row r="146" spans="2:11">
      <c r="B146" s="126"/>
      <c r="C146" s="136"/>
      <c r="D146" s="136"/>
      <c r="E146" s="136"/>
      <c r="F146" s="136"/>
      <c r="G146" s="136"/>
      <c r="H146" s="136"/>
      <c r="I146" s="125"/>
      <c r="J146" s="125"/>
      <c r="K146" s="136"/>
    </row>
    <row r="147" spans="2:11">
      <c r="B147" s="126"/>
      <c r="C147" s="136"/>
      <c r="D147" s="136"/>
      <c r="E147" s="136"/>
      <c r="F147" s="136"/>
      <c r="G147" s="136"/>
      <c r="H147" s="136"/>
      <c r="I147" s="125"/>
      <c r="J147" s="125"/>
      <c r="K147" s="136"/>
    </row>
    <row r="148" spans="2:11">
      <c r="B148" s="126"/>
      <c r="C148" s="136"/>
      <c r="D148" s="136"/>
      <c r="E148" s="136"/>
      <c r="F148" s="136"/>
      <c r="G148" s="136"/>
      <c r="H148" s="136"/>
      <c r="I148" s="125"/>
      <c r="J148" s="125"/>
      <c r="K148" s="136"/>
    </row>
    <row r="149" spans="2:11">
      <c r="B149" s="126"/>
      <c r="C149" s="136"/>
      <c r="D149" s="136"/>
      <c r="E149" s="136"/>
      <c r="F149" s="136"/>
      <c r="G149" s="136"/>
      <c r="H149" s="136"/>
      <c r="I149" s="125"/>
      <c r="J149" s="125"/>
      <c r="K149" s="136"/>
    </row>
    <row r="150" spans="2:11">
      <c r="B150" s="126"/>
      <c r="C150" s="136"/>
      <c r="D150" s="136"/>
      <c r="E150" s="136"/>
      <c r="F150" s="136"/>
      <c r="G150" s="136"/>
      <c r="H150" s="136"/>
      <c r="I150" s="125"/>
      <c r="J150" s="125"/>
      <c r="K150" s="136"/>
    </row>
    <row r="151" spans="2:11">
      <c r="B151" s="126"/>
      <c r="C151" s="136"/>
      <c r="D151" s="136"/>
      <c r="E151" s="136"/>
      <c r="F151" s="136"/>
      <c r="G151" s="136"/>
      <c r="H151" s="136"/>
      <c r="I151" s="125"/>
      <c r="J151" s="125"/>
      <c r="K151" s="136"/>
    </row>
    <row r="152" spans="2:11">
      <c r="B152" s="126"/>
      <c r="C152" s="136"/>
      <c r="D152" s="136"/>
      <c r="E152" s="136"/>
      <c r="F152" s="136"/>
      <c r="G152" s="136"/>
      <c r="H152" s="136"/>
      <c r="I152" s="125"/>
      <c r="J152" s="125"/>
      <c r="K152" s="136"/>
    </row>
    <row r="153" spans="2:11">
      <c r="B153" s="126"/>
      <c r="C153" s="136"/>
      <c r="D153" s="136"/>
      <c r="E153" s="136"/>
      <c r="F153" s="136"/>
      <c r="G153" s="136"/>
      <c r="H153" s="136"/>
      <c r="I153" s="125"/>
      <c r="J153" s="125"/>
      <c r="K153" s="136"/>
    </row>
    <row r="154" spans="2:11">
      <c r="B154" s="126"/>
      <c r="C154" s="136"/>
      <c r="D154" s="136"/>
      <c r="E154" s="136"/>
      <c r="F154" s="136"/>
      <c r="G154" s="136"/>
      <c r="H154" s="136"/>
      <c r="I154" s="125"/>
      <c r="J154" s="125"/>
      <c r="K154" s="136"/>
    </row>
    <row r="155" spans="2:11">
      <c r="B155" s="126"/>
      <c r="C155" s="136"/>
      <c r="D155" s="136"/>
      <c r="E155" s="136"/>
      <c r="F155" s="136"/>
      <c r="G155" s="136"/>
      <c r="H155" s="136"/>
      <c r="I155" s="125"/>
      <c r="J155" s="125"/>
      <c r="K155" s="136"/>
    </row>
    <row r="156" spans="2:11">
      <c r="B156" s="126"/>
      <c r="C156" s="136"/>
      <c r="D156" s="136"/>
      <c r="E156" s="136"/>
      <c r="F156" s="136"/>
      <c r="G156" s="136"/>
      <c r="H156" s="136"/>
      <c r="I156" s="125"/>
      <c r="J156" s="125"/>
      <c r="K156" s="136"/>
    </row>
    <row r="157" spans="2:11">
      <c r="B157" s="126"/>
      <c r="C157" s="136"/>
      <c r="D157" s="136"/>
      <c r="E157" s="136"/>
      <c r="F157" s="136"/>
      <c r="G157" s="136"/>
      <c r="H157" s="136"/>
      <c r="I157" s="125"/>
      <c r="J157" s="125"/>
      <c r="K157" s="136"/>
    </row>
    <row r="158" spans="2:11">
      <c r="B158" s="126"/>
      <c r="C158" s="136"/>
      <c r="D158" s="136"/>
      <c r="E158" s="136"/>
      <c r="F158" s="136"/>
      <c r="G158" s="136"/>
      <c r="H158" s="136"/>
      <c r="I158" s="125"/>
      <c r="J158" s="125"/>
      <c r="K158" s="136"/>
    </row>
    <row r="159" spans="2:11">
      <c r="B159" s="126"/>
      <c r="C159" s="136"/>
      <c r="D159" s="136"/>
      <c r="E159" s="136"/>
      <c r="F159" s="136"/>
      <c r="G159" s="136"/>
      <c r="H159" s="136"/>
      <c r="I159" s="125"/>
      <c r="J159" s="125"/>
      <c r="K159" s="136"/>
    </row>
    <row r="160" spans="2:11">
      <c r="B160" s="126"/>
      <c r="C160" s="136"/>
      <c r="D160" s="136"/>
      <c r="E160" s="136"/>
      <c r="F160" s="136"/>
      <c r="G160" s="136"/>
      <c r="H160" s="136"/>
      <c r="I160" s="125"/>
      <c r="J160" s="125"/>
      <c r="K160" s="136"/>
    </row>
    <row r="161" spans="2:11">
      <c r="B161" s="126"/>
      <c r="C161" s="136"/>
      <c r="D161" s="136"/>
      <c r="E161" s="136"/>
      <c r="F161" s="136"/>
      <c r="G161" s="136"/>
      <c r="H161" s="136"/>
      <c r="I161" s="125"/>
      <c r="J161" s="125"/>
      <c r="K161" s="136"/>
    </row>
    <row r="162" spans="2:11">
      <c r="B162" s="126"/>
      <c r="C162" s="136"/>
      <c r="D162" s="136"/>
      <c r="E162" s="136"/>
      <c r="F162" s="136"/>
      <c r="G162" s="136"/>
      <c r="H162" s="136"/>
      <c r="I162" s="125"/>
      <c r="J162" s="125"/>
      <c r="K162" s="136"/>
    </row>
    <row r="163" spans="2:11">
      <c r="B163" s="126"/>
      <c r="C163" s="136"/>
      <c r="D163" s="136"/>
      <c r="E163" s="136"/>
      <c r="F163" s="136"/>
      <c r="G163" s="136"/>
      <c r="H163" s="136"/>
      <c r="I163" s="125"/>
      <c r="J163" s="125"/>
      <c r="K163" s="136"/>
    </row>
    <row r="164" spans="2:11">
      <c r="B164" s="126"/>
      <c r="C164" s="136"/>
      <c r="D164" s="136"/>
      <c r="E164" s="136"/>
      <c r="F164" s="136"/>
      <c r="G164" s="136"/>
      <c r="H164" s="136"/>
      <c r="I164" s="125"/>
      <c r="J164" s="125"/>
      <c r="K164" s="136"/>
    </row>
    <row r="165" spans="2:11">
      <c r="B165" s="126"/>
      <c r="C165" s="136"/>
      <c r="D165" s="136"/>
      <c r="E165" s="136"/>
      <c r="F165" s="136"/>
      <c r="G165" s="136"/>
      <c r="H165" s="136"/>
      <c r="I165" s="125"/>
      <c r="J165" s="125"/>
      <c r="K165" s="136"/>
    </row>
    <row r="166" spans="2:11">
      <c r="B166" s="126"/>
      <c r="C166" s="136"/>
      <c r="D166" s="136"/>
      <c r="E166" s="136"/>
      <c r="F166" s="136"/>
      <c r="G166" s="136"/>
      <c r="H166" s="136"/>
      <c r="I166" s="125"/>
      <c r="J166" s="125"/>
      <c r="K166" s="136"/>
    </row>
    <row r="167" spans="2:11">
      <c r="B167" s="126"/>
      <c r="C167" s="136"/>
      <c r="D167" s="136"/>
      <c r="E167" s="136"/>
      <c r="F167" s="136"/>
      <c r="G167" s="136"/>
      <c r="H167" s="136"/>
      <c r="I167" s="125"/>
      <c r="J167" s="125"/>
      <c r="K167" s="136"/>
    </row>
    <row r="168" spans="2:11">
      <c r="B168" s="126"/>
      <c r="C168" s="136"/>
      <c r="D168" s="136"/>
      <c r="E168" s="136"/>
      <c r="F168" s="136"/>
      <c r="G168" s="136"/>
      <c r="H168" s="136"/>
      <c r="I168" s="125"/>
      <c r="J168" s="125"/>
      <c r="K168" s="136"/>
    </row>
    <row r="169" spans="2:11">
      <c r="B169" s="126"/>
      <c r="C169" s="136"/>
      <c r="D169" s="136"/>
      <c r="E169" s="136"/>
      <c r="F169" s="136"/>
      <c r="G169" s="136"/>
      <c r="H169" s="136"/>
      <c r="I169" s="125"/>
      <c r="J169" s="125"/>
      <c r="K169" s="136"/>
    </row>
    <row r="170" spans="2:11">
      <c r="B170" s="126"/>
      <c r="C170" s="136"/>
      <c r="D170" s="136"/>
      <c r="E170" s="136"/>
      <c r="F170" s="136"/>
      <c r="G170" s="136"/>
      <c r="H170" s="136"/>
      <c r="I170" s="125"/>
      <c r="J170" s="125"/>
      <c r="K170" s="136"/>
    </row>
    <row r="171" spans="2:11">
      <c r="B171" s="126"/>
      <c r="C171" s="136"/>
      <c r="D171" s="136"/>
      <c r="E171" s="136"/>
      <c r="F171" s="136"/>
      <c r="G171" s="136"/>
      <c r="H171" s="136"/>
      <c r="I171" s="125"/>
      <c r="J171" s="125"/>
      <c r="K171" s="136"/>
    </row>
    <row r="172" spans="2:11">
      <c r="B172" s="126"/>
      <c r="C172" s="136"/>
      <c r="D172" s="136"/>
      <c r="E172" s="136"/>
      <c r="F172" s="136"/>
      <c r="G172" s="136"/>
      <c r="H172" s="136"/>
      <c r="I172" s="125"/>
      <c r="J172" s="125"/>
      <c r="K172" s="136"/>
    </row>
    <row r="173" spans="2:11">
      <c r="B173" s="126"/>
      <c r="C173" s="136"/>
      <c r="D173" s="136"/>
      <c r="E173" s="136"/>
      <c r="F173" s="136"/>
      <c r="G173" s="136"/>
      <c r="H173" s="136"/>
      <c r="I173" s="125"/>
      <c r="J173" s="125"/>
      <c r="K173" s="136"/>
    </row>
    <row r="174" spans="2:11">
      <c r="B174" s="126"/>
      <c r="C174" s="136"/>
      <c r="D174" s="136"/>
      <c r="E174" s="136"/>
      <c r="F174" s="136"/>
      <c r="G174" s="136"/>
      <c r="H174" s="136"/>
      <c r="I174" s="125"/>
      <c r="J174" s="125"/>
      <c r="K174" s="136"/>
    </row>
    <row r="175" spans="2:11">
      <c r="B175" s="126"/>
      <c r="C175" s="136"/>
      <c r="D175" s="136"/>
      <c r="E175" s="136"/>
      <c r="F175" s="136"/>
      <c r="G175" s="136"/>
      <c r="H175" s="136"/>
      <c r="I175" s="125"/>
      <c r="J175" s="125"/>
      <c r="K175" s="136"/>
    </row>
    <row r="176" spans="2:11">
      <c r="B176" s="126"/>
      <c r="C176" s="136"/>
      <c r="D176" s="136"/>
      <c r="E176" s="136"/>
      <c r="F176" s="136"/>
      <c r="G176" s="136"/>
      <c r="H176" s="136"/>
      <c r="I176" s="125"/>
      <c r="J176" s="125"/>
      <c r="K176" s="136"/>
    </row>
    <row r="177" spans="2:11">
      <c r="B177" s="126"/>
      <c r="C177" s="136"/>
      <c r="D177" s="136"/>
      <c r="E177" s="136"/>
      <c r="F177" s="136"/>
      <c r="G177" s="136"/>
      <c r="H177" s="136"/>
      <c r="I177" s="125"/>
      <c r="J177" s="125"/>
      <c r="K177" s="136"/>
    </row>
    <row r="178" spans="2:11">
      <c r="B178" s="126"/>
      <c r="C178" s="136"/>
      <c r="D178" s="136"/>
      <c r="E178" s="136"/>
      <c r="F178" s="136"/>
      <c r="G178" s="136"/>
      <c r="H178" s="136"/>
      <c r="I178" s="125"/>
      <c r="J178" s="125"/>
      <c r="K178" s="136"/>
    </row>
    <row r="179" spans="2:11">
      <c r="B179" s="126"/>
      <c r="C179" s="136"/>
      <c r="D179" s="136"/>
      <c r="E179" s="136"/>
      <c r="F179" s="136"/>
      <c r="G179" s="136"/>
      <c r="H179" s="136"/>
      <c r="I179" s="125"/>
      <c r="J179" s="125"/>
      <c r="K179" s="136"/>
    </row>
    <row r="180" spans="2:11">
      <c r="B180" s="126"/>
      <c r="C180" s="136"/>
      <c r="D180" s="136"/>
      <c r="E180" s="136"/>
      <c r="F180" s="136"/>
      <c r="G180" s="136"/>
      <c r="H180" s="136"/>
      <c r="I180" s="125"/>
      <c r="J180" s="125"/>
      <c r="K180" s="136"/>
    </row>
    <row r="181" spans="2:11">
      <c r="B181" s="126"/>
      <c r="C181" s="136"/>
      <c r="D181" s="136"/>
      <c r="E181" s="136"/>
      <c r="F181" s="136"/>
      <c r="G181" s="136"/>
      <c r="H181" s="136"/>
      <c r="I181" s="125"/>
      <c r="J181" s="125"/>
      <c r="K181" s="136"/>
    </row>
    <row r="182" spans="2:11">
      <c r="B182" s="126"/>
      <c r="C182" s="136"/>
      <c r="D182" s="136"/>
      <c r="E182" s="136"/>
      <c r="F182" s="136"/>
      <c r="G182" s="136"/>
      <c r="H182" s="136"/>
      <c r="I182" s="125"/>
      <c r="J182" s="125"/>
      <c r="K182" s="136"/>
    </row>
    <row r="183" spans="2:11">
      <c r="B183" s="126"/>
      <c r="C183" s="136"/>
      <c r="D183" s="136"/>
      <c r="E183" s="136"/>
      <c r="F183" s="136"/>
      <c r="G183" s="136"/>
      <c r="H183" s="136"/>
      <c r="I183" s="125"/>
      <c r="J183" s="125"/>
      <c r="K183" s="136"/>
    </row>
    <row r="184" spans="2:11">
      <c r="B184" s="126"/>
      <c r="C184" s="136"/>
      <c r="D184" s="136"/>
      <c r="E184" s="136"/>
      <c r="F184" s="136"/>
      <c r="G184" s="136"/>
      <c r="H184" s="136"/>
      <c r="I184" s="125"/>
      <c r="J184" s="125"/>
      <c r="K184" s="136"/>
    </row>
    <row r="185" spans="2:11">
      <c r="B185" s="126"/>
      <c r="C185" s="136"/>
      <c r="D185" s="136"/>
      <c r="E185" s="136"/>
      <c r="F185" s="136"/>
      <c r="G185" s="136"/>
      <c r="H185" s="136"/>
      <c r="I185" s="125"/>
      <c r="J185" s="125"/>
      <c r="K185" s="136"/>
    </row>
    <row r="186" spans="2:11">
      <c r="B186" s="126"/>
      <c r="C186" s="136"/>
      <c r="D186" s="136"/>
      <c r="E186" s="136"/>
      <c r="F186" s="136"/>
      <c r="G186" s="136"/>
      <c r="H186" s="136"/>
      <c r="I186" s="125"/>
      <c r="J186" s="125"/>
      <c r="K186" s="136"/>
    </row>
    <row r="187" spans="2:11">
      <c r="B187" s="126"/>
      <c r="C187" s="136"/>
      <c r="D187" s="136"/>
      <c r="E187" s="136"/>
      <c r="F187" s="136"/>
      <c r="G187" s="136"/>
      <c r="H187" s="136"/>
      <c r="I187" s="125"/>
      <c r="J187" s="125"/>
      <c r="K187" s="136"/>
    </row>
    <row r="188" spans="2:11">
      <c r="B188" s="126"/>
      <c r="C188" s="136"/>
      <c r="D188" s="136"/>
      <c r="E188" s="136"/>
      <c r="F188" s="136"/>
      <c r="G188" s="136"/>
      <c r="H188" s="136"/>
      <c r="I188" s="125"/>
      <c r="J188" s="125"/>
      <c r="K188" s="136"/>
    </row>
    <row r="189" spans="2:11">
      <c r="B189" s="126"/>
      <c r="C189" s="136"/>
      <c r="D189" s="136"/>
      <c r="E189" s="136"/>
      <c r="F189" s="136"/>
      <c r="G189" s="136"/>
      <c r="H189" s="136"/>
      <c r="I189" s="125"/>
      <c r="J189" s="125"/>
      <c r="K189" s="136"/>
    </row>
    <row r="190" spans="2:11">
      <c r="B190" s="126"/>
      <c r="C190" s="136"/>
      <c r="D190" s="136"/>
      <c r="E190" s="136"/>
      <c r="F190" s="136"/>
      <c r="G190" s="136"/>
      <c r="H190" s="136"/>
      <c r="I190" s="125"/>
      <c r="J190" s="125"/>
      <c r="K190" s="136"/>
    </row>
    <row r="191" spans="2:11">
      <c r="B191" s="126"/>
      <c r="C191" s="136"/>
      <c r="D191" s="136"/>
      <c r="E191" s="136"/>
      <c r="F191" s="136"/>
      <c r="G191" s="136"/>
      <c r="H191" s="136"/>
      <c r="I191" s="125"/>
      <c r="J191" s="125"/>
      <c r="K191" s="136"/>
    </row>
    <row r="192" spans="2:11">
      <c r="B192" s="126"/>
      <c r="C192" s="136"/>
      <c r="D192" s="136"/>
      <c r="E192" s="136"/>
      <c r="F192" s="136"/>
      <c r="G192" s="136"/>
      <c r="H192" s="136"/>
      <c r="I192" s="125"/>
      <c r="J192" s="125"/>
      <c r="K192" s="136"/>
    </row>
    <row r="193" spans="2:11">
      <c r="B193" s="126"/>
      <c r="C193" s="136"/>
      <c r="D193" s="136"/>
      <c r="E193" s="136"/>
      <c r="F193" s="136"/>
      <c r="G193" s="136"/>
      <c r="H193" s="136"/>
      <c r="I193" s="125"/>
      <c r="J193" s="125"/>
      <c r="K193" s="136"/>
    </row>
    <row r="194" spans="2:11">
      <c r="B194" s="126"/>
      <c r="C194" s="136"/>
      <c r="D194" s="136"/>
      <c r="E194" s="136"/>
      <c r="F194" s="136"/>
      <c r="G194" s="136"/>
      <c r="H194" s="136"/>
      <c r="I194" s="125"/>
      <c r="J194" s="125"/>
      <c r="K194" s="136"/>
    </row>
    <row r="195" spans="2:11">
      <c r="B195" s="126"/>
      <c r="C195" s="136"/>
      <c r="D195" s="136"/>
      <c r="E195" s="136"/>
      <c r="F195" s="136"/>
      <c r="G195" s="136"/>
      <c r="H195" s="136"/>
      <c r="I195" s="125"/>
      <c r="J195" s="125"/>
      <c r="K195" s="136"/>
    </row>
    <row r="196" spans="2:11">
      <c r="B196" s="126"/>
      <c r="C196" s="136"/>
      <c r="D196" s="136"/>
      <c r="E196" s="136"/>
      <c r="F196" s="136"/>
      <c r="G196" s="136"/>
      <c r="H196" s="136"/>
      <c r="I196" s="125"/>
      <c r="J196" s="125"/>
      <c r="K196" s="136"/>
    </row>
    <row r="197" spans="2:11">
      <c r="B197" s="126"/>
      <c r="C197" s="136"/>
      <c r="D197" s="136"/>
      <c r="E197" s="136"/>
      <c r="F197" s="136"/>
      <c r="G197" s="136"/>
      <c r="H197" s="136"/>
      <c r="I197" s="125"/>
      <c r="J197" s="125"/>
      <c r="K197" s="136"/>
    </row>
    <row r="198" spans="2:11">
      <c r="B198" s="126"/>
      <c r="C198" s="136"/>
      <c r="D198" s="136"/>
      <c r="E198" s="136"/>
      <c r="F198" s="136"/>
      <c r="G198" s="136"/>
      <c r="H198" s="136"/>
      <c r="I198" s="125"/>
      <c r="J198" s="125"/>
      <c r="K198" s="136"/>
    </row>
    <row r="199" spans="2:11">
      <c r="B199" s="126"/>
      <c r="C199" s="136"/>
      <c r="D199" s="136"/>
      <c r="E199" s="136"/>
      <c r="F199" s="136"/>
      <c r="G199" s="136"/>
      <c r="H199" s="136"/>
      <c r="I199" s="125"/>
      <c r="J199" s="125"/>
      <c r="K199" s="136"/>
    </row>
    <row r="200" spans="2:11">
      <c r="B200" s="126"/>
      <c r="C200" s="136"/>
      <c r="D200" s="136"/>
      <c r="E200" s="136"/>
      <c r="F200" s="136"/>
      <c r="G200" s="136"/>
      <c r="H200" s="136"/>
      <c r="I200" s="125"/>
      <c r="J200" s="125"/>
      <c r="K200" s="136"/>
    </row>
    <row r="201" spans="2:11">
      <c r="B201" s="126"/>
      <c r="C201" s="136"/>
      <c r="D201" s="136"/>
      <c r="E201" s="136"/>
      <c r="F201" s="136"/>
      <c r="G201" s="136"/>
      <c r="H201" s="136"/>
      <c r="I201" s="125"/>
      <c r="J201" s="125"/>
      <c r="K201" s="136"/>
    </row>
    <row r="202" spans="2:11">
      <c r="B202" s="126"/>
      <c r="C202" s="136"/>
      <c r="D202" s="136"/>
      <c r="E202" s="136"/>
      <c r="F202" s="136"/>
      <c r="G202" s="136"/>
      <c r="H202" s="136"/>
      <c r="I202" s="125"/>
      <c r="J202" s="125"/>
      <c r="K202" s="136"/>
    </row>
    <row r="203" spans="2:11">
      <c r="B203" s="126"/>
      <c r="C203" s="136"/>
      <c r="D203" s="136"/>
      <c r="E203" s="136"/>
      <c r="F203" s="136"/>
      <c r="G203" s="136"/>
      <c r="H203" s="136"/>
      <c r="I203" s="125"/>
      <c r="J203" s="125"/>
      <c r="K203" s="136"/>
    </row>
    <row r="204" spans="2:11">
      <c r="B204" s="126"/>
      <c r="C204" s="136"/>
      <c r="D204" s="136"/>
      <c r="E204" s="136"/>
      <c r="F204" s="136"/>
      <c r="G204" s="136"/>
      <c r="H204" s="136"/>
      <c r="I204" s="125"/>
      <c r="J204" s="125"/>
      <c r="K204" s="136"/>
    </row>
    <row r="205" spans="2:11">
      <c r="B205" s="126"/>
      <c r="C205" s="136"/>
      <c r="D205" s="136"/>
      <c r="E205" s="136"/>
      <c r="F205" s="136"/>
      <c r="G205" s="136"/>
      <c r="H205" s="136"/>
      <c r="I205" s="125"/>
      <c r="J205" s="125"/>
      <c r="K205" s="136"/>
    </row>
    <row r="206" spans="2:11">
      <c r="B206" s="126"/>
      <c r="C206" s="136"/>
      <c r="D206" s="136"/>
      <c r="E206" s="136"/>
      <c r="F206" s="136"/>
      <c r="G206" s="136"/>
      <c r="H206" s="136"/>
      <c r="I206" s="125"/>
      <c r="J206" s="125"/>
      <c r="K206" s="136"/>
    </row>
    <row r="207" spans="2:11">
      <c r="B207" s="126"/>
      <c r="C207" s="136"/>
      <c r="D207" s="136"/>
      <c r="E207" s="136"/>
      <c r="F207" s="136"/>
      <c r="G207" s="136"/>
      <c r="H207" s="136"/>
      <c r="I207" s="125"/>
      <c r="J207" s="125"/>
      <c r="K207" s="136"/>
    </row>
    <row r="208" spans="2:11">
      <c r="B208" s="126"/>
      <c r="C208" s="136"/>
      <c r="D208" s="136"/>
      <c r="E208" s="136"/>
      <c r="F208" s="136"/>
      <c r="G208" s="136"/>
      <c r="H208" s="136"/>
      <c r="I208" s="125"/>
      <c r="J208" s="125"/>
      <c r="K208" s="136"/>
    </row>
    <row r="209" spans="2:11">
      <c r="B209" s="126"/>
      <c r="C209" s="136"/>
      <c r="D209" s="136"/>
      <c r="E209" s="136"/>
      <c r="F209" s="136"/>
      <c r="G209" s="136"/>
      <c r="H209" s="136"/>
      <c r="I209" s="125"/>
      <c r="J209" s="125"/>
      <c r="K209" s="136"/>
    </row>
    <row r="210" spans="2:11">
      <c r="B210" s="126"/>
      <c r="C210" s="136"/>
      <c r="D210" s="136"/>
      <c r="E210" s="136"/>
      <c r="F210" s="136"/>
      <c r="G210" s="136"/>
      <c r="H210" s="136"/>
      <c r="I210" s="125"/>
      <c r="J210" s="125"/>
      <c r="K210" s="136"/>
    </row>
    <row r="211" spans="2:11">
      <c r="B211" s="126"/>
      <c r="C211" s="136"/>
      <c r="D211" s="136"/>
      <c r="E211" s="136"/>
      <c r="F211" s="136"/>
      <c r="G211" s="136"/>
      <c r="H211" s="136"/>
      <c r="I211" s="125"/>
      <c r="J211" s="125"/>
      <c r="K211" s="136"/>
    </row>
    <row r="212" spans="2:11">
      <c r="B212" s="126"/>
      <c r="C212" s="136"/>
      <c r="D212" s="136"/>
      <c r="E212" s="136"/>
      <c r="F212" s="136"/>
      <c r="G212" s="136"/>
      <c r="H212" s="136"/>
      <c r="I212" s="125"/>
      <c r="J212" s="125"/>
      <c r="K212" s="136"/>
    </row>
    <row r="213" spans="2:11">
      <c r="B213" s="126"/>
      <c r="C213" s="136"/>
      <c r="D213" s="136"/>
      <c r="E213" s="136"/>
      <c r="F213" s="136"/>
      <c r="G213" s="136"/>
      <c r="H213" s="136"/>
      <c r="I213" s="125"/>
      <c r="J213" s="125"/>
      <c r="K213" s="136"/>
    </row>
    <row r="214" spans="2:11">
      <c r="B214" s="126"/>
      <c r="C214" s="136"/>
      <c r="D214" s="136"/>
      <c r="E214" s="136"/>
      <c r="F214" s="136"/>
      <c r="G214" s="136"/>
      <c r="H214" s="136"/>
      <c r="I214" s="125"/>
      <c r="J214" s="125"/>
      <c r="K214" s="136"/>
    </row>
    <row r="215" spans="2:11">
      <c r="B215" s="126"/>
      <c r="C215" s="136"/>
      <c r="D215" s="136"/>
      <c r="E215" s="136"/>
      <c r="F215" s="136"/>
      <c r="G215" s="136"/>
      <c r="H215" s="136"/>
      <c r="I215" s="125"/>
      <c r="J215" s="125"/>
      <c r="K215" s="136"/>
    </row>
    <row r="216" spans="2:11">
      <c r="B216" s="126"/>
      <c r="C216" s="136"/>
      <c r="D216" s="136"/>
      <c r="E216" s="136"/>
      <c r="F216" s="136"/>
      <c r="G216" s="136"/>
      <c r="H216" s="136"/>
      <c r="I216" s="125"/>
      <c r="J216" s="125"/>
      <c r="K216" s="136"/>
    </row>
    <row r="217" spans="2:11">
      <c r="B217" s="126"/>
      <c r="C217" s="136"/>
      <c r="D217" s="136"/>
      <c r="E217" s="136"/>
      <c r="F217" s="136"/>
      <c r="G217" s="136"/>
      <c r="H217" s="136"/>
      <c r="I217" s="125"/>
      <c r="J217" s="125"/>
      <c r="K217" s="136"/>
    </row>
    <row r="218" spans="2:11">
      <c r="B218" s="126"/>
      <c r="C218" s="136"/>
      <c r="D218" s="136"/>
      <c r="E218" s="136"/>
      <c r="F218" s="136"/>
      <c r="G218" s="136"/>
      <c r="H218" s="136"/>
      <c r="I218" s="125"/>
      <c r="J218" s="125"/>
      <c r="K218" s="136"/>
    </row>
    <row r="219" spans="2:11">
      <c r="B219" s="126"/>
      <c r="C219" s="136"/>
      <c r="D219" s="136"/>
      <c r="E219" s="136"/>
      <c r="F219" s="136"/>
      <c r="G219" s="136"/>
      <c r="H219" s="136"/>
      <c r="I219" s="125"/>
      <c r="J219" s="125"/>
      <c r="K219" s="136"/>
    </row>
    <row r="220" spans="2:11">
      <c r="B220" s="126"/>
      <c r="C220" s="136"/>
      <c r="D220" s="136"/>
      <c r="E220" s="136"/>
      <c r="F220" s="136"/>
      <c r="G220" s="136"/>
      <c r="H220" s="136"/>
      <c r="I220" s="125"/>
      <c r="J220" s="125"/>
      <c r="K220" s="136"/>
    </row>
    <row r="221" spans="2:11">
      <c r="B221" s="126"/>
      <c r="C221" s="136"/>
      <c r="D221" s="136"/>
      <c r="E221" s="136"/>
      <c r="F221" s="136"/>
      <c r="G221" s="136"/>
      <c r="H221" s="136"/>
      <c r="I221" s="125"/>
      <c r="J221" s="125"/>
      <c r="K221" s="136"/>
    </row>
    <row r="222" spans="2:11">
      <c r="B222" s="126"/>
      <c r="C222" s="136"/>
      <c r="D222" s="136"/>
      <c r="E222" s="136"/>
      <c r="F222" s="136"/>
      <c r="G222" s="136"/>
      <c r="H222" s="136"/>
      <c r="I222" s="125"/>
      <c r="J222" s="125"/>
      <c r="K222" s="136"/>
    </row>
    <row r="223" spans="2:11">
      <c r="B223" s="126"/>
      <c r="C223" s="136"/>
      <c r="D223" s="136"/>
      <c r="E223" s="136"/>
      <c r="F223" s="136"/>
      <c r="G223" s="136"/>
      <c r="H223" s="136"/>
      <c r="I223" s="125"/>
      <c r="J223" s="125"/>
      <c r="K223" s="136"/>
    </row>
    <row r="224" spans="2:11">
      <c r="B224" s="126"/>
      <c r="C224" s="136"/>
      <c r="D224" s="136"/>
      <c r="E224" s="136"/>
      <c r="F224" s="136"/>
      <c r="G224" s="136"/>
      <c r="H224" s="136"/>
      <c r="I224" s="125"/>
      <c r="J224" s="125"/>
      <c r="K224" s="136"/>
    </row>
    <row r="225" spans="2:11">
      <c r="B225" s="126"/>
      <c r="C225" s="136"/>
      <c r="D225" s="136"/>
      <c r="E225" s="136"/>
      <c r="F225" s="136"/>
      <c r="G225" s="136"/>
      <c r="H225" s="136"/>
      <c r="I225" s="125"/>
      <c r="J225" s="125"/>
      <c r="K225" s="136"/>
    </row>
    <row r="226" spans="2:11">
      <c r="B226" s="126"/>
      <c r="C226" s="136"/>
      <c r="D226" s="136"/>
      <c r="E226" s="136"/>
      <c r="F226" s="136"/>
      <c r="G226" s="136"/>
      <c r="H226" s="136"/>
      <c r="I226" s="125"/>
      <c r="J226" s="125"/>
      <c r="K226" s="136"/>
    </row>
    <row r="227" spans="2:11">
      <c r="B227" s="126"/>
      <c r="C227" s="136"/>
      <c r="D227" s="136"/>
      <c r="E227" s="136"/>
      <c r="F227" s="136"/>
      <c r="G227" s="136"/>
      <c r="H227" s="136"/>
      <c r="I227" s="125"/>
      <c r="J227" s="125"/>
      <c r="K227" s="136"/>
    </row>
    <row r="228" spans="2:11">
      <c r="B228" s="126"/>
      <c r="C228" s="136"/>
      <c r="D228" s="136"/>
      <c r="E228" s="136"/>
      <c r="F228" s="136"/>
      <c r="G228" s="136"/>
      <c r="H228" s="136"/>
      <c r="I228" s="125"/>
      <c r="J228" s="125"/>
      <c r="K228" s="136"/>
    </row>
    <row r="229" spans="2:11">
      <c r="B229" s="126"/>
      <c r="C229" s="136"/>
      <c r="D229" s="136"/>
      <c r="E229" s="136"/>
      <c r="F229" s="136"/>
      <c r="G229" s="136"/>
      <c r="H229" s="136"/>
      <c r="I229" s="125"/>
      <c r="J229" s="125"/>
      <c r="K229" s="136"/>
    </row>
    <row r="230" spans="2:11">
      <c r="B230" s="126"/>
      <c r="C230" s="136"/>
      <c r="D230" s="136"/>
      <c r="E230" s="136"/>
      <c r="F230" s="136"/>
      <c r="G230" s="136"/>
      <c r="H230" s="136"/>
      <c r="I230" s="125"/>
      <c r="J230" s="125"/>
      <c r="K230" s="136"/>
    </row>
    <row r="231" spans="2:11">
      <c r="B231" s="126"/>
      <c r="C231" s="136"/>
      <c r="D231" s="136"/>
      <c r="E231" s="136"/>
      <c r="F231" s="136"/>
      <c r="G231" s="136"/>
      <c r="H231" s="136"/>
      <c r="I231" s="125"/>
      <c r="J231" s="125"/>
      <c r="K231" s="136"/>
    </row>
    <row r="232" spans="2:11">
      <c r="B232" s="126"/>
      <c r="C232" s="136"/>
      <c r="D232" s="136"/>
      <c r="E232" s="136"/>
      <c r="F232" s="136"/>
      <c r="G232" s="136"/>
      <c r="H232" s="136"/>
      <c r="I232" s="125"/>
      <c r="J232" s="125"/>
      <c r="K232" s="136"/>
    </row>
    <row r="233" spans="2:11">
      <c r="B233" s="126"/>
      <c r="C233" s="136"/>
      <c r="D233" s="136"/>
      <c r="E233" s="136"/>
      <c r="F233" s="136"/>
      <c r="G233" s="136"/>
      <c r="H233" s="136"/>
      <c r="I233" s="125"/>
      <c r="J233" s="125"/>
      <c r="K233" s="136"/>
    </row>
    <row r="234" spans="2:11">
      <c r="B234" s="126"/>
      <c r="C234" s="136"/>
      <c r="D234" s="136"/>
      <c r="E234" s="136"/>
      <c r="F234" s="136"/>
      <c r="G234" s="136"/>
      <c r="H234" s="136"/>
      <c r="I234" s="125"/>
      <c r="J234" s="125"/>
      <c r="K234" s="136"/>
    </row>
    <row r="235" spans="2:11">
      <c r="B235" s="126"/>
      <c r="C235" s="136"/>
      <c r="D235" s="136"/>
      <c r="E235" s="136"/>
      <c r="F235" s="136"/>
      <c r="G235" s="136"/>
      <c r="H235" s="136"/>
      <c r="I235" s="125"/>
      <c r="J235" s="125"/>
      <c r="K235" s="136"/>
    </row>
    <row r="236" spans="2:11">
      <c r="B236" s="126"/>
      <c r="C236" s="136"/>
      <c r="D236" s="136"/>
      <c r="E236" s="136"/>
      <c r="F236" s="136"/>
      <c r="G236" s="136"/>
      <c r="H236" s="136"/>
      <c r="I236" s="125"/>
      <c r="J236" s="125"/>
      <c r="K236" s="136"/>
    </row>
    <row r="237" spans="2:11">
      <c r="B237" s="126"/>
      <c r="C237" s="136"/>
      <c r="D237" s="136"/>
      <c r="E237" s="136"/>
      <c r="F237" s="136"/>
      <c r="G237" s="136"/>
      <c r="H237" s="136"/>
      <c r="I237" s="125"/>
      <c r="J237" s="125"/>
      <c r="K237" s="136"/>
    </row>
    <row r="238" spans="2:11">
      <c r="B238" s="126"/>
      <c r="C238" s="136"/>
      <c r="D238" s="136"/>
      <c r="E238" s="136"/>
      <c r="F238" s="136"/>
      <c r="G238" s="136"/>
      <c r="H238" s="136"/>
      <c r="I238" s="125"/>
      <c r="J238" s="125"/>
      <c r="K238" s="136"/>
    </row>
    <row r="239" spans="2:11">
      <c r="B239" s="126"/>
      <c r="C239" s="136"/>
      <c r="D239" s="136"/>
      <c r="E239" s="136"/>
      <c r="F239" s="136"/>
      <c r="G239" s="136"/>
      <c r="H239" s="136"/>
      <c r="I239" s="125"/>
      <c r="J239" s="125"/>
      <c r="K239" s="136"/>
    </row>
    <row r="240" spans="2:11">
      <c r="B240" s="126"/>
      <c r="C240" s="136"/>
      <c r="D240" s="136"/>
      <c r="E240" s="136"/>
      <c r="F240" s="136"/>
      <c r="G240" s="136"/>
      <c r="H240" s="136"/>
      <c r="I240" s="125"/>
      <c r="J240" s="125"/>
      <c r="K240" s="136"/>
    </row>
    <row r="241" spans="2:11">
      <c r="B241" s="126"/>
      <c r="C241" s="136"/>
      <c r="D241" s="136"/>
      <c r="E241" s="136"/>
      <c r="F241" s="136"/>
      <c r="G241" s="136"/>
      <c r="H241" s="136"/>
      <c r="I241" s="125"/>
      <c r="J241" s="125"/>
      <c r="K241" s="136"/>
    </row>
    <row r="242" spans="2:11">
      <c r="B242" s="126"/>
      <c r="C242" s="136"/>
      <c r="D242" s="136"/>
      <c r="E242" s="136"/>
      <c r="F242" s="136"/>
      <c r="G242" s="136"/>
      <c r="H242" s="136"/>
      <c r="I242" s="125"/>
      <c r="J242" s="125"/>
      <c r="K242" s="136"/>
    </row>
    <row r="243" spans="2:11">
      <c r="B243" s="126"/>
      <c r="C243" s="136"/>
      <c r="D243" s="136"/>
      <c r="E243" s="136"/>
      <c r="F243" s="136"/>
      <c r="G243" s="136"/>
      <c r="H243" s="136"/>
      <c r="I243" s="125"/>
      <c r="J243" s="125"/>
      <c r="K243" s="136"/>
    </row>
    <row r="244" spans="2:11">
      <c r="B244" s="126"/>
      <c r="C244" s="136"/>
      <c r="D244" s="136"/>
      <c r="E244" s="136"/>
      <c r="F244" s="136"/>
      <c r="G244" s="136"/>
      <c r="H244" s="136"/>
      <c r="I244" s="125"/>
      <c r="J244" s="125"/>
      <c r="K244" s="136"/>
    </row>
    <row r="245" spans="2:11">
      <c r="B245" s="126"/>
      <c r="C245" s="136"/>
      <c r="D245" s="136"/>
      <c r="E245" s="136"/>
      <c r="F245" s="136"/>
      <c r="G245" s="136"/>
      <c r="H245" s="136"/>
      <c r="I245" s="125"/>
      <c r="J245" s="125"/>
      <c r="K245" s="136"/>
    </row>
    <row r="246" spans="2:11">
      <c r="B246" s="126"/>
      <c r="C246" s="136"/>
      <c r="D246" s="136"/>
      <c r="E246" s="136"/>
      <c r="F246" s="136"/>
      <c r="G246" s="136"/>
      <c r="H246" s="136"/>
      <c r="I246" s="125"/>
      <c r="J246" s="125"/>
      <c r="K246" s="136"/>
    </row>
    <row r="247" spans="2:11">
      <c r="B247" s="126"/>
      <c r="C247" s="136"/>
      <c r="D247" s="136"/>
      <c r="E247" s="136"/>
      <c r="F247" s="136"/>
      <c r="G247" s="136"/>
      <c r="H247" s="136"/>
      <c r="I247" s="125"/>
      <c r="J247" s="125"/>
      <c r="K247" s="136"/>
    </row>
    <row r="248" spans="2:11">
      <c r="B248" s="126"/>
      <c r="C248" s="136"/>
      <c r="D248" s="136"/>
      <c r="E248" s="136"/>
      <c r="F248" s="136"/>
      <c r="G248" s="136"/>
      <c r="H248" s="136"/>
      <c r="I248" s="125"/>
      <c r="J248" s="125"/>
      <c r="K248" s="136"/>
    </row>
    <row r="249" spans="2:11">
      <c r="B249" s="126"/>
      <c r="C249" s="136"/>
      <c r="D249" s="136"/>
      <c r="E249" s="136"/>
      <c r="F249" s="136"/>
      <c r="G249" s="136"/>
      <c r="H249" s="136"/>
      <c r="I249" s="125"/>
      <c r="J249" s="125"/>
      <c r="K249" s="136"/>
    </row>
    <row r="250" spans="2:11">
      <c r="B250" s="126"/>
      <c r="C250" s="136"/>
      <c r="D250" s="136"/>
      <c r="E250" s="136"/>
      <c r="F250" s="136"/>
      <c r="G250" s="136"/>
      <c r="H250" s="136"/>
      <c r="I250" s="125"/>
      <c r="J250" s="125"/>
      <c r="K250" s="136"/>
    </row>
    <row r="251" spans="2:11">
      <c r="B251" s="126"/>
      <c r="C251" s="136"/>
      <c r="D251" s="136"/>
      <c r="E251" s="136"/>
      <c r="F251" s="136"/>
      <c r="G251" s="136"/>
      <c r="H251" s="136"/>
      <c r="I251" s="125"/>
      <c r="J251" s="125"/>
      <c r="K251" s="136"/>
    </row>
    <row r="252" spans="2:11">
      <c r="B252" s="126"/>
      <c r="C252" s="136"/>
      <c r="D252" s="136"/>
      <c r="E252" s="136"/>
      <c r="F252" s="136"/>
      <c r="G252" s="136"/>
      <c r="H252" s="136"/>
      <c r="I252" s="125"/>
      <c r="J252" s="125"/>
      <c r="K252" s="136"/>
    </row>
    <row r="253" spans="2:11">
      <c r="B253" s="126"/>
      <c r="C253" s="136"/>
      <c r="D253" s="136"/>
      <c r="E253" s="136"/>
      <c r="F253" s="136"/>
      <c r="G253" s="136"/>
      <c r="H253" s="136"/>
      <c r="I253" s="125"/>
      <c r="J253" s="125"/>
      <c r="K253" s="136"/>
    </row>
    <row r="254" spans="2:11">
      <c r="B254" s="126"/>
      <c r="C254" s="136"/>
      <c r="D254" s="136"/>
      <c r="E254" s="136"/>
      <c r="F254" s="136"/>
      <c r="G254" s="136"/>
      <c r="H254" s="136"/>
      <c r="I254" s="125"/>
      <c r="J254" s="125"/>
      <c r="K254" s="136"/>
    </row>
    <row r="255" spans="2:11">
      <c r="B255" s="126"/>
      <c r="C255" s="136"/>
      <c r="D255" s="136"/>
      <c r="E255" s="136"/>
      <c r="F255" s="136"/>
      <c r="G255" s="136"/>
      <c r="H255" s="136"/>
      <c r="I255" s="125"/>
      <c r="J255" s="125"/>
      <c r="K255" s="136"/>
    </row>
    <row r="256" spans="2:11">
      <c r="B256" s="126"/>
      <c r="C256" s="136"/>
      <c r="D256" s="136"/>
      <c r="E256" s="136"/>
      <c r="F256" s="136"/>
      <c r="G256" s="136"/>
      <c r="H256" s="136"/>
      <c r="I256" s="125"/>
      <c r="J256" s="125"/>
      <c r="K256" s="136"/>
    </row>
    <row r="257" spans="2:11">
      <c r="B257" s="126"/>
      <c r="C257" s="136"/>
      <c r="D257" s="136"/>
      <c r="E257" s="136"/>
      <c r="F257" s="136"/>
      <c r="G257" s="136"/>
      <c r="H257" s="136"/>
      <c r="I257" s="125"/>
      <c r="J257" s="125"/>
      <c r="K257" s="136"/>
    </row>
    <row r="258" spans="2:11">
      <c r="B258" s="126"/>
      <c r="C258" s="136"/>
      <c r="D258" s="136"/>
      <c r="E258" s="136"/>
      <c r="F258" s="136"/>
      <c r="G258" s="136"/>
      <c r="H258" s="136"/>
      <c r="I258" s="125"/>
      <c r="J258" s="125"/>
      <c r="K258" s="136"/>
    </row>
    <row r="259" spans="2:11">
      <c r="B259" s="126"/>
      <c r="C259" s="136"/>
      <c r="D259" s="136"/>
      <c r="E259" s="136"/>
      <c r="F259" s="136"/>
      <c r="G259" s="136"/>
      <c r="H259" s="136"/>
      <c r="I259" s="125"/>
      <c r="J259" s="125"/>
      <c r="K259" s="136"/>
    </row>
    <row r="260" spans="2:11">
      <c r="B260" s="126"/>
      <c r="C260" s="136"/>
      <c r="D260" s="136"/>
      <c r="E260" s="136"/>
      <c r="F260" s="136"/>
      <c r="G260" s="136"/>
      <c r="H260" s="136"/>
      <c r="I260" s="125"/>
      <c r="J260" s="125"/>
      <c r="K260" s="136"/>
    </row>
    <row r="261" spans="2:11">
      <c r="B261" s="126"/>
      <c r="C261" s="136"/>
      <c r="D261" s="136"/>
      <c r="E261" s="136"/>
      <c r="F261" s="136"/>
      <c r="G261" s="136"/>
      <c r="H261" s="136"/>
      <c r="I261" s="125"/>
      <c r="J261" s="125"/>
      <c r="K261" s="136"/>
    </row>
    <row r="262" spans="2:11">
      <c r="B262" s="126"/>
      <c r="C262" s="136"/>
      <c r="D262" s="136"/>
      <c r="E262" s="136"/>
      <c r="F262" s="136"/>
      <c r="G262" s="136"/>
      <c r="H262" s="136"/>
      <c r="I262" s="125"/>
      <c r="J262" s="125"/>
      <c r="K262" s="136"/>
    </row>
    <row r="263" spans="2:11">
      <c r="B263" s="126"/>
      <c r="C263" s="136"/>
      <c r="D263" s="136"/>
      <c r="E263" s="136"/>
      <c r="F263" s="136"/>
      <c r="G263" s="136"/>
      <c r="H263" s="136"/>
      <c r="I263" s="125"/>
      <c r="J263" s="125"/>
      <c r="K263" s="136"/>
    </row>
    <row r="264" spans="2:11">
      <c r="B264" s="126"/>
      <c r="C264" s="136"/>
      <c r="D264" s="136"/>
      <c r="E264" s="136"/>
      <c r="F264" s="136"/>
      <c r="G264" s="136"/>
      <c r="H264" s="136"/>
      <c r="I264" s="125"/>
      <c r="J264" s="125"/>
      <c r="K264" s="136"/>
    </row>
    <row r="265" spans="2:11">
      <c r="B265" s="126"/>
      <c r="C265" s="136"/>
      <c r="D265" s="136"/>
      <c r="E265" s="136"/>
      <c r="F265" s="136"/>
      <c r="G265" s="136"/>
      <c r="H265" s="136"/>
      <c r="I265" s="125"/>
      <c r="J265" s="125"/>
      <c r="K265" s="136"/>
    </row>
    <row r="266" spans="2:11">
      <c r="B266" s="126"/>
      <c r="C266" s="136"/>
      <c r="D266" s="136"/>
      <c r="E266" s="136"/>
      <c r="F266" s="136"/>
      <c r="G266" s="136"/>
      <c r="H266" s="136"/>
      <c r="I266" s="125"/>
      <c r="J266" s="125"/>
      <c r="K266" s="136"/>
    </row>
    <row r="267" spans="2:11">
      <c r="B267" s="126"/>
      <c r="C267" s="136"/>
      <c r="D267" s="136"/>
      <c r="E267" s="136"/>
      <c r="F267" s="136"/>
      <c r="G267" s="136"/>
      <c r="H267" s="136"/>
      <c r="I267" s="125"/>
      <c r="J267" s="125"/>
      <c r="K267" s="136"/>
    </row>
    <row r="268" spans="2:11">
      <c r="B268" s="126"/>
      <c r="C268" s="136"/>
      <c r="D268" s="136"/>
      <c r="E268" s="136"/>
      <c r="F268" s="136"/>
      <c r="G268" s="136"/>
      <c r="H268" s="136"/>
      <c r="I268" s="125"/>
      <c r="J268" s="125"/>
      <c r="K268" s="136"/>
    </row>
    <row r="269" spans="2:11">
      <c r="B269" s="126"/>
      <c r="C269" s="136"/>
      <c r="D269" s="136"/>
      <c r="E269" s="136"/>
      <c r="F269" s="136"/>
      <c r="G269" s="136"/>
      <c r="H269" s="136"/>
      <c r="I269" s="125"/>
      <c r="J269" s="125"/>
      <c r="K269" s="136"/>
    </row>
    <row r="270" spans="2:11">
      <c r="B270" s="126"/>
      <c r="C270" s="136"/>
      <c r="D270" s="136"/>
      <c r="E270" s="136"/>
      <c r="F270" s="136"/>
      <c r="G270" s="136"/>
      <c r="H270" s="136"/>
      <c r="I270" s="125"/>
      <c r="J270" s="125"/>
      <c r="K270" s="136"/>
    </row>
    <row r="271" spans="2:11">
      <c r="B271" s="126"/>
      <c r="C271" s="136"/>
      <c r="D271" s="136"/>
      <c r="E271" s="136"/>
      <c r="F271" s="136"/>
      <c r="G271" s="136"/>
      <c r="H271" s="136"/>
      <c r="I271" s="125"/>
      <c r="J271" s="125"/>
      <c r="K271" s="136"/>
    </row>
    <row r="272" spans="2:11">
      <c r="B272" s="126"/>
      <c r="C272" s="136"/>
      <c r="D272" s="136"/>
      <c r="E272" s="136"/>
      <c r="F272" s="136"/>
      <c r="G272" s="136"/>
      <c r="H272" s="136"/>
      <c r="I272" s="125"/>
      <c r="J272" s="125"/>
      <c r="K272" s="136"/>
    </row>
    <row r="273" spans="2:11">
      <c r="B273" s="126"/>
      <c r="C273" s="136"/>
      <c r="D273" s="136"/>
      <c r="E273" s="136"/>
      <c r="F273" s="136"/>
      <c r="G273" s="136"/>
      <c r="H273" s="136"/>
      <c r="I273" s="125"/>
      <c r="J273" s="125"/>
      <c r="K273" s="136"/>
    </row>
    <row r="274" spans="2:11">
      <c r="B274" s="126"/>
      <c r="C274" s="136"/>
      <c r="D274" s="136"/>
      <c r="E274" s="136"/>
      <c r="F274" s="136"/>
      <c r="G274" s="136"/>
      <c r="H274" s="136"/>
      <c r="I274" s="125"/>
      <c r="J274" s="125"/>
      <c r="K274" s="136"/>
    </row>
    <row r="275" spans="2:11">
      <c r="B275" s="126"/>
      <c r="C275" s="136"/>
      <c r="D275" s="136"/>
      <c r="E275" s="136"/>
      <c r="F275" s="136"/>
      <c r="G275" s="136"/>
      <c r="H275" s="136"/>
      <c r="I275" s="125"/>
      <c r="J275" s="125"/>
      <c r="K275" s="136"/>
    </row>
    <row r="276" spans="2:11">
      <c r="B276" s="126"/>
      <c r="C276" s="136"/>
      <c r="D276" s="136"/>
      <c r="E276" s="136"/>
      <c r="F276" s="136"/>
      <c r="G276" s="136"/>
      <c r="H276" s="136"/>
      <c r="I276" s="125"/>
      <c r="J276" s="125"/>
      <c r="K276" s="136"/>
    </row>
    <row r="277" spans="2:11">
      <c r="B277" s="126"/>
      <c r="C277" s="136"/>
      <c r="D277" s="136"/>
      <c r="E277" s="136"/>
      <c r="F277" s="136"/>
      <c r="G277" s="136"/>
      <c r="H277" s="136"/>
      <c r="I277" s="125"/>
      <c r="J277" s="125"/>
      <c r="K277" s="136"/>
    </row>
    <row r="278" spans="2:11">
      <c r="B278" s="126"/>
      <c r="C278" s="136"/>
      <c r="D278" s="136"/>
      <c r="E278" s="136"/>
      <c r="F278" s="136"/>
      <c r="G278" s="136"/>
      <c r="H278" s="136"/>
      <c r="I278" s="125"/>
      <c r="J278" s="125"/>
      <c r="K278" s="136"/>
    </row>
    <row r="279" spans="2:11">
      <c r="B279" s="126"/>
      <c r="C279" s="136"/>
      <c r="D279" s="136"/>
      <c r="E279" s="136"/>
      <c r="F279" s="136"/>
      <c r="G279" s="136"/>
      <c r="H279" s="136"/>
      <c r="I279" s="125"/>
      <c r="J279" s="125"/>
      <c r="K279" s="136"/>
    </row>
    <row r="280" spans="2:11">
      <c r="B280" s="126"/>
      <c r="C280" s="136"/>
      <c r="D280" s="136"/>
      <c r="E280" s="136"/>
      <c r="F280" s="136"/>
      <c r="G280" s="136"/>
      <c r="H280" s="136"/>
      <c r="I280" s="125"/>
      <c r="J280" s="125"/>
      <c r="K280" s="136"/>
    </row>
    <row r="281" spans="2:11">
      <c r="B281" s="126"/>
      <c r="C281" s="136"/>
      <c r="D281" s="136"/>
      <c r="E281" s="136"/>
      <c r="F281" s="136"/>
      <c r="G281" s="136"/>
      <c r="H281" s="136"/>
      <c r="I281" s="125"/>
      <c r="J281" s="125"/>
      <c r="K281" s="136"/>
    </row>
    <row r="282" spans="2:11">
      <c r="B282" s="126"/>
      <c r="C282" s="136"/>
      <c r="D282" s="136"/>
      <c r="E282" s="136"/>
      <c r="F282" s="136"/>
      <c r="G282" s="136"/>
      <c r="H282" s="136"/>
      <c r="I282" s="125"/>
      <c r="J282" s="125"/>
      <c r="K282" s="136"/>
    </row>
    <row r="283" spans="2:11">
      <c r="B283" s="126"/>
      <c r="C283" s="136"/>
      <c r="D283" s="136"/>
      <c r="E283" s="136"/>
      <c r="F283" s="136"/>
      <c r="G283" s="136"/>
      <c r="H283" s="136"/>
      <c r="I283" s="125"/>
      <c r="J283" s="125"/>
      <c r="K283" s="136"/>
    </row>
    <row r="284" spans="2:11">
      <c r="B284" s="126"/>
      <c r="C284" s="136"/>
      <c r="D284" s="136"/>
      <c r="E284" s="136"/>
      <c r="F284" s="136"/>
      <c r="G284" s="136"/>
      <c r="H284" s="136"/>
      <c r="I284" s="125"/>
      <c r="J284" s="125"/>
      <c r="K284" s="136"/>
    </row>
    <row r="285" spans="2:11">
      <c r="B285" s="126"/>
      <c r="C285" s="136"/>
      <c r="D285" s="136"/>
      <c r="E285" s="136"/>
      <c r="F285" s="136"/>
      <c r="G285" s="136"/>
      <c r="H285" s="136"/>
      <c r="I285" s="125"/>
      <c r="J285" s="125"/>
      <c r="K285" s="136"/>
    </row>
    <row r="286" spans="2:11">
      <c r="B286" s="126"/>
      <c r="C286" s="136"/>
      <c r="D286" s="136"/>
      <c r="E286" s="136"/>
      <c r="F286" s="136"/>
      <c r="G286" s="136"/>
      <c r="H286" s="136"/>
      <c r="I286" s="125"/>
      <c r="J286" s="125"/>
      <c r="K286" s="136"/>
    </row>
    <row r="287" spans="2:11">
      <c r="B287" s="126"/>
      <c r="C287" s="136"/>
      <c r="D287" s="136"/>
      <c r="E287" s="136"/>
      <c r="F287" s="136"/>
      <c r="G287" s="136"/>
      <c r="H287" s="136"/>
      <c r="I287" s="125"/>
      <c r="J287" s="125"/>
      <c r="K287" s="136"/>
    </row>
    <row r="288" spans="2:11">
      <c r="B288" s="126"/>
      <c r="C288" s="136"/>
      <c r="D288" s="136"/>
      <c r="E288" s="136"/>
      <c r="F288" s="136"/>
      <c r="G288" s="136"/>
      <c r="H288" s="136"/>
      <c r="I288" s="125"/>
      <c r="J288" s="125"/>
      <c r="K288" s="136"/>
    </row>
    <row r="289" spans="2:11">
      <c r="B289" s="126"/>
      <c r="C289" s="136"/>
      <c r="D289" s="136"/>
      <c r="E289" s="136"/>
      <c r="F289" s="136"/>
      <c r="G289" s="136"/>
      <c r="H289" s="136"/>
      <c r="I289" s="125"/>
      <c r="J289" s="125"/>
      <c r="K289" s="136"/>
    </row>
    <row r="290" spans="2:11">
      <c r="B290" s="126"/>
      <c r="C290" s="136"/>
      <c r="D290" s="136"/>
      <c r="E290" s="136"/>
      <c r="F290" s="136"/>
      <c r="G290" s="136"/>
      <c r="H290" s="136"/>
      <c r="I290" s="125"/>
      <c r="J290" s="125"/>
      <c r="K290" s="136"/>
    </row>
    <row r="291" spans="2:11">
      <c r="B291" s="126"/>
      <c r="C291" s="136"/>
      <c r="D291" s="136"/>
      <c r="E291" s="136"/>
      <c r="F291" s="136"/>
      <c r="G291" s="136"/>
      <c r="H291" s="136"/>
      <c r="I291" s="125"/>
      <c r="J291" s="125"/>
      <c r="K291" s="136"/>
    </row>
    <row r="292" spans="2:11">
      <c r="B292" s="126"/>
      <c r="C292" s="136"/>
      <c r="D292" s="136"/>
      <c r="E292" s="136"/>
      <c r="F292" s="136"/>
      <c r="G292" s="136"/>
      <c r="H292" s="136"/>
      <c r="I292" s="125"/>
      <c r="J292" s="125"/>
      <c r="K292" s="136"/>
    </row>
    <row r="293" spans="2:11">
      <c r="B293" s="126"/>
      <c r="C293" s="136"/>
      <c r="D293" s="136"/>
      <c r="E293" s="136"/>
      <c r="F293" s="136"/>
      <c r="G293" s="136"/>
      <c r="H293" s="136"/>
      <c r="I293" s="125"/>
      <c r="J293" s="125"/>
      <c r="K293" s="136"/>
    </row>
    <row r="294" spans="2:11">
      <c r="B294" s="126"/>
      <c r="C294" s="136"/>
      <c r="D294" s="136"/>
      <c r="E294" s="136"/>
      <c r="F294" s="136"/>
      <c r="G294" s="136"/>
      <c r="H294" s="136"/>
      <c r="I294" s="125"/>
      <c r="J294" s="125"/>
      <c r="K294" s="136"/>
    </row>
    <row r="295" spans="2:11">
      <c r="B295" s="126"/>
      <c r="C295" s="136"/>
      <c r="D295" s="136"/>
      <c r="E295" s="136"/>
      <c r="F295" s="136"/>
      <c r="G295" s="136"/>
      <c r="H295" s="136"/>
      <c r="I295" s="125"/>
      <c r="J295" s="125"/>
      <c r="K295" s="136"/>
    </row>
    <row r="296" spans="2:11">
      <c r="B296" s="126"/>
      <c r="C296" s="136"/>
      <c r="D296" s="136"/>
      <c r="E296" s="136"/>
      <c r="F296" s="136"/>
      <c r="G296" s="136"/>
      <c r="H296" s="136"/>
      <c r="I296" s="125"/>
      <c r="J296" s="125"/>
      <c r="K296" s="136"/>
    </row>
    <row r="297" spans="2:11">
      <c r="B297" s="126"/>
      <c r="C297" s="136"/>
      <c r="D297" s="136"/>
      <c r="E297" s="136"/>
      <c r="F297" s="136"/>
      <c r="G297" s="136"/>
      <c r="H297" s="136"/>
      <c r="I297" s="125"/>
      <c r="J297" s="125"/>
      <c r="K297" s="136"/>
    </row>
    <row r="298" spans="2:11">
      <c r="B298" s="126"/>
      <c r="C298" s="136"/>
      <c r="D298" s="136"/>
      <c r="E298" s="136"/>
      <c r="F298" s="136"/>
      <c r="G298" s="136"/>
      <c r="H298" s="136"/>
      <c r="I298" s="125"/>
      <c r="J298" s="125"/>
      <c r="K298" s="136"/>
    </row>
    <row r="299" spans="2:11">
      <c r="B299" s="126"/>
      <c r="C299" s="136"/>
      <c r="D299" s="136"/>
      <c r="E299" s="136"/>
      <c r="F299" s="136"/>
      <c r="G299" s="136"/>
      <c r="H299" s="136"/>
      <c r="I299" s="125"/>
      <c r="J299" s="125"/>
      <c r="K299" s="136"/>
    </row>
    <row r="300" spans="2:11">
      <c r="B300" s="126"/>
      <c r="C300" s="136"/>
      <c r="D300" s="136"/>
      <c r="E300" s="136"/>
      <c r="F300" s="136"/>
      <c r="G300" s="136"/>
      <c r="H300" s="136"/>
      <c r="I300" s="125"/>
      <c r="J300" s="125"/>
      <c r="K300" s="136"/>
    </row>
    <row r="301" spans="2:11">
      <c r="B301" s="126"/>
      <c r="C301" s="136"/>
      <c r="D301" s="136"/>
      <c r="E301" s="136"/>
      <c r="F301" s="136"/>
      <c r="G301" s="136"/>
      <c r="H301" s="136"/>
      <c r="I301" s="125"/>
      <c r="J301" s="125"/>
      <c r="K301" s="136"/>
    </row>
    <row r="302" spans="2:11">
      <c r="B302" s="126"/>
      <c r="C302" s="136"/>
      <c r="D302" s="136"/>
      <c r="E302" s="136"/>
      <c r="F302" s="136"/>
      <c r="G302" s="136"/>
      <c r="H302" s="136"/>
      <c r="I302" s="125"/>
      <c r="J302" s="125"/>
      <c r="K302" s="136"/>
    </row>
    <row r="303" spans="2:11">
      <c r="B303" s="126"/>
      <c r="C303" s="136"/>
      <c r="D303" s="136"/>
      <c r="E303" s="136"/>
      <c r="F303" s="136"/>
      <c r="G303" s="136"/>
      <c r="H303" s="136"/>
      <c r="I303" s="125"/>
      <c r="J303" s="125"/>
      <c r="K303" s="136"/>
    </row>
    <row r="304" spans="2:11">
      <c r="B304" s="126"/>
      <c r="C304" s="136"/>
      <c r="D304" s="136"/>
      <c r="E304" s="136"/>
      <c r="F304" s="136"/>
      <c r="G304" s="136"/>
      <c r="H304" s="136"/>
      <c r="I304" s="125"/>
      <c r="J304" s="125"/>
      <c r="K304" s="136"/>
    </row>
    <row r="305" spans="2:11">
      <c r="B305" s="126"/>
      <c r="C305" s="136"/>
      <c r="D305" s="136"/>
      <c r="E305" s="136"/>
      <c r="F305" s="136"/>
      <c r="G305" s="136"/>
      <c r="H305" s="136"/>
      <c r="I305" s="125"/>
      <c r="J305" s="125"/>
      <c r="K305" s="136"/>
    </row>
    <row r="306" spans="2:11">
      <c r="B306" s="126"/>
      <c r="C306" s="136"/>
      <c r="D306" s="136"/>
      <c r="E306" s="136"/>
      <c r="F306" s="136"/>
      <c r="G306" s="136"/>
      <c r="H306" s="136"/>
      <c r="I306" s="125"/>
      <c r="J306" s="125"/>
      <c r="K306" s="136"/>
    </row>
    <row r="307" spans="2:11">
      <c r="B307" s="126"/>
      <c r="C307" s="136"/>
      <c r="D307" s="136"/>
      <c r="E307" s="136"/>
      <c r="F307" s="136"/>
      <c r="G307" s="136"/>
      <c r="H307" s="136"/>
      <c r="I307" s="125"/>
      <c r="J307" s="125"/>
      <c r="K307" s="136"/>
    </row>
    <row r="308" spans="2:11">
      <c r="B308" s="126"/>
      <c r="C308" s="136"/>
      <c r="D308" s="136"/>
      <c r="E308" s="136"/>
      <c r="F308" s="136"/>
      <c r="G308" s="136"/>
      <c r="H308" s="136"/>
      <c r="I308" s="125"/>
      <c r="J308" s="125"/>
      <c r="K308" s="136"/>
    </row>
    <row r="309" spans="2:11">
      <c r="B309" s="126"/>
      <c r="C309" s="136"/>
      <c r="D309" s="136"/>
      <c r="E309" s="136"/>
      <c r="F309" s="136"/>
      <c r="G309" s="136"/>
      <c r="H309" s="136"/>
      <c r="I309" s="125"/>
      <c r="J309" s="125"/>
      <c r="K309" s="136"/>
    </row>
    <row r="310" spans="2:11">
      <c r="B310" s="126"/>
      <c r="C310" s="136"/>
      <c r="D310" s="136"/>
      <c r="E310" s="136"/>
      <c r="F310" s="136"/>
      <c r="G310" s="136"/>
      <c r="H310" s="136"/>
      <c r="I310" s="125"/>
      <c r="J310" s="125"/>
      <c r="K310" s="136"/>
    </row>
    <row r="311" spans="2:11">
      <c r="B311" s="126"/>
      <c r="C311" s="136"/>
      <c r="D311" s="136"/>
      <c r="E311" s="136"/>
      <c r="F311" s="136"/>
      <c r="G311" s="136"/>
      <c r="H311" s="136"/>
      <c r="I311" s="125"/>
      <c r="J311" s="125"/>
      <c r="K311" s="136"/>
    </row>
    <row r="312" spans="2:11">
      <c r="B312" s="126"/>
      <c r="C312" s="136"/>
      <c r="D312" s="136"/>
      <c r="E312" s="136"/>
      <c r="F312" s="136"/>
      <c r="G312" s="136"/>
      <c r="H312" s="136"/>
      <c r="I312" s="125"/>
      <c r="J312" s="125"/>
      <c r="K312" s="136"/>
    </row>
    <row r="313" spans="2:11">
      <c r="B313" s="126"/>
      <c r="C313" s="136"/>
      <c r="D313" s="136"/>
      <c r="E313" s="136"/>
      <c r="F313" s="136"/>
      <c r="G313" s="136"/>
      <c r="H313" s="136"/>
      <c r="I313" s="125"/>
      <c r="J313" s="125"/>
      <c r="K313" s="136"/>
    </row>
    <row r="314" spans="2:11">
      <c r="B314" s="126"/>
      <c r="C314" s="136"/>
      <c r="D314" s="136"/>
      <c r="E314" s="136"/>
      <c r="F314" s="136"/>
      <c r="G314" s="136"/>
      <c r="H314" s="136"/>
      <c r="I314" s="125"/>
      <c r="J314" s="125"/>
      <c r="K314" s="136"/>
    </row>
    <row r="315" spans="2:11">
      <c r="B315" s="126"/>
      <c r="C315" s="136"/>
      <c r="D315" s="136"/>
      <c r="E315" s="136"/>
      <c r="F315" s="136"/>
      <c r="G315" s="136"/>
      <c r="H315" s="136"/>
      <c r="I315" s="125"/>
      <c r="J315" s="125"/>
      <c r="K315" s="136"/>
    </row>
    <row r="316" spans="2:11">
      <c r="B316" s="126"/>
      <c r="C316" s="136"/>
      <c r="D316" s="136"/>
      <c r="E316" s="136"/>
      <c r="F316" s="136"/>
      <c r="G316" s="136"/>
      <c r="H316" s="136"/>
      <c r="I316" s="125"/>
      <c r="J316" s="125"/>
      <c r="K316" s="136"/>
    </row>
    <row r="317" spans="2:11">
      <c r="B317" s="126"/>
      <c r="C317" s="136"/>
      <c r="D317" s="136"/>
      <c r="E317" s="136"/>
      <c r="F317" s="136"/>
      <c r="G317" s="136"/>
      <c r="H317" s="136"/>
      <c r="I317" s="125"/>
      <c r="J317" s="125"/>
      <c r="K317" s="136"/>
    </row>
    <row r="318" spans="2:11">
      <c r="B318" s="126"/>
      <c r="C318" s="136"/>
      <c r="D318" s="136"/>
      <c r="E318" s="136"/>
      <c r="F318" s="136"/>
      <c r="G318" s="136"/>
      <c r="H318" s="136"/>
      <c r="I318" s="125"/>
      <c r="J318" s="125"/>
      <c r="K318" s="136"/>
    </row>
    <row r="319" spans="2:11">
      <c r="B319" s="126"/>
      <c r="C319" s="136"/>
      <c r="D319" s="136"/>
      <c r="E319" s="136"/>
      <c r="F319" s="136"/>
      <c r="G319" s="136"/>
      <c r="H319" s="136"/>
      <c r="I319" s="125"/>
      <c r="J319" s="125"/>
      <c r="K319" s="136"/>
    </row>
    <row r="320" spans="2:11">
      <c r="B320" s="126"/>
      <c r="C320" s="136"/>
      <c r="D320" s="136"/>
      <c r="E320" s="136"/>
      <c r="F320" s="136"/>
      <c r="G320" s="136"/>
      <c r="H320" s="136"/>
      <c r="I320" s="125"/>
      <c r="J320" s="125"/>
      <c r="K320" s="136"/>
    </row>
    <row r="321" spans="2:11">
      <c r="B321" s="126"/>
      <c r="C321" s="136"/>
      <c r="D321" s="136"/>
      <c r="E321" s="136"/>
      <c r="F321" s="136"/>
      <c r="G321" s="136"/>
      <c r="H321" s="136"/>
      <c r="I321" s="125"/>
      <c r="J321" s="125"/>
      <c r="K321" s="136"/>
    </row>
    <row r="322" spans="2:11">
      <c r="B322" s="126"/>
      <c r="C322" s="136"/>
      <c r="D322" s="136"/>
      <c r="E322" s="136"/>
      <c r="F322" s="136"/>
      <c r="G322" s="136"/>
      <c r="H322" s="136"/>
      <c r="I322" s="125"/>
      <c r="J322" s="125"/>
      <c r="K322" s="136"/>
    </row>
    <row r="323" spans="2:11">
      <c r="B323" s="126"/>
      <c r="C323" s="136"/>
      <c r="D323" s="136"/>
      <c r="E323" s="136"/>
      <c r="F323" s="136"/>
      <c r="G323" s="136"/>
      <c r="H323" s="136"/>
      <c r="I323" s="125"/>
      <c r="J323" s="125"/>
      <c r="K323" s="136"/>
    </row>
    <row r="324" spans="2:11">
      <c r="B324" s="126"/>
      <c r="C324" s="136"/>
      <c r="D324" s="136"/>
      <c r="E324" s="136"/>
      <c r="F324" s="136"/>
      <c r="G324" s="136"/>
      <c r="H324" s="136"/>
      <c r="I324" s="125"/>
      <c r="J324" s="125"/>
      <c r="K324" s="136"/>
    </row>
    <row r="325" spans="2:11">
      <c r="B325" s="126"/>
      <c r="C325" s="136"/>
      <c r="D325" s="136"/>
      <c r="E325" s="136"/>
      <c r="F325" s="136"/>
      <c r="G325" s="136"/>
      <c r="H325" s="136"/>
      <c r="I325" s="125"/>
      <c r="J325" s="125"/>
      <c r="K325" s="136"/>
    </row>
    <row r="326" spans="2:11">
      <c r="B326" s="126"/>
      <c r="C326" s="136"/>
      <c r="D326" s="136"/>
      <c r="E326" s="136"/>
      <c r="F326" s="136"/>
      <c r="G326" s="136"/>
      <c r="H326" s="136"/>
      <c r="I326" s="125"/>
      <c r="J326" s="125"/>
      <c r="K326" s="136"/>
    </row>
    <row r="327" spans="2:11">
      <c r="B327" s="126"/>
      <c r="C327" s="136"/>
      <c r="D327" s="136"/>
      <c r="E327" s="136"/>
      <c r="F327" s="136"/>
      <c r="G327" s="136"/>
      <c r="H327" s="136"/>
      <c r="I327" s="125"/>
      <c r="J327" s="125"/>
      <c r="K327" s="136"/>
    </row>
    <row r="328" spans="2:11">
      <c r="B328" s="126"/>
      <c r="C328" s="136"/>
      <c r="D328" s="136"/>
      <c r="E328" s="136"/>
      <c r="F328" s="136"/>
      <c r="G328" s="136"/>
      <c r="H328" s="136"/>
      <c r="I328" s="125"/>
      <c r="J328" s="125"/>
      <c r="K328" s="136"/>
    </row>
    <row r="329" spans="2:11">
      <c r="B329" s="126"/>
      <c r="C329" s="136"/>
      <c r="D329" s="136"/>
      <c r="E329" s="136"/>
      <c r="F329" s="136"/>
      <c r="G329" s="136"/>
      <c r="H329" s="136"/>
      <c r="I329" s="125"/>
      <c r="J329" s="125"/>
      <c r="K329" s="136"/>
    </row>
    <row r="330" spans="2:11">
      <c r="B330" s="126"/>
      <c r="C330" s="136"/>
      <c r="D330" s="136"/>
      <c r="E330" s="136"/>
      <c r="F330" s="136"/>
      <c r="G330" s="136"/>
      <c r="H330" s="136"/>
      <c r="I330" s="125"/>
      <c r="J330" s="125"/>
      <c r="K330" s="136"/>
    </row>
    <row r="331" spans="2:11">
      <c r="B331" s="126"/>
      <c r="C331" s="136"/>
      <c r="D331" s="136"/>
      <c r="E331" s="136"/>
      <c r="F331" s="136"/>
      <c r="G331" s="136"/>
      <c r="H331" s="136"/>
      <c r="I331" s="125"/>
      <c r="J331" s="125"/>
      <c r="K331" s="136"/>
    </row>
    <row r="332" spans="2:11">
      <c r="B332" s="126"/>
      <c r="C332" s="136"/>
      <c r="D332" s="136"/>
      <c r="E332" s="136"/>
      <c r="F332" s="136"/>
      <c r="G332" s="136"/>
      <c r="H332" s="136"/>
      <c r="I332" s="125"/>
      <c r="J332" s="125"/>
      <c r="K332" s="136"/>
    </row>
    <row r="333" spans="2:11">
      <c r="B333" s="126"/>
      <c r="C333" s="136"/>
      <c r="D333" s="136"/>
      <c r="E333" s="136"/>
      <c r="F333" s="136"/>
      <c r="G333" s="136"/>
      <c r="H333" s="136"/>
      <c r="I333" s="125"/>
      <c r="J333" s="125"/>
      <c r="K333" s="136"/>
    </row>
    <row r="334" spans="2:11">
      <c r="B334" s="126"/>
      <c r="C334" s="136"/>
      <c r="D334" s="136"/>
      <c r="E334" s="136"/>
      <c r="F334" s="136"/>
      <c r="G334" s="136"/>
      <c r="H334" s="136"/>
      <c r="I334" s="125"/>
      <c r="J334" s="125"/>
      <c r="K334" s="136"/>
    </row>
    <row r="335" spans="2:11">
      <c r="B335" s="126"/>
      <c r="C335" s="136"/>
      <c r="D335" s="136"/>
      <c r="E335" s="136"/>
      <c r="F335" s="136"/>
      <c r="G335" s="136"/>
      <c r="H335" s="136"/>
      <c r="I335" s="125"/>
      <c r="J335" s="125"/>
      <c r="K335" s="136"/>
    </row>
    <row r="336" spans="2:11">
      <c r="B336" s="126"/>
      <c r="C336" s="136"/>
      <c r="D336" s="136"/>
      <c r="E336" s="136"/>
      <c r="F336" s="136"/>
      <c r="G336" s="136"/>
      <c r="H336" s="136"/>
      <c r="I336" s="125"/>
      <c r="J336" s="125"/>
      <c r="K336" s="136"/>
    </row>
    <row r="337" spans="2:11">
      <c r="B337" s="126"/>
      <c r="C337" s="136"/>
      <c r="D337" s="136"/>
      <c r="E337" s="136"/>
      <c r="F337" s="136"/>
      <c r="G337" s="136"/>
      <c r="H337" s="136"/>
      <c r="I337" s="125"/>
      <c r="J337" s="125"/>
      <c r="K337" s="136"/>
    </row>
    <row r="338" spans="2:11">
      <c r="B338" s="126"/>
      <c r="C338" s="136"/>
      <c r="D338" s="136"/>
      <c r="E338" s="136"/>
      <c r="F338" s="136"/>
      <c r="G338" s="136"/>
      <c r="H338" s="136"/>
      <c r="I338" s="125"/>
      <c r="J338" s="125"/>
      <c r="K338" s="136"/>
    </row>
    <row r="339" spans="2:11">
      <c r="B339" s="126"/>
      <c r="C339" s="136"/>
      <c r="D339" s="136"/>
      <c r="E339" s="136"/>
      <c r="F339" s="136"/>
      <c r="G339" s="136"/>
      <c r="H339" s="136"/>
      <c r="I339" s="125"/>
      <c r="J339" s="125"/>
      <c r="K339" s="136"/>
    </row>
    <row r="340" spans="2:11">
      <c r="B340" s="126"/>
      <c r="C340" s="136"/>
      <c r="D340" s="136"/>
      <c r="E340" s="136"/>
      <c r="F340" s="136"/>
      <c r="G340" s="136"/>
      <c r="H340" s="136"/>
      <c r="I340" s="125"/>
      <c r="J340" s="125"/>
      <c r="K340" s="136"/>
    </row>
    <row r="341" spans="2:11">
      <c r="B341" s="126"/>
      <c r="C341" s="136"/>
      <c r="D341" s="136"/>
      <c r="E341" s="136"/>
      <c r="F341" s="136"/>
      <c r="G341" s="136"/>
      <c r="H341" s="136"/>
      <c r="I341" s="125"/>
      <c r="J341" s="125"/>
      <c r="K341" s="136"/>
    </row>
    <row r="342" spans="2:11">
      <c r="B342" s="126"/>
      <c r="C342" s="136"/>
      <c r="D342" s="136"/>
      <c r="E342" s="136"/>
      <c r="F342" s="136"/>
      <c r="G342" s="136"/>
      <c r="H342" s="136"/>
      <c r="I342" s="125"/>
      <c r="J342" s="125"/>
      <c r="K342" s="136"/>
    </row>
    <row r="343" spans="2:11">
      <c r="B343" s="126"/>
      <c r="C343" s="136"/>
      <c r="D343" s="136"/>
      <c r="E343" s="136"/>
      <c r="F343" s="136"/>
      <c r="G343" s="136"/>
      <c r="H343" s="136"/>
      <c r="I343" s="125"/>
      <c r="J343" s="125"/>
      <c r="K343" s="136"/>
    </row>
    <row r="344" spans="2:11">
      <c r="B344" s="126"/>
      <c r="C344" s="136"/>
      <c r="D344" s="136"/>
      <c r="E344" s="136"/>
      <c r="F344" s="136"/>
      <c r="G344" s="136"/>
      <c r="H344" s="136"/>
      <c r="I344" s="125"/>
      <c r="J344" s="125"/>
      <c r="K344" s="136"/>
    </row>
    <row r="345" spans="2:11">
      <c r="B345" s="126"/>
      <c r="C345" s="136"/>
      <c r="D345" s="136"/>
      <c r="E345" s="136"/>
      <c r="F345" s="136"/>
      <c r="G345" s="136"/>
      <c r="H345" s="136"/>
      <c r="I345" s="125"/>
      <c r="J345" s="125"/>
      <c r="K345" s="136"/>
    </row>
    <row r="346" spans="2:11">
      <c r="B346" s="126"/>
      <c r="C346" s="136"/>
      <c r="D346" s="136"/>
      <c r="E346" s="136"/>
      <c r="F346" s="136"/>
      <c r="G346" s="136"/>
      <c r="H346" s="136"/>
      <c r="I346" s="125"/>
      <c r="J346" s="125"/>
      <c r="K346" s="136"/>
    </row>
    <row r="347" spans="2:11">
      <c r="B347" s="126"/>
      <c r="C347" s="136"/>
      <c r="D347" s="136"/>
      <c r="E347" s="136"/>
      <c r="F347" s="136"/>
      <c r="G347" s="136"/>
      <c r="H347" s="136"/>
      <c r="I347" s="125"/>
      <c r="J347" s="125"/>
      <c r="K347" s="136"/>
    </row>
    <row r="348" spans="2:11">
      <c r="B348" s="126"/>
      <c r="C348" s="136"/>
      <c r="D348" s="136"/>
      <c r="E348" s="136"/>
      <c r="F348" s="136"/>
      <c r="G348" s="136"/>
      <c r="H348" s="136"/>
      <c r="I348" s="125"/>
      <c r="J348" s="125"/>
      <c r="K348" s="136"/>
    </row>
    <row r="349" spans="2:11">
      <c r="B349" s="126"/>
      <c r="C349" s="136"/>
      <c r="D349" s="136"/>
      <c r="E349" s="136"/>
      <c r="F349" s="136"/>
      <c r="G349" s="136"/>
      <c r="H349" s="136"/>
      <c r="I349" s="125"/>
      <c r="J349" s="125"/>
      <c r="K349" s="136"/>
    </row>
    <row r="350" spans="2:11">
      <c r="B350" s="126"/>
      <c r="C350" s="136"/>
      <c r="D350" s="136"/>
      <c r="E350" s="136"/>
      <c r="F350" s="136"/>
      <c r="G350" s="136"/>
      <c r="H350" s="136"/>
      <c r="I350" s="125"/>
      <c r="J350" s="125"/>
      <c r="K350" s="136"/>
    </row>
    <row r="351" spans="2:11">
      <c r="B351" s="126"/>
      <c r="C351" s="136"/>
      <c r="D351" s="136"/>
      <c r="E351" s="136"/>
      <c r="F351" s="136"/>
      <c r="G351" s="136"/>
      <c r="H351" s="136"/>
      <c r="I351" s="125"/>
      <c r="J351" s="125"/>
      <c r="K351" s="136"/>
    </row>
    <row r="352" spans="2:11">
      <c r="B352" s="126"/>
      <c r="C352" s="136"/>
      <c r="D352" s="136"/>
      <c r="E352" s="136"/>
      <c r="F352" s="136"/>
      <c r="G352" s="136"/>
      <c r="H352" s="136"/>
      <c r="I352" s="125"/>
      <c r="J352" s="125"/>
      <c r="K352" s="136"/>
    </row>
    <row r="353" spans="2:11">
      <c r="B353" s="126"/>
      <c r="C353" s="136"/>
      <c r="D353" s="136"/>
      <c r="E353" s="136"/>
      <c r="F353" s="136"/>
      <c r="G353" s="136"/>
      <c r="H353" s="136"/>
      <c r="I353" s="125"/>
      <c r="J353" s="125"/>
      <c r="K353" s="136"/>
    </row>
    <row r="354" spans="2:11">
      <c r="B354" s="126"/>
      <c r="C354" s="136"/>
      <c r="D354" s="136"/>
      <c r="E354" s="136"/>
      <c r="F354" s="136"/>
      <c r="G354" s="136"/>
      <c r="H354" s="136"/>
      <c r="I354" s="125"/>
      <c r="J354" s="125"/>
      <c r="K354" s="136"/>
    </row>
    <row r="355" spans="2:11">
      <c r="B355" s="126"/>
      <c r="C355" s="136"/>
      <c r="D355" s="136"/>
      <c r="E355" s="136"/>
      <c r="F355" s="136"/>
      <c r="G355" s="136"/>
      <c r="H355" s="136"/>
      <c r="I355" s="125"/>
      <c r="J355" s="125"/>
      <c r="K355" s="136"/>
    </row>
    <row r="356" spans="2:11">
      <c r="B356" s="126"/>
      <c r="C356" s="136"/>
      <c r="D356" s="136"/>
      <c r="E356" s="136"/>
      <c r="F356" s="136"/>
      <c r="G356" s="136"/>
      <c r="H356" s="136"/>
      <c r="I356" s="125"/>
      <c r="J356" s="125"/>
      <c r="K356" s="136"/>
    </row>
    <row r="357" spans="2:11">
      <c r="B357" s="126"/>
      <c r="C357" s="136"/>
      <c r="D357" s="136"/>
      <c r="E357" s="136"/>
      <c r="F357" s="136"/>
      <c r="G357" s="136"/>
      <c r="H357" s="136"/>
      <c r="I357" s="125"/>
      <c r="J357" s="125"/>
      <c r="K357" s="136"/>
    </row>
    <row r="358" spans="2:11">
      <c r="B358" s="126"/>
      <c r="C358" s="136"/>
      <c r="D358" s="136"/>
      <c r="E358" s="136"/>
      <c r="F358" s="136"/>
      <c r="G358" s="136"/>
      <c r="H358" s="136"/>
      <c r="I358" s="125"/>
      <c r="J358" s="125"/>
      <c r="K358" s="136"/>
    </row>
    <row r="359" spans="2:11">
      <c r="B359" s="126"/>
      <c r="C359" s="136"/>
      <c r="D359" s="136"/>
      <c r="E359" s="136"/>
      <c r="F359" s="136"/>
      <c r="G359" s="136"/>
      <c r="H359" s="136"/>
      <c r="I359" s="125"/>
      <c r="J359" s="125"/>
      <c r="K359" s="136"/>
    </row>
    <row r="360" spans="2:11">
      <c r="B360" s="126"/>
      <c r="C360" s="136"/>
      <c r="D360" s="136"/>
      <c r="E360" s="136"/>
      <c r="F360" s="136"/>
      <c r="G360" s="136"/>
      <c r="H360" s="136"/>
      <c r="I360" s="125"/>
      <c r="J360" s="125"/>
      <c r="K360" s="136"/>
    </row>
    <row r="361" spans="2:11">
      <c r="B361" s="126"/>
      <c r="C361" s="136"/>
      <c r="D361" s="136"/>
      <c r="E361" s="136"/>
      <c r="F361" s="136"/>
      <c r="G361" s="136"/>
      <c r="H361" s="136"/>
      <c r="I361" s="125"/>
      <c r="J361" s="125"/>
      <c r="K361" s="136"/>
    </row>
    <row r="362" spans="2:11">
      <c r="B362" s="126"/>
      <c r="C362" s="136"/>
      <c r="D362" s="136"/>
      <c r="E362" s="136"/>
      <c r="F362" s="136"/>
      <c r="G362" s="136"/>
      <c r="H362" s="136"/>
      <c r="I362" s="125"/>
      <c r="J362" s="125"/>
      <c r="K362" s="136"/>
    </row>
    <row r="363" spans="2:11">
      <c r="B363" s="126"/>
      <c r="C363" s="136"/>
      <c r="D363" s="136"/>
      <c r="E363" s="136"/>
      <c r="F363" s="136"/>
      <c r="G363" s="136"/>
      <c r="H363" s="136"/>
      <c r="I363" s="125"/>
      <c r="J363" s="125"/>
      <c r="K363" s="136"/>
    </row>
    <row r="364" spans="2:11">
      <c r="B364" s="126"/>
      <c r="C364" s="136"/>
      <c r="D364" s="136"/>
      <c r="E364" s="136"/>
      <c r="F364" s="136"/>
      <c r="G364" s="136"/>
      <c r="H364" s="136"/>
      <c r="I364" s="125"/>
      <c r="J364" s="125"/>
      <c r="K364" s="136"/>
    </row>
    <row r="365" spans="2:11">
      <c r="B365" s="126"/>
      <c r="C365" s="136"/>
      <c r="D365" s="136"/>
      <c r="E365" s="136"/>
      <c r="F365" s="136"/>
      <c r="G365" s="136"/>
      <c r="H365" s="136"/>
      <c r="I365" s="125"/>
      <c r="J365" s="125"/>
      <c r="K365" s="136"/>
    </row>
    <row r="366" spans="2:11">
      <c r="B366" s="126"/>
      <c r="C366" s="136"/>
      <c r="D366" s="136"/>
      <c r="E366" s="136"/>
      <c r="F366" s="136"/>
      <c r="G366" s="136"/>
      <c r="H366" s="136"/>
      <c r="I366" s="125"/>
      <c r="J366" s="125"/>
      <c r="K366" s="136"/>
    </row>
    <row r="367" spans="2:11">
      <c r="B367" s="126"/>
      <c r="C367" s="136"/>
      <c r="D367" s="136"/>
      <c r="E367" s="136"/>
      <c r="F367" s="136"/>
      <c r="G367" s="136"/>
      <c r="H367" s="136"/>
      <c r="I367" s="125"/>
      <c r="J367" s="125"/>
      <c r="K367" s="136"/>
    </row>
    <row r="368" spans="2:11">
      <c r="B368" s="126"/>
      <c r="C368" s="136"/>
      <c r="D368" s="136"/>
      <c r="E368" s="136"/>
      <c r="F368" s="136"/>
      <c r="G368" s="136"/>
      <c r="H368" s="136"/>
      <c r="I368" s="125"/>
      <c r="J368" s="125"/>
      <c r="K368" s="136"/>
    </row>
    <row r="369" spans="2:11">
      <c r="B369" s="126"/>
      <c r="C369" s="136"/>
      <c r="D369" s="136"/>
      <c r="E369" s="136"/>
      <c r="F369" s="136"/>
      <c r="G369" s="136"/>
      <c r="H369" s="136"/>
      <c r="I369" s="125"/>
      <c r="J369" s="125"/>
      <c r="K369" s="136"/>
    </row>
    <row r="370" spans="2:11">
      <c r="B370" s="126"/>
      <c r="C370" s="136"/>
      <c r="D370" s="136"/>
      <c r="E370" s="136"/>
      <c r="F370" s="136"/>
      <c r="G370" s="136"/>
      <c r="H370" s="136"/>
      <c r="I370" s="125"/>
      <c r="J370" s="125"/>
      <c r="K370" s="136"/>
    </row>
    <row r="371" spans="2:11">
      <c r="B371" s="126"/>
      <c r="C371" s="136"/>
      <c r="D371" s="136"/>
      <c r="E371" s="136"/>
      <c r="F371" s="136"/>
      <c r="G371" s="136"/>
      <c r="H371" s="136"/>
      <c r="I371" s="125"/>
      <c r="J371" s="125"/>
      <c r="K371" s="136"/>
    </row>
    <row r="372" spans="2:11">
      <c r="B372" s="126"/>
      <c r="C372" s="136"/>
      <c r="D372" s="136"/>
      <c r="E372" s="136"/>
      <c r="F372" s="136"/>
      <c r="G372" s="136"/>
      <c r="H372" s="136"/>
      <c r="I372" s="125"/>
      <c r="J372" s="125"/>
      <c r="K372" s="136"/>
    </row>
    <row r="373" spans="2:11">
      <c r="B373" s="126"/>
      <c r="C373" s="136"/>
      <c r="D373" s="136"/>
      <c r="E373" s="136"/>
      <c r="F373" s="136"/>
      <c r="G373" s="136"/>
      <c r="H373" s="136"/>
      <c r="I373" s="125"/>
      <c r="J373" s="125"/>
      <c r="K373" s="136"/>
    </row>
    <row r="374" spans="2:11">
      <c r="B374" s="126"/>
      <c r="C374" s="136"/>
      <c r="D374" s="136"/>
      <c r="E374" s="136"/>
      <c r="F374" s="136"/>
      <c r="G374" s="136"/>
      <c r="H374" s="136"/>
      <c r="I374" s="125"/>
      <c r="J374" s="125"/>
      <c r="K374" s="136"/>
    </row>
    <row r="375" spans="2:11">
      <c r="B375" s="126"/>
      <c r="C375" s="136"/>
      <c r="D375" s="136"/>
      <c r="E375" s="136"/>
      <c r="F375" s="136"/>
      <c r="G375" s="136"/>
      <c r="H375" s="136"/>
      <c r="I375" s="125"/>
      <c r="J375" s="125"/>
      <c r="K375" s="136"/>
    </row>
    <row r="376" spans="2:11">
      <c r="B376" s="126"/>
      <c r="C376" s="136"/>
      <c r="D376" s="136"/>
      <c r="E376" s="136"/>
      <c r="F376" s="136"/>
      <c r="G376" s="136"/>
      <c r="H376" s="136"/>
      <c r="I376" s="125"/>
      <c r="J376" s="125"/>
      <c r="K376" s="136"/>
    </row>
    <row r="377" spans="2:11">
      <c r="B377" s="126"/>
      <c r="C377" s="136"/>
      <c r="D377" s="136"/>
      <c r="E377" s="136"/>
      <c r="F377" s="136"/>
      <c r="G377" s="136"/>
      <c r="H377" s="136"/>
      <c r="I377" s="125"/>
      <c r="J377" s="125"/>
      <c r="K377" s="136"/>
    </row>
    <row r="378" spans="2:11">
      <c r="B378" s="126"/>
      <c r="C378" s="136"/>
      <c r="D378" s="136"/>
      <c r="E378" s="136"/>
      <c r="F378" s="136"/>
      <c r="G378" s="136"/>
      <c r="H378" s="136"/>
      <c r="I378" s="125"/>
      <c r="J378" s="125"/>
      <c r="K378" s="136"/>
    </row>
    <row r="379" spans="2:11">
      <c r="B379" s="126"/>
      <c r="C379" s="136"/>
      <c r="D379" s="136"/>
      <c r="E379" s="136"/>
      <c r="F379" s="136"/>
      <c r="G379" s="136"/>
      <c r="H379" s="136"/>
      <c r="I379" s="125"/>
      <c r="J379" s="125"/>
      <c r="K379" s="136"/>
    </row>
    <row r="380" spans="2:11">
      <c r="B380" s="126"/>
      <c r="C380" s="136"/>
      <c r="D380" s="136"/>
      <c r="E380" s="136"/>
      <c r="F380" s="136"/>
      <c r="G380" s="136"/>
      <c r="H380" s="136"/>
      <c r="I380" s="125"/>
      <c r="J380" s="125"/>
      <c r="K380" s="136"/>
    </row>
    <row r="381" spans="2:11">
      <c r="B381" s="126"/>
      <c r="C381" s="136"/>
      <c r="D381" s="136"/>
      <c r="E381" s="136"/>
      <c r="F381" s="136"/>
      <c r="G381" s="136"/>
      <c r="H381" s="136"/>
      <c r="I381" s="125"/>
      <c r="J381" s="125"/>
      <c r="K381" s="136"/>
    </row>
    <row r="382" spans="2:11">
      <c r="B382" s="126"/>
      <c r="C382" s="136"/>
      <c r="D382" s="136"/>
      <c r="E382" s="136"/>
      <c r="F382" s="136"/>
      <c r="G382" s="136"/>
      <c r="H382" s="136"/>
      <c r="I382" s="125"/>
      <c r="J382" s="125"/>
      <c r="K382" s="136"/>
    </row>
    <row r="383" spans="2:11">
      <c r="B383" s="126"/>
      <c r="C383" s="136"/>
      <c r="D383" s="136"/>
      <c r="E383" s="136"/>
      <c r="F383" s="136"/>
      <c r="G383" s="136"/>
      <c r="H383" s="136"/>
      <c r="I383" s="125"/>
      <c r="J383" s="125"/>
      <c r="K383" s="136"/>
    </row>
    <row r="384" spans="2:11">
      <c r="B384" s="126"/>
      <c r="C384" s="136"/>
      <c r="D384" s="136"/>
      <c r="E384" s="136"/>
      <c r="F384" s="136"/>
      <c r="G384" s="136"/>
      <c r="H384" s="136"/>
      <c r="I384" s="125"/>
      <c r="J384" s="125"/>
      <c r="K384" s="136"/>
    </row>
    <row r="385" spans="2:11">
      <c r="B385" s="126"/>
      <c r="C385" s="136"/>
      <c r="D385" s="136"/>
      <c r="E385" s="136"/>
      <c r="F385" s="136"/>
      <c r="G385" s="136"/>
      <c r="H385" s="136"/>
      <c r="I385" s="125"/>
      <c r="J385" s="125"/>
      <c r="K385" s="136"/>
    </row>
    <row r="386" spans="2:11">
      <c r="B386" s="126"/>
      <c r="C386" s="136"/>
      <c r="D386" s="136"/>
      <c r="E386" s="136"/>
      <c r="F386" s="136"/>
      <c r="G386" s="136"/>
      <c r="H386" s="136"/>
      <c r="I386" s="125"/>
      <c r="J386" s="125"/>
      <c r="K386" s="136"/>
    </row>
    <row r="387" spans="2:11">
      <c r="B387" s="126"/>
      <c r="C387" s="136"/>
      <c r="D387" s="136"/>
      <c r="E387" s="136"/>
      <c r="F387" s="136"/>
      <c r="G387" s="136"/>
      <c r="H387" s="136"/>
      <c r="I387" s="125"/>
      <c r="J387" s="125"/>
      <c r="K387" s="136"/>
    </row>
    <row r="388" spans="2:11">
      <c r="B388" s="126"/>
      <c r="C388" s="136"/>
      <c r="D388" s="136"/>
      <c r="E388" s="136"/>
      <c r="F388" s="136"/>
      <c r="G388" s="136"/>
      <c r="H388" s="136"/>
      <c r="I388" s="125"/>
      <c r="J388" s="125"/>
      <c r="K388" s="136"/>
    </row>
    <row r="389" spans="2:11">
      <c r="B389" s="126"/>
      <c r="C389" s="136"/>
      <c r="D389" s="136"/>
      <c r="E389" s="136"/>
      <c r="F389" s="136"/>
      <c r="G389" s="136"/>
      <c r="H389" s="136"/>
      <c r="I389" s="125"/>
      <c r="J389" s="125"/>
      <c r="K389" s="136"/>
    </row>
    <row r="390" spans="2:11">
      <c r="B390" s="126"/>
      <c r="C390" s="136"/>
      <c r="D390" s="136"/>
      <c r="E390" s="136"/>
      <c r="F390" s="136"/>
      <c r="G390" s="136"/>
      <c r="H390" s="136"/>
      <c r="I390" s="125"/>
      <c r="J390" s="125"/>
      <c r="K390" s="136"/>
    </row>
    <row r="391" spans="2:11">
      <c r="B391" s="126"/>
      <c r="C391" s="136"/>
      <c r="D391" s="136"/>
      <c r="E391" s="136"/>
      <c r="F391" s="136"/>
      <c r="G391" s="136"/>
      <c r="H391" s="136"/>
      <c r="I391" s="125"/>
      <c r="J391" s="125"/>
      <c r="K391" s="136"/>
    </row>
    <row r="392" spans="2:11">
      <c r="B392" s="126"/>
      <c r="C392" s="136"/>
      <c r="D392" s="136"/>
      <c r="E392" s="136"/>
      <c r="F392" s="136"/>
      <c r="G392" s="136"/>
      <c r="H392" s="136"/>
      <c r="I392" s="125"/>
      <c r="J392" s="125"/>
      <c r="K392" s="136"/>
    </row>
    <row r="393" spans="2:11">
      <c r="B393" s="126"/>
      <c r="C393" s="136"/>
      <c r="D393" s="136"/>
      <c r="E393" s="136"/>
      <c r="F393" s="136"/>
      <c r="G393" s="136"/>
      <c r="H393" s="136"/>
      <c r="I393" s="125"/>
      <c r="J393" s="125"/>
      <c r="K393" s="136"/>
    </row>
    <row r="394" spans="2:11">
      <c r="B394" s="126"/>
      <c r="C394" s="136"/>
      <c r="D394" s="136"/>
      <c r="E394" s="136"/>
      <c r="F394" s="136"/>
      <c r="G394" s="136"/>
      <c r="H394" s="136"/>
      <c r="I394" s="125"/>
      <c r="J394" s="125"/>
      <c r="K394" s="136"/>
    </row>
    <row r="395" spans="2:11">
      <c r="B395" s="126"/>
      <c r="C395" s="136"/>
      <c r="D395" s="136"/>
      <c r="E395" s="136"/>
      <c r="F395" s="136"/>
      <c r="G395" s="136"/>
      <c r="H395" s="136"/>
      <c r="I395" s="125"/>
      <c r="J395" s="125"/>
      <c r="K395" s="136"/>
    </row>
    <row r="396" spans="2:11">
      <c r="B396" s="126"/>
      <c r="C396" s="136"/>
      <c r="D396" s="136"/>
      <c r="E396" s="136"/>
      <c r="F396" s="136"/>
      <c r="G396" s="136"/>
      <c r="H396" s="136"/>
      <c r="I396" s="125"/>
      <c r="J396" s="125"/>
      <c r="K396" s="136"/>
    </row>
    <row r="397" spans="2:11">
      <c r="B397" s="126"/>
      <c r="C397" s="136"/>
      <c r="D397" s="136"/>
      <c r="E397" s="136"/>
      <c r="F397" s="136"/>
      <c r="G397" s="136"/>
      <c r="H397" s="136"/>
      <c r="I397" s="125"/>
      <c r="J397" s="125"/>
      <c r="K397" s="136"/>
    </row>
    <row r="398" spans="2:11">
      <c r="B398" s="126"/>
      <c r="C398" s="136"/>
      <c r="D398" s="136"/>
      <c r="E398" s="136"/>
      <c r="F398" s="136"/>
      <c r="G398" s="136"/>
      <c r="H398" s="136"/>
      <c r="I398" s="125"/>
      <c r="J398" s="125"/>
      <c r="K398" s="136"/>
    </row>
    <row r="399" spans="2:11">
      <c r="B399" s="126"/>
      <c r="C399" s="136"/>
      <c r="D399" s="136"/>
      <c r="E399" s="136"/>
      <c r="F399" s="136"/>
      <c r="G399" s="136"/>
      <c r="H399" s="136"/>
      <c r="I399" s="125"/>
      <c r="J399" s="125"/>
      <c r="K399" s="136"/>
    </row>
    <row r="400" spans="2:11">
      <c r="B400" s="126"/>
      <c r="C400" s="136"/>
      <c r="D400" s="136"/>
      <c r="E400" s="136"/>
      <c r="F400" s="136"/>
      <c r="G400" s="136"/>
      <c r="H400" s="136"/>
      <c r="I400" s="125"/>
      <c r="J400" s="125"/>
      <c r="K400" s="136"/>
    </row>
    <row r="401" spans="2:11">
      <c r="B401" s="126"/>
      <c r="C401" s="136"/>
      <c r="D401" s="136"/>
      <c r="E401" s="136"/>
      <c r="F401" s="136"/>
      <c r="G401" s="136"/>
      <c r="H401" s="136"/>
      <c r="I401" s="125"/>
      <c r="J401" s="125"/>
      <c r="K401" s="136"/>
    </row>
    <row r="402" spans="2:11">
      <c r="B402" s="126"/>
      <c r="C402" s="136"/>
      <c r="D402" s="136"/>
      <c r="E402" s="136"/>
      <c r="F402" s="136"/>
      <c r="G402" s="136"/>
      <c r="H402" s="136"/>
      <c r="I402" s="125"/>
      <c r="J402" s="125"/>
      <c r="K402" s="136"/>
    </row>
    <row r="403" spans="2:11">
      <c r="B403" s="126"/>
      <c r="C403" s="136"/>
      <c r="D403" s="136"/>
      <c r="E403" s="136"/>
      <c r="F403" s="136"/>
      <c r="G403" s="136"/>
      <c r="H403" s="136"/>
      <c r="I403" s="125"/>
      <c r="J403" s="125"/>
      <c r="K403" s="136"/>
    </row>
    <row r="404" spans="2:11">
      <c r="B404" s="126"/>
      <c r="C404" s="136"/>
      <c r="D404" s="136"/>
      <c r="E404" s="136"/>
      <c r="F404" s="136"/>
      <c r="G404" s="136"/>
      <c r="H404" s="136"/>
      <c r="I404" s="125"/>
      <c r="J404" s="125"/>
      <c r="K404" s="136"/>
    </row>
    <row r="405" spans="2:11">
      <c r="B405" s="126"/>
      <c r="C405" s="136"/>
      <c r="D405" s="136"/>
      <c r="E405" s="136"/>
      <c r="F405" s="136"/>
      <c r="G405" s="136"/>
      <c r="H405" s="136"/>
      <c r="I405" s="125"/>
      <c r="J405" s="125"/>
      <c r="K405" s="136"/>
    </row>
    <row r="406" spans="2:11">
      <c r="B406" s="126"/>
      <c r="C406" s="136"/>
      <c r="D406" s="136"/>
      <c r="E406" s="136"/>
      <c r="F406" s="136"/>
      <c r="G406" s="136"/>
      <c r="H406" s="136"/>
      <c r="I406" s="125"/>
      <c r="J406" s="125"/>
      <c r="K406" s="136"/>
    </row>
    <row r="407" spans="2:11">
      <c r="B407" s="126"/>
      <c r="C407" s="136"/>
      <c r="D407" s="136"/>
      <c r="E407" s="136"/>
      <c r="F407" s="136"/>
      <c r="G407" s="136"/>
      <c r="H407" s="136"/>
      <c r="I407" s="125"/>
      <c r="J407" s="125"/>
      <c r="K407" s="136"/>
    </row>
    <row r="408" spans="2:11">
      <c r="B408" s="126"/>
      <c r="C408" s="136"/>
      <c r="D408" s="136"/>
      <c r="E408" s="136"/>
      <c r="F408" s="136"/>
      <c r="G408" s="136"/>
      <c r="H408" s="136"/>
      <c r="I408" s="125"/>
      <c r="J408" s="125"/>
      <c r="K408" s="136"/>
    </row>
    <row r="409" spans="2:11">
      <c r="B409" s="126"/>
      <c r="C409" s="136"/>
      <c r="D409" s="136"/>
      <c r="E409" s="136"/>
      <c r="F409" s="136"/>
      <c r="G409" s="136"/>
      <c r="H409" s="136"/>
      <c r="I409" s="125"/>
      <c r="J409" s="125"/>
      <c r="K409" s="136"/>
    </row>
    <row r="410" spans="2:11">
      <c r="B410" s="126"/>
      <c r="C410" s="136"/>
      <c r="D410" s="136"/>
      <c r="E410" s="136"/>
      <c r="F410" s="136"/>
      <c r="G410" s="136"/>
      <c r="H410" s="136"/>
      <c r="I410" s="125"/>
      <c r="J410" s="125"/>
      <c r="K410" s="136"/>
    </row>
    <row r="411" spans="2:11">
      <c r="B411" s="126"/>
      <c r="C411" s="136"/>
      <c r="D411" s="136"/>
      <c r="E411" s="136"/>
      <c r="F411" s="136"/>
      <c r="G411" s="136"/>
      <c r="H411" s="136"/>
      <c r="I411" s="125"/>
      <c r="J411" s="125"/>
      <c r="K411" s="136"/>
    </row>
    <row r="412" spans="2:11">
      <c r="B412" s="126"/>
      <c r="C412" s="136"/>
      <c r="D412" s="136"/>
      <c r="E412" s="136"/>
      <c r="F412" s="136"/>
      <c r="G412" s="136"/>
      <c r="H412" s="136"/>
      <c r="I412" s="125"/>
      <c r="J412" s="125"/>
      <c r="K412" s="136"/>
    </row>
    <row r="413" spans="2:11">
      <c r="B413" s="126"/>
      <c r="C413" s="136"/>
      <c r="D413" s="136"/>
      <c r="E413" s="136"/>
      <c r="F413" s="136"/>
      <c r="G413" s="136"/>
      <c r="H413" s="136"/>
      <c r="I413" s="125"/>
      <c r="J413" s="125"/>
      <c r="K413" s="136"/>
    </row>
    <row r="414" spans="2:11">
      <c r="B414" s="126"/>
      <c r="C414" s="136"/>
      <c r="D414" s="136"/>
      <c r="E414" s="136"/>
      <c r="F414" s="136"/>
      <c r="G414" s="136"/>
      <c r="H414" s="136"/>
      <c r="I414" s="125"/>
      <c r="J414" s="125"/>
      <c r="K414" s="136"/>
    </row>
    <row r="415" spans="2:11">
      <c r="B415" s="126"/>
      <c r="C415" s="136"/>
      <c r="D415" s="136"/>
      <c r="E415" s="136"/>
      <c r="F415" s="136"/>
      <c r="G415" s="136"/>
      <c r="H415" s="136"/>
      <c r="I415" s="125"/>
      <c r="J415" s="125"/>
      <c r="K415" s="136"/>
    </row>
    <row r="416" spans="2:11">
      <c r="B416" s="126"/>
      <c r="C416" s="136"/>
      <c r="D416" s="136"/>
      <c r="E416" s="136"/>
      <c r="F416" s="136"/>
      <c r="G416" s="136"/>
      <c r="H416" s="136"/>
      <c r="I416" s="125"/>
      <c r="J416" s="125"/>
      <c r="K416" s="136"/>
    </row>
    <row r="417" spans="2:11">
      <c r="B417" s="126"/>
      <c r="C417" s="136"/>
      <c r="D417" s="136"/>
      <c r="E417" s="136"/>
      <c r="F417" s="136"/>
      <c r="G417" s="136"/>
      <c r="H417" s="136"/>
      <c r="I417" s="125"/>
      <c r="J417" s="125"/>
      <c r="K417" s="136"/>
    </row>
    <row r="418" spans="2:11">
      <c r="B418" s="126"/>
      <c r="C418" s="136"/>
      <c r="D418" s="136"/>
      <c r="E418" s="136"/>
      <c r="F418" s="136"/>
      <c r="G418" s="136"/>
      <c r="H418" s="136"/>
      <c r="I418" s="125"/>
      <c r="J418" s="125"/>
      <c r="K418" s="136"/>
    </row>
    <row r="419" spans="2:11">
      <c r="B419" s="126"/>
      <c r="C419" s="136"/>
      <c r="D419" s="136"/>
      <c r="E419" s="136"/>
      <c r="F419" s="136"/>
      <c r="G419" s="136"/>
      <c r="H419" s="136"/>
      <c r="I419" s="125"/>
      <c r="J419" s="125"/>
      <c r="K419" s="136"/>
    </row>
    <row r="420" spans="2:11">
      <c r="B420" s="126"/>
      <c r="C420" s="136"/>
      <c r="D420" s="136"/>
      <c r="E420" s="136"/>
      <c r="F420" s="136"/>
      <c r="G420" s="136"/>
      <c r="H420" s="136"/>
      <c r="I420" s="125"/>
      <c r="J420" s="125"/>
      <c r="K420" s="136"/>
    </row>
    <row r="421" spans="2:11">
      <c r="B421" s="126"/>
      <c r="C421" s="136"/>
      <c r="D421" s="136"/>
      <c r="E421" s="136"/>
      <c r="F421" s="136"/>
      <c r="G421" s="136"/>
      <c r="H421" s="136"/>
      <c r="I421" s="125"/>
      <c r="J421" s="125"/>
      <c r="K421" s="136"/>
    </row>
    <row r="422" spans="2:11">
      <c r="B422" s="126"/>
      <c r="C422" s="136"/>
      <c r="D422" s="136"/>
      <c r="E422" s="136"/>
      <c r="F422" s="136"/>
      <c r="G422" s="136"/>
      <c r="H422" s="136"/>
      <c r="I422" s="125"/>
      <c r="J422" s="125"/>
      <c r="K422" s="136"/>
    </row>
    <row r="423" spans="2:11">
      <c r="B423" s="126"/>
      <c r="C423" s="136"/>
      <c r="D423" s="136"/>
      <c r="E423" s="136"/>
      <c r="F423" s="136"/>
      <c r="G423" s="136"/>
      <c r="H423" s="136"/>
      <c r="I423" s="125"/>
      <c r="J423" s="125"/>
      <c r="K423" s="136"/>
    </row>
    <row r="424" spans="2:11">
      <c r="B424" s="126"/>
      <c r="C424" s="136"/>
      <c r="D424" s="136"/>
      <c r="E424" s="136"/>
      <c r="F424" s="136"/>
      <c r="G424" s="136"/>
      <c r="H424" s="136"/>
      <c r="I424" s="125"/>
      <c r="J424" s="125"/>
      <c r="K424" s="136"/>
    </row>
    <row r="425" spans="2:11">
      <c r="B425" s="126"/>
      <c r="C425" s="136"/>
      <c r="D425" s="136"/>
      <c r="E425" s="136"/>
      <c r="F425" s="136"/>
      <c r="G425" s="136"/>
      <c r="H425" s="136"/>
      <c r="I425" s="125"/>
      <c r="J425" s="125"/>
      <c r="K425" s="136"/>
    </row>
    <row r="426" spans="2:11">
      <c r="B426" s="126"/>
      <c r="C426" s="136"/>
      <c r="D426" s="136"/>
      <c r="E426" s="136"/>
      <c r="F426" s="136"/>
      <c r="G426" s="136"/>
      <c r="H426" s="136"/>
      <c r="I426" s="125"/>
      <c r="J426" s="125"/>
      <c r="K426" s="136"/>
    </row>
    <row r="427" spans="2:11">
      <c r="B427" s="126"/>
      <c r="C427" s="136"/>
      <c r="D427" s="136"/>
      <c r="E427" s="136"/>
      <c r="F427" s="136"/>
      <c r="G427" s="136"/>
      <c r="H427" s="136"/>
      <c r="I427" s="125"/>
      <c r="J427" s="125"/>
      <c r="K427" s="136"/>
    </row>
    <row r="428" spans="2:11">
      <c r="B428" s="126"/>
      <c r="C428" s="136"/>
      <c r="D428" s="136"/>
      <c r="E428" s="136"/>
      <c r="F428" s="136"/>
      <c r="G428" s="136"/>
      <c r="H428" s="136"/>
      <c r="I428" s="125"/>
      <c r="J428" s="125"/>
      <c r="K428" s="136"/>
    </row>
    <row r="429" spans="2:11">
      <c r="B429" s="126"/>
      <c r="C429" s="136"/>
      <c r="D429" s="136"/>
      <c r="E429" s="136"/>
      <c r="F429" s="136"/>
      <c r="G429" s="136"/>
      <c r="H429" s="136"/>
      <c r="I429" s="125"/>
      <c r="J429" s="125"/>
      <c r="K429" s="136"/>
    </row>
    <row r="430" spans="2:11">
      <c r="B430" s="126"/>
      <c r="C430" s="136"/>
      <c r="D430" s="136"/>
      <c r="E430" s="136"/>
      <c r="F430" s="136"/>
      <c r="G430" s="136"/>
      <c r="H430" s="136"/>
      <c r="I430" s="125"/>
      <c r="J430" s="125"/>
      <c r="K430" s="136"/>
    </row>
    <row r="431" spans="2:11">
      <c r="B431" s="126"/>
      <c r="C431" s="136"/>
      <c r="D431" s="136"/>
      <c r="E431" s="136"/>
      <c r="F431" s="136"/>
      <c r="G431" s="136"/>
      <c r="H431" s="136"/>
      <c r="I431" s="125"/>
      <c r="J431" s="125"/>
      <c r="K431" s="136"/>
    </row>
    <row r="432" spans="2:11">
      <c r="B432" s="126"/>
      <c r="C432" s="136"/>
      <c r="D432" s="136"/>
      <c r="E432" s="136"/>
      <c r="F432" s="136"/>
      <c r="G432" s="136"/>
      <c r="H432" s="136"/>
      <c r="I432" s="125"/>
      <c r="J432" s="125"/>
      <c r="K432" s="136"/>
    </row>
    <row r="433" spans="2:11">
      <c r="B433" s="126"/>
      <c r="C433" s="136"/>
      <c r="D433" s="136"/>
      <c r="E433" s="136"/>
      <c r="F433" s="136"/>
      <c r="G433" s="136"/>
      <c r="H433" s="136"/>
      <c r="I433" s="125"/>
      <c r="J433" s="125"/>
      <c r="K433" s="136"/>
    </row>
    <row r="434" spans="2:11">
      <c r="B434" s="126"/>
      <c r="C434" s="136"/>
      <c r="D434" s="136"/>
      <c r="E434" s="136"/>
      <c r="F434" s="136"/>
      <c r="G434" s="136"/>
      <c r="H434" s="136"/>
      <c r="I434" s="125"/>
      <c r="J434" s="125"/>
      <c r="K434" s="136"/>
    </row>
    <row r="435" spans="2:11">
      <c r="B435" s="126"/>
      <c r="C435" s="136"/>
      <c r="D435" s="136"/>
      <c r="E435" s="136"/>
      <c r="F435" s="136"/>
      <c r="G435" s="136"/>
      <c r="H435" s="136"/>
      <c r="I435" s="125"/>
      <c r="J435" s="125"/>
      <c r="K435" s="136"/>
    </row>
    <row r="436" spans="2:11">
      <c r="B436" s="126"/>
      <c r="C436" s="136"/>
      <c r="D436" s="136"/>
      <c r="E436" s="136"/>
      <c r="F436" s="136"/>
      <c r="G436" s="136"/>
      <c r="H436" s="136"/>
      <c r="I436" s="125"/>
      <c r="J436" s="125"/>
      <c r="K436" s="136"/>
    </row>
    <row r="437" spans="2:11">
      <c r="B437" s="126"/>
      <c r="C437" s="136"/>
      <c r="D437" s="136"/>
      <c r="E437" s="136"/>
      <c r="F437" s="136"/>
      <c r="G437" s="136"/>
      <c r="H437" s="136"/>
      <c r="I437" s="125"/>
      <c r="J437" s="125"/>
      <c r="K437" s="136"/>
    </row>
    <row r="438" spans="2:11">
      <c r="B438" s="126"/>
      <c r="C438" s="136"/>
      <c r="D438" s="136"/>
      <c r="E438" s="136"/>
      <c r="F438" s="136"/>
      <c r="G438" s="136"/>
      <c r="H438" s="136"/>
      <c r="I438" s="125"/>
      <c r="J438" s="125"/>
      <c r="K438" s="136"/>
    </row>
    <row r="439" spans="2:11">
      <c r="B439" s="126"/>
      <c r="C439" s="136"/>
      <c r="D439" s="136"/>
      <c r="E439" s="136"/>
      <c r="F439" s="136"/>
      <c r="G439" s="136"/>
      <c r="H439" s="136"/>
      <c r="I439" s="125"/>
      <c r="J439" s="125"/>
      <c r="K439" s="136"/>
    </row>
    <row r="440" spans="2:11">
      <c r="B440" s="126"/>
      <c r="C440" s="136"/>
      <c r="D440" s="136"/>
      <c r="E440" s="136"/>
      <c r="F440" s="136"/>
      <c r="G440" s="136"/>
      <c r="H440" s="136"/>
      <c r="I440" s="125"/>
      <c r="J440" s="125"/>
      <c r="K440" s="136"/>
    </row>
    <row r="441" spans="2:11">
      <c r="B441" s="126"/>
      <c r="C441" s="136"/>
      <c r="D441" s="136"/>
      <c r="E441" s="136"/>
      <c r="F441" s="136"/>
      <c r="G441" s="136"/>
      <c r="H441" s="136"/>
      <c r="I441" s="125"/>
      <c r="J441" s="125"/>
      <c r="K441" s="136"/>
    </row>
    <row r="442" spans="2:11">
      <c r="B442" s="126"/>
      <c r="C442" s="136"/>
      <c r="D442" s="136"/>
      <c r="E442" s="136"/>
      <c r="F442" s="136"/>
      <c r="G442" s="136"/>
      <c r="H442" s="136"/>
      <c r="I442" s="125"/>
      <c r="J442" s="125"/>
      <c r="K442" s="136"/>
    </row>
    <row r="443" spans="2:11">
      <c r="B443" s="126"/>
      <c r="C443" s="136"/>
      <c r="D443" s="136"/>
      <c r="E443" s="136"/>
      <c r="F443" s="136"/>
      <c r="G443" s="136"/>
      <c r="H443" s="136"/>
      <c r="I443" s="125"/>
      <c r="J443" s="125"/>
      <c r="K443" s="136"/>
    </row>
    <row r="444" spans="2:11">
      <c r="B444" s="126"/>
      <c r="C444" s="136"/>
      <c r="D444" s="136"/>
      <c r="E444" s="136"/>
      <c r="F444" s="136"/>
      <c r="G444" s="136"/>
      <c r="H444" s="136"/>
      <c r="I444" s="125"/>
      <c r="J444" s="125"/>
      <c r="K444" s="136"/>
    </row>
    <row r="445" spans="2:11">
      <c r="B445" s="126"/>
      <c r="C445" s="136"/>
      <c r="D445" s="136"/>
      <c r="E445" s="136"/>
      <c r="F445" s="136"/>
      <c r="G445" s="136"/>
      <c r="H445" s="136"/>
      <c r="I445" s="125"/>
      <c r="J445" s="125"/>
      <c r="K445" s="136"/>
    </row>
    <row r="446" spans="2:11">
      <c r="B446" s="126"/>
      <c r="C446" s="136"/>
      <c r="D446" s="136"/>
      <c r="E446" s="136"/>
      <c r="F446" s="136"/>
      <c r="G446" s="136"/>
      <c r="H446" s="136"/>
      <c r="I446" s="125"/>
      <c r="J446" s="125"/>
      <c r="K446" s="136"/>
    </row>
    <row r="447" spans="2:11">
      <c r="B447" s="126"/>
      <c r="C447" s="136"/>
      <c r="D447" s="136"/>
      <c r="E447" s="136"/>
      <c r="F447" s="136"/>
      <c r="G447" s="136"/>
      <c r="H447" s="136"/>
      <c r="I447" s="125"/>
      <c r="J447" s="125"/>
      <c r="K447" s="136"/>
    </row>
    <row r="448" spans="2:11">
      <c r="B448" s="126"/>
      <c r="C448" s="136"/>
      <c r="D448" s="136"/>
      <c r="E448" s="136"/>
      <c r="F448" s="136"/>
      <c r="G448" s="136"/>
      <c r="H448" s="136"/>
      <c r="I448" s="125"/>
      <c r="J448" s="125"/>
      <c r="K448" s="136"/>
    </row>
    <row r="449" spans="2:11">
      <c r="B449" s="126"/>
      <c r="C449" s="136"/>
      <c r="D449" s="136"/>
      <c r="E449" s="136"/>
      <c r="F449" s="136"/>
      <c r="G449" s="136"/>
      <c r="H449" s="136"/>
      <c r="I449" s="125"/>
      <c r="J449" s="125"/>
      <c r="K449" s="136"/>
    </row>
    <row r="450" spans="2:11">
      <c r="B450" s="126"/>
      <c r="C450" s="136"/>
      <c r="D450" s="136"/>
      <c r="E450" s="136"/>
      <c r="F450" s="136"/>
      <c r="G450" s="136"/>
      <c r="H450" s="136"/>
      <c r="I450" s="125"/>
      <c r="J450" s="125"/>
      <c r="K450" s="136"/>
    </row>
    <row r="451" spans="2:11">
      <c r="B451" s="126"/>
      <c r="C451" s="136"/>
      <c r="D451" s="136"/>
      <c r="E451" s="136"/>
      <c r="F451" s="136"/>
      <c r="G451" s="136"/>
      <c r="H451" s="136"/>
      <c r="I451" s="125"/>
      <c r="J451" s="125"/>
      <c r="K451" s="136"/>
    </row>
    <row r="452" spans="2:11">
      <c r="B452" s="126"/>
      <c r="C452" s="136"/>
      <c r="D452" s="136"/>
      <c r="E452" s="136"/>
      <c r="F452" s="136"/>
      <c r="G452" s="136"/>
      <c r="H452" s="136"/>
      <c r="I452" s="125"/>
      <c r="J452" s="125"/>
      <c r="K452" s="136"/>
    </row>
    <row r="453" spans="2:11">
      <c r="B453" s="126"/>
      <c r="C453" s="136"/>
      <c r="D453" s="136"/>
      <c r="E453" s="136"/>
      <c r="F453" s="136"/>
      <c r="G453" s="136"/>
      <c r="H453" s="136"/>
      <c r="I453" s="125"/>
      <c r="J453" s="125"/>
      <c r="K453" s="136"/>
    </row>
    <row r="454" spans="2:11">
      <c r="B454" s="126"/>
      <c r="C454" s="136"/>
      <c r="D454" s="136"/>
      <c r="E454" s="136"/>
      <c r="F454" s="136"/>
      <c r="G454" s="136"/>
      <c r="H454" s="136"/>
      <c r="I454" s="125"/>
      <c r="J454" s="125"/>
      <c r="K454" s="136"/>
    </row>
    <row r="455" spans="2:11">
      <c r="B455" s="126"/>
      <c r="C455" s="136"/>
      <c r="D455" s="136"/>
      <c r="E455" s="136"/>
      <c r="F455" s="136"/>
      <c r="G455" s="136"/>
      <c r="H455" s="136"/>
      <c r="I455" s="125"/>
      <c r="J455" s="125"/>
      <c r="K455" s="136"/>
    </row>
    <row r="456" spans="2:11">
      <c r="B456" s="126"/>
      <c r="C456" s="136"/>
      <c r="D456" s="136"/>
      <c r="E456" s="136"/>
      <c r="F456" s="136"/>
      <c r="G456" s="136"/>
      <c r="H456" s="136"/>
      <c r="I456" s="125"/>
      <c r="J456" s="125"/>
      <c r="K456" s="136"/>
    </row>
    <row r="457" spans="2:11">
      <c r="B457" s="126"/>
      <c r="C457" s="136"/>
      <c r="D457" s="136"/>
      <c r="E457" s="136"/>
      <c r="F457" s="136"/>
      <c r="G457" s="136"/>
      <c r="H457" s="136"/>
      <c r="I457" s="125"/>
      <c r="J457" s="125"/>
      <c r="K457" s="136"/>
    </row>
    <row r="458" spans="2:11">
      <c r="B458" s="126"/>
      <c r="C458" s="136"/>
      <c r="D458" s="136"/>
      <c r="E458" s="136"/>
      <c r="F458" s="136"/>
      <c r="G458" s="136"/>
      <c r="H458" s="136"/>
      <c r="I458" s="125"/>
      <c r="J458" s="125"/>
      <c r="K458" s="136"/>
    </row>
    <row r="459" spans="2:11">
      <c r="B459" s="126"/>
      <c r="C459" s="136"/>
      <c r="D459" s="136"/>
      <c r="E459" s="136"/>
      <c r="F459" s="136"/>
      <c r="G459" s="136"/>
      <c r="H459" s="136"/>
      <c r="I459" s="125"/>
      <c r="J459" s="125"/>
      <c r="K459" s="136"/>
    </row>
    <row r="460" spans="2:11">
      <c r="B460" s="126"/>
      <c r="C460" s="136"/>
      <c r="D460" s="136"/>
      <c r="E460" s="136"/>
      <c r="F460" s="136"/>
      <c r="G460" s="136"/>
      <c r="H460" s="136"/>
      <c r="I460" s="125"/>
      <c r="J460" s="125"/>
      <c r="K460" s="136"/>
    </row>
    <row r="461" spans="2:11">
      <c r="B461" s="126"/>
      <c r="C461" s="136"/>
      <c r="D461" s="136"/>
      <c r="E461" s="136"/>
      <c r="F461" s="136"/>
      <c r="G461" s="136"/>
      <c r="H461" s="136"/>
      <c r="I461" s="125"/>
      <c r="J461" s="125"/>
      <c r="K461" s="136"/>
    </row>
    <row r="462" spans="2:11">
      <c r="B462" s="126"/>
      <c r="C462" s="136"/>
      <c r="D462" s="136"/>
      <c r="E462" s="136"/>
      <c r="F462" s="136"/>
      <c r="G462" s="136"/>
      <c r="H462" s="136"/>
      <c r="I462" s="125"/>
      <c r="J462" s="125"/>
      <c r="K462" s="136"/>
    </row>
    <row r="463" spans="2:11">
      <c r="B463" s="126"/>
      <c r="C463" s="136"/>
      <c r="D463" s="136"/>
      <c r="E463" s="136"/>
      <c r="F463" s="136"/>
      <c r="G463" s="136"/>
      <c r="H463" s="136"/>
      <c r="I463" s="125"/>
      <c r="J463" s="125"/>
      <c r="K463" s="136"/>
    </row>
    <row r="464" spans="2:11">
      <c r="B464" s="126"/>
      <c r="C464" s="136"/>
      <c r="D464" s="136"/>
      <c r="E464" s="136"/>
      <c r="F464" s="136"/>
      <c r="G464" s="136"/>
      <c r="H464" s="136"/>
      <c r="I464" s="125"/>
      <c r="J464" s="125"/>
      <c r="K464" s="136"/>
    </row>
    <row r="465" spans="2:11">
      <c r="B465" s="126"/>
      <c r="C465" s="136"/>
      <c r="D465" s="136"/>
      <c r="E465" s="136"/>
      <c r="F465" s="136"/>
      <c r="G465" s="136"/>
      <c r="H465" s="136"/>
      <c r="I465" s="125"/>
      <c r="J465" s="125"/>
      <c r="K465" s="136"/>
    </row>
    <row r="466" spans="2:11">
      <c r="B466" s="126"/>
      <c r="C466" s="136"/>
      <c r="D466" s="136"/>
      <c r="E466" s="136"/>
      <c r="F466" s="136"/>
      <c r="G466" s="136"/>
      <c r="H466" s="136"/>
      <c r="I466" s="125"/>
      <c r="J466" s="125"/>
      <c r="K466" s="136"/>
    </row>
    <row r="467" spans="2:11">
      <c r="B467" s="126"/>
      <c r="C467" s="136"/>
      <c r="D467" s="136"/>
      <c r="E467" s="136"/>
      <c r="F467" s="136"/>
      <c r="G467" s="136"/>
      <c r="H467" s="136"/>
      <c r="I467" s="125"/>
      <c r="J467" s="125"/>
      <c r="K467" s="136"/>
    </row>
    <row r="468" spans="2:11">
      <c r="B468" s="126"/>
      <c r="C468" s="136"/>
      <c r="D468" s="136"/>
      <c r="E468" s="136"/>
      <c r="F468" s="136"/>
      <c r="G468" s="136"/>
      <c r="H468" s="136"/>
      <c r="I468" s="125"/>
      <c r="J468" s="125"/>
      <c r="K468" s="136"/>
    </row>
    <row r="469" spans="2:11">
      <c r="B469" s="126"/>
      <c r="C469" s="136"/>
      <c r="D469" s="136"/>
      <c r="E469" s="136"/>
      <c r="F469" s="136"/>
      <c r="G469" s="136"/>
      <c r="H469" s="136"/>
      <c r="I469" s="125"/>
      <c r="J469" s="125"/>
      <c r="K469" s="136"/>
    </row>
    <row r="470" spans="2:11">
      <c r="B470" s="126"/>
      <c r="C470" s="136"/>
      <c r="D470" s="136"/>
      <c r="E470" s="136"/>
      <c r="F470" s="136"/>
      <c r="G470" s="136"/>
      <c r="H470" s="136"/>
      <c r="I470" s="125"/>
      <c r="J470" s="125"/>
      <c r="K470" s="136"/>
    </row>
    <row r="471" spans="2:11">
      <c r="B471" s="126"/>
      <c r="C471" s="136"/>
      <c r="D471" s="136"/>
      <c r="E471" s="136"/>
      <c r="F471" s="136"/>
      <c r="G471" s="136"/>
      <c r="H471" s="136"/>
      <c r="I471" s="125"/>
      <c r="J471" s="125"/>
      <c r="K471" s="136"/>
    </row>
    <row r="472" spans="2:11">
      <c r="B472" s="126"/>
      <c r="C472" s="136"/>
      <c r="D472" s="136"/>
      <c r="E472" s="136"/>
      <c r="F472" s="136"/>
      <c r="G472" s="136"/>
      <c r="H472" s="136"/>
      <c r="I472" s="125"/>
      <c r="J472" s="125"/>
      <c r="K472" s="136"/>
    </row>
    <row r="473" spans="2:11">
      <c r="B473" s="126"/>
      <c r="C473" s="136"/>
      <c r="D473" s="136"/>
      <c r="E473" s="136"/>
      <c r="F473" s="136"/>
      <c r="G473" s="136"/>
      <c r="H473" s="136"/>
      <c r="I473" s="125"/>
      <c r="J473" s="125"/>
      <c r="K473" s="136"/>
    </row>
    <row r="474" spans="2:11">
      <c r="B474" s="126"/>
      <c r="C474" s="136"/>
      <c r="D474" s="136"/>
      <c r="E474" s="136"/>
      <c r="F474" s="136"/>
      <c r="G474" s="136"/>
      <c r="H474" s="136"/>
      <c r="I474" s="125"/>
      <c r="J474" s="125"/>
      <c r="K474" s="136"/>
    </row>
    <row r="475" spans="2:11">
      <c r="B475" s="126"/>
      <c r="C475" s="136"/>
      <c r="D475" s="136"/>
      <c r="E475" s="136"/>
      <c r="F475" s="136"/>
      <c r="G475" s="136"/>
      <c r="H475" s="136"/>
      <c r="I475" s="125"/>
      <c r="J475" s="125"/>
      <c r="K475" s="136"/>
    </row>
    <row r="476" spans="2:11">
      <c r="B476" s="126"/>
      <c r="C476" s="136"/>
      <c r="D476" s="136"/>
      <c r="E476" s="136"/>
      <c r="F476" s="136"/>
      <c r="G476" s="136"/>
      <c r="H476" s="136"/>
      <c r="I476" s="125"/>
      <c r="J476" s="125"/>
      <c r="K476" s="136"/>
    </row>
    <row r="477" spans="2:11">
      <c r="B477" s="126"/>
      <c r="C477" s="136"/>
      <c r="D477" s="136"/>
      <c r="E477" s="136"/>
      <c r="F477" s="136"/>
      <c r="G477" s="136"/>
      <c r="H477" s="136"/>
      <c r="I477" s="125"/>
      <c r="J477" s="125"/>
      <c r="K477" s="136"/>
    </row>
    <row r="478" spans="2:11">
      <c r="B478" s="126"/>
      <c r="C478" s="136"/>
      <c r="D478" s="136"/>
      <c r="E478" s="136"/>
      <c r="F478" s="136"/>
      <c r="G478" s="136"/>
      <c r="H478" s="136"/>
      <c r="I478" s="125"/>
      <c r="J478" s="125"/>
      <c r="K478" s="136"/>
    </row>
    <row r="479" spans="2:11">
      <c r="B479" s="126"/>
      <c r="C479" s="136"/>
      <c r="D479" s="136"/>
      <c r="E479" s="136"/>
      <c r="F479" s="136"/>
      <c r="G479" s="136"/>
      <c r="H479" s="136"/>
      <c r="I479" s="125"/>
      <c r="J479" s="125"/>
      <c r="K479" s="136"/>
    </row>
    <row r="480" spans="2:11">
      <c r="B480" s="126"/>
      <c r="C480" s="136"/>
      <c r="D480" s="136"/>
      <c r="E480" s="136"/>
      <c r="F480" s="136"/>
      <c r="G480" s="136"/>
      <c r="H480" s="136"/>
      <c r="I480" s="125"/>
      <c r="J480" s="125"/>
      <c r="K480" s="136"/>
    </row>
    <row r="481" spans="2:11">
      <c r="B481" s="126"/>
      <c r="C481" s="136"/>
      <c r="D481" s="136"/>
      <c r="E481" s="136"/>
      <c r="F481" s="136"/>
      <c r="G481" s="136"/>
      <c r="H481" s="136"/>
      <c r="I481" s="125"/>
      <c r="J481" s="125"/>
      <c r="K481" s="136"/>
    </row>
    <row r="482" spans="2:11">
      <c r="B482" s="126"/>
      <c r="C482" s="136"/>
      <c r="D482" s="136"/>
      <c r="E482" s="136"/>
      <c r="F482" s="136"/>
      <c r="G482" s="136"/>
      <c r="H482" s="136"/>
      <c r="I482" s="125"/>
      <c r="J482" s="125"/>
      <c r="K482" s="136"/>
    </row>
    <row r="483" spans="2:11">
      <c r="B483" s="126"/>
      <c r="C483" s="136"/>
      <c r="D483" s="136"/>
      <c r="E483" s="136"/>
      <c r="F483" s="136"/>
      <c r="G483" s="136"/>
      <c r="H483" s="136"/>
      <c r="I483" s="125"/>
      <c r="J483" s="125"/>
      <c r="K483" s="136"/>
    </row>
    <row r="484" spans="2:11">
      <c r="B484" s="126"/>
      <c r="C484" s="136"/>
      <c r="D484" s="136"/>
      <c r="E484" s="136"/>
      <c r="F484" s="136"/>
      <c r="G484" s="136"/>
      <c r="H484" s="136"/>
      <c r="I484" s="125"/>
      <c r="J484" s="125"/>
      <c r="K484" s="136"/>
    </row>
    <row r="485" spans="2:11">
      <c r="B485" s="126"/>
      <c r="C485" s="136"/>
      <c r="D485" s="136"/>
      <c r="E485" s="136"/>
      <c r="F485" s="136"/>
      <c r="G485" s="136"/>
      <c r="H485" s="136"/>
      <c r="I485" s="125"/>
      <c r="J485" s="125"/>
      <c r="K485" s="136"/>
    </row>
    <row r="486" spans="2:11">
      <c r="B486" s="126"/>
      <c r="C486" s="136"/>
      <c r="D486" s="136"/>
      <c r="E486" s="136"/>
      <c r="F486" s="136"/>
      <c r="G486" s="136"/>
      <c r="H486" s="136"/>
      <c r="I486" s="125"/>
      <c r="J486" s="125"/>
      <c r="K486" s="136"/>
    </row>
    <row r="487" spans="2:11">
      <c r="B487" s="126"/>
      <c r="C487" s="136"/>
      <c r="D487" s="136"/>
      <c r="E487" s="136"/>
      <c r="F487" s="136"/>
      <c r="G487" s="136"/>
      <c r="H487" s="136"/>
      <c r="I487" s="125"/>
      <c r="J487" s="125"/>
      <c r="K487" s="136"/>
    </row>
    <row r="488" spans="2:11">
      <c r="B488" s="126"/>
      <c r="C488" s="136"/>
      <c r="D488" s="136"/>
      <c r="E488" s="136"/>
      <c r="F488" s="136"/>
      <c r="G488" s="136"/>
      <c r="H488" s="136"/>
      <c r="I488" s="125"/>
      <c r="J488" s="125"/>
      <c r="K488" s="136"/>
    </row>
    <row r="489" spans="2:11">
      <c r="B489" s="126"/>
      <c r="C489" s="136"/>
      <c r="D489" s="136"/>
      <c r="E489" s="136"/>
      <c r="F489" s="136"/>
      <c r="G489" s="136"/>
      <c r="H489" s="136"/>
      <c r="I489" s="125"/>
      <c r="J489" s="125"/>
      <c r="K489" s="136"/>
    </row>
    <row r="490" spans="2:11">
      <c r="B490" s="126"/>
      <c r="C490" s="136"/>
      <c r="D490" s="136"/>
      <c r="E490" s="136"/>
      <c r="F490" s="136"/>
      <c r="G490" s="136"/>
      <c r="H490" s="136"/>
      <c r="I490" s="125"/>
      <c r="J490" s="125"/>
      <c r="K490" s="136"/>
    </row>
    <row r="491" spans="2:11">
      <c r="B491" s="126"/>
      <c r="C491" s="136"/>
      <c r="D491" s="136"/>
      <c r="E491" s="136"/>
      <c r="F491" s="136"/>
      <c r="G491" s="136"/>
      <c r="H491" s="136"/>
      <c r="I491" s="125"/>
      <c r="J491" s="125"/>
      <c r="K491" s="136"/>
    </row>
    <row r="492" spans="2:11">
      <c r="B492" s="126"/>
      <c r="C492" s="136"/>
      <c r="D492" s="136"/>
      <c r="E492" s="136"/>
      <c r="F492" s="136"/>
      <c r="G492" s="136"/>
      <c r="H492" s="136"/>
      <c r="I492" s="125"/>
      <c r="J492" s="125"/>
      <c r="K492" s="136"/>
    </row>
    <row r="493" spans="2:11">
      <c r="B493" s="126"/>
      <c r="C493" s="136"/>
      <c r="D493" s="136"/>
      <c r="E493" s="136"/>
      <c r="F493" s="136"/>
      <c r="G493" s="136"/>
      <c r="H493" s="136"/>
      <c r="I493" s="125"/>
      <c r="J493" s="125"/>
      <c r="K493" s="136"/>
    </row>
    <row r="494" spans="2:11">
      <c r="B494" s="126"/>
      <c r="C494" s="136"/>
      <c r="D494" s="136"/>
      <c r="E494" s="136"/>
      <c r="F494" s="136"/>
      <c r="G494" s="136"/>
      <c r="H494" s="136"/>
      <c r="I494" s="125"/>
      <c r="J494" s="125"/>
      <c r="K494" s="136"/>
    </row>
    <row r="495" spans="2:11">
      <c r="B495" s="126"/>
      <c r="C495" s="136"/>
      <c r="D495" s="136"/>
      <c r="E495" s="136"/>
      <c r="F495" s="136"/>
      <c r="G495" s="136"/>
      <c r="H495" s="136"/>
      <c r="I495" s="125"/>
      <c r="J495" s="125"/>
      <c r="K495" s="136"/>
    </row>
    <row r="496" spans="2:11">
      <c r="B496" s="126"/>
      <c r="C496" s="136"/>
      <c r="D496" s="136"/>
      <c r="E496" s="136"/>
      <c r="F496" s="136"/>
      <c r="G496" s="136"/>
      <c r="H496" s="136"/>
      <c r="I496" s="125"/>
      <c r="J496" s="125"/>
      <c r="K496" s="136"/>
    </row>
    <row r="497" spans="2:11">
      <c r="B497" s="126"/>
      <c r="C497" s="136"/>
      <c r="D497" s="136"/>
      <c r="E497" s="136"/>
      <c r="F497" s="136"/>
      <c r="G497" s="136"/>
      <c r="H497" s="136"/>
      <c r="I497" s="125"/>
      <c r="J497" s="125"/>
      <c r="K497" s="136"/>
    </row>
    <row r="498" spans="2:11">
      <c r="B498" s="126"/>
      <c r="C498" s="136"/>
      <c r="D498" s="136"/>
      <c r="E498" s="136"/>
      <c r="F498" s="136"/>
      <c r="G498" s="136"/>
      <c r="H498" s="136"/>
      <c r="I498" s="125"/>
      <c r="J498" s="125"/>
      <c r="K498" s="136"/>
    </row>
    <row r="499" spans="2:11">
      <c r="B499" s="126"/>
      <c r="C499" s="136"/>
      <c r="D499" s="136"/>
      <c r="E499" s="136"/>
      <c r="F499" s="136"/>
      <c r="G499" s="136"/>
      <c r="H499" s="136"/>
      <c r="I499" s="125"/>
      <c r="J499" s="125"/>
      <c r="K499" s="136"/>
    </row>
    <row r="500" spans="2:11">
      <c r="B500" s="126"/>
      <c r="C500" s="136"/>
      <c r="D500" s="136"/>
      <c r="E500" s="136"/>
      <c r="F500" s="136"/>
      <c r="G500" s="136"/>
      <c r="H500" s="136"/>
      <c r="I500" s="125"/>
      <c r="J500" s="125"/>
      <c r="K500" s="136"/>
    </row>
    <row r="501" spans="2:11">
      <c r="B501" s="126"/>
      <c r="C501" s="136"/>
      <c r="D501" s="136"/>
      <c r="E501" s="136"/>
      <c r="F501" s="136"/>
      <c r="G501" s="136"/>
      <c r="H501" s="136"/>
      <c r="I501" s="125"/>
      <c r="J501" s="125"/>
      <c r="K501" s="136"/>
    </row>
    <row r="502" spans="2:11">
      <c r="B502" s="126"/>
      <c r="C502" s="136"/>
      <c r="D502" s="136"/>
      <c r="E502" s="136"/>
      <c r="F502" s="136"/>
      <c r="G502" s="136"/>
      <c r="H502" s="136"/>
      <c r="I502" s="125"/>
      <c r="J502" s="125"/>
      <c r="K502" s="136"/>
    </row>
    <row r="503" spans="2:11">
      <c r="B503" s="126"/>
      <c r="C503" s="136"/>
      <c r="D503" s="136"/>
      <c r="E503" s="136"/>
      <c r="F503" s="136"/>
      <c r="G503" s="136"/>
      <c r="H503" s="136"/>
      <c r="I503" s="125"/>
      <c r="J503" s="125"/>
      <c r="K503" s="136"/>
    </row>
    <row r="504" spans="2:11">
      <c r="B504" s="126"/>
      <c r="C504" s="136"/>
      <c r="D504" s="136"/>
      <c r="E504" s="136"/>
      <c r="F504" s="136"/>
      <c r="G504" s="136"/>
      <c r="H504" s="136"/>
      <c r="I504" s="125"/>
      <c r="J504" s="125"/>
      <c r="K504" s="136"/>
    </row>
    <row r="505" spans="2:11">
      <c r="B505" s="126"/>
      <c r="C505" s="136"/>
      <c r="D505" s="136"/>
      <c r="E505" s="136"/>
      <c r="F505" s="136"/>
      <c r="G505" s="136"/>
      <c r="H505" s="136"/>
      <c r="I505" s="125"/>
      <c r="J505" s="125"/>
      <c r="K505" s="136"/>
    </row>
    <row r="506" spans="2:11">
      <c r="B506" s="126"/>
      <c r="C506" s="136"/>
      <c r="D506" s="136"/>
      <c r="E506" s="136"/>
      <c r="F506" s="136"/>
      <c r="G506" s="136"/>
      <c r="H506" s="136"/>
      <c r="I506" s="125"/>
      <c r="J506" s="125"/>
      <c r="K506" s="136"/>
    </row>
    <row r="507" spans="2:11">
      <c r="B507" s="126"/>
      <c r="C507" s="136"/>
      <c r="D507" s="136"/>
      <c r="E507" s="136"/>
      <c r="F507" s="136"/>
      <c r="G507" s="136"/>
      <c r="H507" s="136"/>
      <c r="I507" s="125"/>
      <c r="J507" s="125"/>
      <c r="K507" s="136"/>
    </row>
    <row r="508" spans="2:11">
      <c r="B508" s="126"/>
      <c r="C508" s="136"/>
      <c r="D508" s="136"/>
      <c r="E508" s="136"/>
      <c r="F508" s="136"/>
      <c r="G508" s="136"/>
      <c r="H508" s="136"/>
      <c r="I508" s="125"/>
      <c r="J508" s="125"/>
      <c r="K508" s="136"/>
    </row>
    <row r="509" spans="2:11">
      <c r="B509" s="126"/>
      <c r="C509" s="136"/>
      <c r="D509" s="136"/>
      <c r="E509" s="136"/>
      <c r="F509" s="136"/>
      <c r="G509" s="136"/>
      <c r="H509" s="136"/>
      <c r="I509" s="125"/>
      <c r="J509" s="125"/>
      <c r="K509" s="136"/>
    </row>
    <row r="510" spans="2:11">
      <c r="B510" s="126"/>
      <c r="C510" s="136"/>
      <c r="D510" s="136"/>
      <c r="E510" s="136"/>
      <c r="F510" s="136"/>
      <c r="G510" s="136"/>
      <c r="H510" s="136"/>
      <c r="I510" s="125"/>
      <c r="J510" s="125"/>
      <c r="K510" s="136"/>
    </row>
    <row r="511" spans="2:11">
      <c r="B511" s="126"/>
      <c r="C511" s="136"/>
      <c r="D511" s="136"/>
      <c r="E511" s="136"/>
      <c r="F511" s="136"/>
      <c r="G511" s="136"/>
      <c r="H511" s="136"/>
      <c r="I511" s="125"/>
      <c r="J511" s="125"/>
      <c r="K511" s="136"/>
    </row>
    <row r="512" spans="2:11">
      <c r="B512" s="126"/>
      <c r="C512" s="136"/>
      <c r="D512" s="136"/>
      <c r="E512" s="136"/>
      <c r="F512" s="136"/>
      <c r="G512" s="136"/>
      <c r="H512" s="136"/>
      <c r="I512" s="125"/>
      <c r="J512" s="125"/>
      <c r="K512" s="136"/>
    </row>
    <row r="513" spans="2:11">
      <c r="B513" s="126"/>
      <c r="C513" s="136"/>
      <c r="D513" s="136"/>
      <c r="E513" s="136"/>
      <c r="F513" s="136"/>
      <c r="G513" s="136"/>
      <c r="H513" s="136"/>
      <c r="I513" s="125"/>
      <c r="J513" s="125"/>
      <c r="K513" s="136"/>
    </row>
    <row r="514" spans="2:11">
      <c r="B514" s="126"/>
      <c r="C514" s="136"/>
      <c r="D514" s="136"/>
      <c r="E514" s="136"/>
      <c r="F514" s="136"/>
      <c r="G514" s="136"/>
      <c r="H514" s="136"/>
      <c r="I514" s="125"/>
      <c r="J514" s="125"/>
      <c r="K514" s="136"/>
    </row>
    <row r="515" spans="2:11">
      <c r="B515" s="126"/>
      <c r="C515" s="136"/>
      <c r="D515" s="136"/>
      <c r="E515" s="136"/>
      <c r="F515" s="136"/>
      <c r="G515" s="136"/>
      <c r="H515" s="136"/>
      <c r="I515" s="125"/>
      <c r="J515" s="125"/>
      <c r="K515" s="136"/>
    </row>
    <row r="516" spans="2:11">
      <c r="B516" s="126"/>
      <c r="C516" s="136"/>
      <c r="D516" s="136"/>
      <c r="E516" s="136"/>
      <c r="F516" s="136"/>
      <c r="G516" s="136"/>
      <c r="H516" s="136"/>
      <c r="I516" s="125"/>
      <c r="J516" s="125"/>
      <c r="K516" s="136"/>
    </row>
    <row r="517" spans="2:11">
      <c r="B517" s="126"/>
      <c r="C517" s="136"/>
      <c r="D517" s="136"/>
      <c r="E517" s="136"/>
      <c r="F517" s="136"/>
      <c r="G517" s="136"/>
      <c r="H517" s="136"/>
      <c r="I517" s="125"/>
      <c r="J517" s="125"/>
      <c r="K517" s="136"/>
    </row>
    <row r="518" spans="2:11">
      <c r="B518" s="126"/>
      <c r="C518" s="136"/>
      <c r="D518" s="136"/>
      <c r="E518" s="136"/>
      <c r="F518" s="136"/>
      <c r="G518" s="136"/>
      <c r="H518" s="136"/>
      <c r="I518" s="125"/>
      <c r="J518" s="125"/>
      <c r="K518" s="136"/>
    </row>
    <row r="519" spans="2:11">
      <c r="B519" s="126"/>
      <c r="C519" s="136"/>
      <c r="D519" s="136"/>
      <c r="E519" s="136"/>
      <c r="F519" s="136"/>
      <c r="G519" s="136"/>
      <c r="H519" s="136"/>
      <c r="I519" s="125"/>
      <c r="J519" s="125"/>
      <c r="K519" s="136"/>
    </row>
    <row r="520" spans="2:11">
      <c r="B520" s="126"/>
      <c r="C520" s="136"/>
      <c r="D520" s="136"/>
      <c r="E520" s="136"/>
      <c r="F520" s="136"/>
      <c r="G520" s="136"/>
      <c r="H520" s="136"/>
      <c r="I520" s="125"/>
      <c r="J520" s="125"/>
      <c r="K520" s="136"/>
    </row>
    <row r="521" spans="2:11">
      <c r="B521" s="126"/>
      <c r="C521" s="136"/>
      <c r="D521" s="136"/>
      <c r="E521" s="136"/>
      <c r="F521" s="136"/>
      <c r="G521" s="136"/>
      <c r="H521" s="136"/>
      <c r="I521" s="125"/>
      <c r="J521" s="125"/>
      <c r="K521" s="136"/>
    </row>
    <row r="522" spans="2:11">
      <c r="B522" s="126"/>
      <c r="C522" s="136"/>
      <c r="D522" s="136"/>
      <c r="E522" s="136"/>
      <c r="F522" s="136"/>
      <c r="G522" s="136"/>
      <c r="H522" s="136"/>
      <c r="I522" s="125"/>
      <c r="J522" s="125"/>
      <c r="K522" s="136"/>
    </row>
    <row r="523" spans="2:11">
      <c r="B523" s="126"/>
      <c r="C523" s="136"/>
      <c r="D523" s="136"/>
      <c r="E523" s="136"/>
      <c r="F523" s="136"/>
      <c r="G523" s="136"/>
      <c r="H523" s="136"/>
      <c r="I523" s="125"/>
      <c r="J523" s="125"/>
      <c r="K523" s="136"/>
    </row>
    <row r="524" spans="2:11">
      <c r="B524" s="126"/>
      <c r="C524" s="136"/>
      <c r="D524" s="136"/>
      <c r="E524" s="136"/>
      <c r="F524" s="136"/>
      <c r="G524" s="136"/>
      <c r="H524" s="136"/>
      <c r="I524" s="125"/>
      <c r="J524" s="125"/>
      <c r="K524" s="136"/>
    </row>
    <row r="525" spans="2:11">
      <c r="B525" s="126"/>
      <c r="C525" s="136"/>
      <c r="D525" s="136"/>
      <c r="E525" s="136"/>
      <c r="F525" s="136"/>
      <c r="G525" s="136"/>
      <c r="H525" s="136"/>
      <c r="I525" s="125"/>
      <c r="J525" s="125"/>
      <c r="K525" s="136"/>
    </row>
    <row r="526" spans="2:11">
      <c r="B526" s="126"/>
      <c r="C526" s="136"/>
      <c r="D526" s="136"/>
      <c r="E526" s="136"/>
      <c r="F526" s="136"/>
      <c r="G526" s="136"/>
      <c r="H526" s="136"/>
      <c r="I526" s="125"/>
      <c r="J526" s="125"/>
      <c r="K526" s="136"/>
    </row>
    <row r="527" spans="2:11">
      <c r="B527" s="126"/>
      <c r="C527" s="136"/>
      <c r="D527" s="136"/>
      <c r="E527" s="136"/>
      <c r="F527" s="136"/>
      <c r="G527" s="136"/>
      <c r="H527" s="136"/>
      <c r="I527" s="125"/>
      <c r="J527" s="125"/>
      <c r="K527" s="136"/>
    </row>
    <row r="528" spans="2:11">
      <c r="B528" s="126"/>
      <c r="C528" s="136"/>
      <c r="D528" s="136"/>
      <c r="E528" s="136"/>
      <c r="F528" s="136"/>
      <c r="G528" s="136"/>
      <c r="H528" s="136"/>
      <c r="I528" s="125"/>
      <c r="J528" s="125"/>
      <c r="K528" s="136"/>
    </row>
    <row r="529" spans="2:11">
      <c r="B529" s="126"/>
      <c r="C529" s="136"/>
      <c r="D529" s="136"/>
      <c r="E529" s="136"/>
      <c r="F529" s="136"/>
      <c r="G529" s="136"/>
      <c r="H529" s="136"/>
      <c r="I529" s="125"/>
      <c r="J529" s="125"/>
      <c r="K529" s="136"/>
    </row>
    <row r="530" spans="2:11">
      <c r="B530" s="126"/>
      <c r="C530" s="136"/>
      <c r="D530" s="136"/>
      <c r="E530" s="136"/>
      <c r="F530" s="136"/>
      <c r="G530" s="136"/>
      <c r="H530" s="136"/>
      <c r="I530" s="125"/>
      <c r="J530" s="125"/>
      <c r="K530" s="136"/>
    </row>
    <row r="531" spans="2:11">
      <c r="B531" s="126"/>
      <c r="C531" s="136"/>
      <c r="D531" s="136"/>
      <c r="E531" s="136"/>
      <c r="F531" s="136"/>
      <c r="G531" s="136"/>
      <c r="H531" s="136"/>
      <c r="I531" s="125"/>
      <c r="J531" s="125"/>
      <c r="K531" s="136"/>
    </row>
    <row r="532" spans="2:11">
      <c r="B532" s="126"/>
      <c r="C532" s="136"/>
      <c r="D532" s="136"/>
      <c r="E532" s="136"/>
      <c r="F532" s="136"/>
      <c r="G532" s="136"/>
      <c r="H532" s="136"/>
      <c r="I532" s="125"/>
      <c r="J532" s="125"/>
      <c r="K532" s="136"/>
    </row>
    <row r="533" spans="2:11">
      <c r="B533" s="126"/>
      <c r="C533" s="136"/>
      <c r="D533" s="136"/>
      <c r="E533" s="136"/>
      <c r="F533" s="136"/>
      <c r="G533" s="136"/>
      <c r="H533" s="136"/>
      <c r="I533" s="125"/>
      <c r="J533" s="125"/>
      <c r="K533" s="136"/>
    </row>
    <row r="534" spans="2:11">
      <c r="B534" s="126"/>
      <c r="C534" s="136"/>
      <c r="D534" s="136"/>
      <c r="E534" s="136"/>
      <c r="F534" s="136"/>
      <c r="G534" s="136"/>
      <c r="H534" s="136"/>
      <c r="I534" s="125"/>
      <c r="J534" s="125"/>
      <c r="K534" s="136"/>
    </row>
    <row r="535" spans="2:11">
      <c r="B535" s="126"/>
      <c r="C535" s="136"/>
      <c r="D535" s="136"/>
      <c r="E535" s="136"/>
      <c r="F535" s="136"/>
      <c r="G535" s="136"/>
      <c r="H535" s="136"/>
      <c r="I535" s="125"/>
      <c r="J535" s="125"/>
      <c r="K535" s="136"/>
    </row>
    <row r="536" spans="2:11">
      <c r="B536" s="126"/>
      <c r="C536" s="136"/>
      <c r="D536" s="136"/>
      <c r="E536" s="136"/>
      <c r="F536" s="136"/>
      <c r="G536" s="136"/>
      <c r="H536" s="136"/>
      <c r="I536" s="125"/>
      <c r="J536" s="125"/>
      <c r="K536" s="136"/>
    </row>
    <row r="537" spans="2:11">
      <c r="B537" s="126"/>
      <c r="C537" s="136"/>
      <c r="D537" s="136"/>
      <c r="E537" s="136"/>
      <c r="F537" s="136"/>
      <c r="G537" s="136"/>
      <c r="H537" s="136"/>
      <c r="I537" s="125"/>
      <c r="J537" s="125"/>
      <c r="K537" s="136"/>
    </row>
    <row r="538" spans="2:11">
      <c r="B538" s="126"/>
      <c r="C538" s="136"/>
      <c r="D538" s="136"/>
      <c r="E538" s="136"/>
      <c r="F538" s="136"/>
      <c r="G538" s="136"/>
      <c r="H538" s="136"/>
      <c r="I538" s="125"/>
      <c r="J538" s="125"/>
      <c r="K538" s="136"/>
    </row>
    <row r="539" spans="2:11">
      <c r="B539" s="126"/>
      <c r="C539" s="136"/>
      <c r="D539" s="136"/>
      <c r="E539" s="136"/>
      <c r="F539" s="136"/>
      <c r="G539" s="136"/>
      <c r="H539" s="136"/>
      <c r="I539" s="125"/>
      <c r="J539" s="125"/>
      <c r="K539" s="136"/>
    </row>
    <row r="540" spans="2:11">
      <c r="B540" s="126"/>
      <c r="C540" s="136"/>
      <c r="D540" s="136"/>
      <c r="E540" s="136"/>
      <c r="F540" s="136"/>
      <c r="G540" s="136"/>
      <c r="H540" s="136"/>
      <c r="I540" s="125"/>
      <c r="J540" s="125"/>
      <c r="K540" s="136"/>
    </row>
    <row r="541" spans="2:11">
      <c r="B541" s="126"/>
      <c r="C541" s="136"/>
      <c r="D541" s="136"/>
      <c r="E541" s="136"/>
      <c r="F541" s="136"/>
      <c r="G541" s="136"/>
      <c r="H541" s="136"/>
      <c r="I541" s="125"/>
      <c r="J541" s="125"/>
      <c r="K541" s="136"/>
    </row>
    <row r="542" spans="2:11">
      <c r="B542" s="126"/>
      <c r="C542" s="136"/>
      <c r="D542" s="136"/>
      <c r="E542" s="136"/>
      <c r="F542" s="136"/>
      <c r="G542" s="136"/>
      <c r="H542" s="136"/>
      <c r="I542" s="125"/>
      <c r="J542" s="125"/>
      <c r="K542" s="136"/>
    </row>
    <row r="543" spans="2:11">
      <c r="B543" s="126"/>
      <c r="C543" s="136"/>
      <c r="D543" s="136"/>
      <c r="E543" s="136"/>
      <c r="F543" s="136"/>
      <c r="G543" s="136"/>
      <c r="H543" s="136"/>
      <c r="I543" s="125"/>
      <c r="J543" s="125"/>
      <c r="K543" s="136"/>
    </row>
    <row r="544" spans="2:11">
      <c r="B544" s="126"/>
      <c r="C544" s="136"/>
      <c r="D544" s="136"/>
      <c r="E544" s="136"/>
      <c r="F544" s="136"/>
      <c r="G544" s="136"/>
      <c r="H544" s="136"/>
      <c r="I544" s="125"/>
      <c r="J544" s="125"/>
      <c r="K544" s="136"/>
    </row>
    <row r="545" spans="2:11">
      <c r="B545" s="126"/>
      <c r="C545" s="136"/>
      <c r="D545" s="136"/>
      <c r="E545" s="136"/>
      <c r="F545" s="136"/>
      <c r="G545" s="136"/>
      <c r="H545" s="136"/>
      <c r="I545" s="125"/>
      <c r="J545" s="125"/>
      <c r="K545" s="136"/>
    </row>
    <row r="546" spans="2:11">
      <c r="B546" s="126"/>
      <c r="C546" s="136"/>
      <c r="D546" s="136"/>
      <c r="E546" s="136"/>
      <c r="F546" s="136"/>
      <c r="G546" s="136"/>
      <c r="H546" s="136"/>
      <c r="I546" s="125"/>
      <c r="J546" s="125"/>
      <c r="K546" s="136"/>
    </row>
    <row r="547" spans="2:11">
      <c r="B547" s="126"/>
      <c r="C547" s="136"/>
      <c r="D547" s="136"/>
      <c r="E547" s="136"/>
      <c r="F547" s="136"/>
      <c r="G547" s="136"/>
      <c r="H547" s="136"/>
      <c r="I547" s="125"/>
      <c r="J547" s="125"/>
      <c r="K547" s="136"/>
    </row>
    <row r="548" spans="2:11">
      <c r="B548" s="126"/>
      <c r="C548" s="136"/>
      <c r="D548" s="136"/>
      <c r="E548" s="136"/>
      <c r="F548" s="136"/>
      <c r="G548" s="136"/>
      <c r="H548" s="136"/>
      <c r="I548" s="125"/>
      <c r="J548" s="125"/>
      <c r="K548" s="136"/>
    </row>
    <row r="549" spans="2:11">
      <c r="B549" s="126"/>
      <c r="C549" s="136"/>
      <c r="D549" s="136"/>
      <c r="E549" s="136"/>
      <c r="F549" s="136"/>
      <c r="G549" s="136"/>
      <c r="H549" s="136"/>
      <c r="I549" s="125"/>
      <c r="J549" s="125"/>
      <c r="K549" s="136"/>
    </row>
    <row r="550" spans="2:11">
      <c r="B550" s="126"/>
      <c r="C550" s="136"/>
      <c r="D550" s="136"/>
      <c r="E550" s="136"/>
      <c r="F550" s="136"/>
      <c r="G550" s="136"/>
      <c r="H550" s="136"/>
      <c r="I550" s="125"/>
      <c r="J550" s="125"/>
      <c r="K550" s="136"/>
    </row>
    <row r="551" spans="2:11">
      <c r="B551" s="126"/>
      <c r="C551" s="136"/>
      <c r="D551" s="136"/>
      <c r="E551" s="136"/>
      <c r="F551" s="136"/>
      <c r="G551" s="136"/>
      <c r="H551" s="136"/>
      <c r="I551" s="125"/>
      <c r="J551" s="125"/>
      <c r="K551" s="136"/>
    </row>
    <row r="552" spans="2:11">
      <c r="B552" s="126"/>
      <c r="C552" s="136"/>
      <c r="D552" s="136"/>
      <c r="E552" s="136"/>
      <c r="F552" s="136"/>
      <c r="G552" s="136"/>
      <c r="H552" s="136"/>
      <c r="I552" s="125"/>
      <c r="J552" s="125"/>
      <c r="K552" s="136"/>
    </row>
    <row r="553" spans="2:11">
      <c r="B553" s="126"/>
      <c r="C553" s="136"/>
      <c r="D553" s="136"/>
      <c r="E553" s="136"/>
      <c r="F553" s="136"/>
      <c r="G553" s="136"/>
      <c r="H553" s="136"/>
      <c r="I553" s="125"/>
      <c r="J553" s="125"/>
      <c r="K553" s="136"/>
    </row>
    <row r="554" spans="2:11">
      <c r="B554" s="126"/>
      <c r="C554" s="136"/>
      <c r="D554" s="136"/>
      <c r="E554" s="136"/>
      <c r="F554" s="136"/>
      <c r="G554" s="136"/>
      <c r="H554" s="136"/>
      <c r="I554" s="125"/>
      <c r="J554" s="125"/>
      <c r="K554" s="136"/>
    </row>
    <row r="555" spans="2:11">
      <c r="B555" s="126"/>
      <c r="C555" s="136"/>
      <c r="D555" s="136"/>
      <c r="E555" s="136"/>
      <c r="F555" s="136"/>
      <c r="G555" s="136"/>
      <c r="H555" s="136"/>
      <c r="I555" s="125"/>
      <c r="J555" s="125"/>
      <c r="K555" s="136"/>
    </row>
    <row r="556" spans="2:11">
      <c r="B556" s="126"/>
      <c r="C556" s="136"/>
      <c r="D556" s="136"/>
      <c r="E556" s="136"/>
      <c r="F556" s="136"/>
      <c r="G556" s="136"/>
      <c r="H556" s="136"/>
      <c r="I556" s="125"/>
      <c r="J556" s="125"/>
      <c r="K556" s="136"/>
    </row>
    <row r="557" spans="2:11">
      <c r="B557" s="126"/>
      <c r="C557" s="136"/>
      <c r="D557" s="136"/>
      <c r="E557" s="136"/>
      <c r="F557" s="136"/>
      <c r="G557" s="136"/>
      <c r="H557" s="136"/>
      <c r="I557" s="125"/>
      <c r="J557" s="125"/>
      <c r="K557" s="136"/>
    </row>
    <row r="558" spans="2:11">
      <c r="B558" s="126"/>
      <c r="C558" s="136"/>
      <c r="D558" s="136"/>
      <c r="E558" s="136"/>
      <c r="F558" s="136"/>
      <c r="G558" s="136"/>
      <c r="H558" s="136"/>
      <c r="I558" s="125"/>
      <c r="J558" s="125"/>
      <c r="K558" s="136"/>
    </row>
    <row r="559" spans="2:11">
      <c r="B559" s="126"/>
      <c r="C559" s="136"/>
      <c r="D559" s="136"/>
      <c r="E559" s="136"/>
      <c r="F559" s="136"/>
      <c r="G559" s="136"/>
      <c r="H559" s="136"/>
      <c r="I559" s="125"/>
      <c r="J559" s="125"/>
      <c r="K559" s="136"/>
    </row>
    <row r="560" spans="2:11">
      <c r="B560" s="126"/>
      <c r="C560" s="136"/>
      <c r="D560" s="136"/>
      <c r="E560" s="136"/>
      <c r="F560" s="136"/>
      <c r="G560" s="136"/>
      <c r="H560" s="136"/>
      <c r="I560" s="125"/>
      <c r="J560" s="125"/>
      <c r="K560" s="136"/>
    </row>
    <row r="561" spans="2:11">
      <c r="B561" s="126"/>
      <c r="C561" s="136"/>
      <c r="D561" s="136"/>
      <c r="E561" s="136"/>
      <c r="F561" s="136"/>
      <c r="G561" s="136"/>
      <c r="H561" s="136"/>
      <c r="I561" s="125"/>
      <c r="J561" s="125"/>
      <c r="K561" s="136"/>
    </row>
    <row r="562" spans="2:11">
      <c r="B562" s="126"/>
      <c r="C562" s="136"/>
      <c r="D562" s="136"/>
      <c r="E562" s="136"/>
      <c r="F562" s="136"/>
      <c r="G562" s="136"/>
      <c r="H562" s="136"/>
      <c r="I562" s="125"/>
      <c r="J562" s="125"/>
      <c r="K562" s="136"/>
    </row>
    <row r="563" spans="2:11">
      <c r="B563" s="126"/>
      <c r="C563" s="136"/>
      <c r="D563" s="136"/>
      <c r="E563" s="136"/>
      <c r="F563" s="136"/>
      <c r="G563" s="136"/>
      <c r="H563" s="136"/>
      <c r="I563" s="125"/>
      <c r="J563" s="125"/>
      <c r="K563" s="136"/>
    </row>
    <row r="564" spans="2:11">
      <c r="B564" s="126"/>
      <c r="C564" s="136"/>
      <c r="D564" s="136"/>
      <c r="E564" s="136"/>
      <c r="F564" s="136"/>
      <c r="G564" s="136"/>
      <c r="H564" s="136"/>
      <c r="I564" s="125"/>
      <c r="J564" s="125"/>
      <c r="K564" s="136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AI17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35">
      <c r="B1" s="45" t="s">
        <v>150</v>
      </c>
      <c r="C1" s="65" t="s" vm="1">
        <v>238</v>
      </c>
    </row>
    <row r="2" spans="2:35">
      <c r="B2" s="45" t="s">
        <v>149</v>
      </c>
      <c r="C2" s="65" t="s">
        <v>239</v>
      </c>
    </row>
    <row r="3" spans="2:35">
      <c r="B3" s="45" t="s">
        <v>151</v>
      </c>
      <c r="C3" s="65" t="s">
        <v>240</v>
      </c>
      <c r="E3" s="2"/>
    </row>
    <row r="4" spans="2:35">
      <c r="B4" s="45" t="s">
        <v>152</v>
      </c>
      <c r="C4" s="65" t="s">
        <v>241</v>
      </c>
    </row>
    <row r="6" spans="2:35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9"/>
    </row>
    <row r="7" spans="2:35" ht="26.25" customHeight="1">
      <c r="B7" s="157" t="s">
        <v>101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9"/>
    </row>
    <row r="8" spans="2:35" s="3" customFormat="1" ht="63">
      <c r="B8" s="21" t="s">
        <v>120</v>
      </c>
      <c r="C8" s="28" t="s">
        <v>48</v>
      </c>
      <c r="D8" s="12" t="s">
        <v>54</v>
      </c>
      <c r="E8" s="28" t="s">
        <v>14</v>
      </c>
      <c r="F8" s="28" t="s">
        <v>70</v>
      </c>
      <c r="G8" s="28" t="s">
        <v>108</v>
      </c>
      <c r="H8" s="28" t="s">
        <v>17</v>
      </c>
      <c r="I8" s="28" t="s">
        <v>107</v>
      </c>
      <c r="J8" s="28" t="s">
        <v>16</v>
      </c>
      <c r="K8" s="28" t="s">
        <v>18</v>
      </c>
      <c r="L8" s="28" t="s">
        <v>213</v>
      </c>
      <c r="M8" s="28" t="s">
        <v>212</v>
      </c>
      <c r="N8" s="28" t="s">
        <v>65</v>
      </c>
      <c r="O8" s="28" t="s">
        <v>62</v>
      </c>
      <c r="P8" s="28" t="s">
        <v>153</v>
      </c>
      <c r="Q8" s="29" t="s">
        <v>155</v>
      </c>
    </row>
    <row r="9" spans="2:35" s="3" customFormat="1" ht="18" customHeight="1">
      <c r="B9" s="14"/>
      <c r="C9" s="15"/>
      <c r="D9" s="15"/>
      <c r="E9" s="30"/>
      <c r="F9" s="30"/>
      <c r="G9" s="30" t="s">
        <v>21</v>
      </c>
      <c r="H9" s="30" t="s">
        <v>20</v>
      </c>
      <c r="I9" s="30"/>
      <c r="J9" s="30" t="s">
        <v>19</v>
      </c>
      <c r="K9" s="30" t="s">
        <v>19</v>
      </c>
      <c r="L9" s="30" t="s">
        <v>220</v>
      </c>
      <c r="M9" s="30"/>
      <c r="N9" s="30" t="s">
        <v>216</v>
      </c>
      <c r="O9" s="30" t="s">
        <v>19</v>
      </c>
      <c r="P9" s="30" t="s">
        <v>19</v>
      </c>
      <c r="Q9" s="31" t="s">
        <v>19</v>
      </c>
    </row>
    <row r="10" spans="2:3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117</v>
      </c>
    </row>
    <row r="11" spans="2:35" s="4" customFormat="1" ht="18" customHeight="1">
      <c r="B11" s="134" t="s">
        <v>3826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135">
        <v>0</v>
      </c>
      <c r="O11" s="95"/>
      <c r="P11" s="95"/>
      <c r="Q11" s="95"/>
      <c r="AI11" s="1"/>
    </row>
    <row r="12" spans="2:35" ht="21.75" customHeight="1">
      <c r="B12" s="131" t="s">
        <v>229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2:35">
      <c r="B13" s="131" t="s">
        <v>116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2:35">
      <c r="B14" s="131" t="s">
        <v>211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2:35">
      <c r="B15" s="131" t="s">
        <v>219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2:3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2:17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2:17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2:17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2:17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2:17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2:17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</row>
    <row r="23" spans="2:17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</row>
    <row r="24" spans="2:17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</row>
    <row r="25" spans="2:17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</row>
    <row r="26" spans="2:17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2:17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2:17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2:17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2:17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</row>
    <row r="31" spans="2:17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</row>
    <row r="32" spans="2:17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</row>
    <row r="33" spans="2:17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</row>
    <row r="34" spans="2:17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2:17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2:17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2:17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2:17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</row>
    <row r="39" spans="2:17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</row>
    <row r="40" spans="2:17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</row>
    <row r="41" spans="2:17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</row>
    <row r="42" spans="2:17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2:17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2:17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2:17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2:17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</row>
    <row r="47" spans="2:17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</row>
    <row r="48" spans="2:17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</row>
    <row r="49" spans="2:17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</row>
    <row r="50" spans="2:17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2:17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2:17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2:17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2:17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</row>
    <row r="55" spans="2:17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</row>
    <row r="56" spans="2:17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</row>
    <row r="57" spans="2:17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</row>
    <row r="58" spans="2:17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2:17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2:17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2:17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2:17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2:17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</row>
    <row r="64" spans="2:17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</row>
    <row r="65" spans="2:17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</row>
    <row r="66" spans="2:17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</row>
    <row r="67" spans="2:17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</row>
    <row r="68" spans="2:17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</row>
    <row r="69" spans="2:17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2:17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2:17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2:17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2:17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2:17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2:17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</row>
    <row r="76" spans="2:17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</row>
    <row r="77" spans="2:17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</row>
    <row r="78" spans="2:17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</row>
    <row r="79" spans="2:17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2:17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2:17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2:17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2:17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2:17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2:17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2:17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2:17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2:17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2:17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2:17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2:17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2:17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2:17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2:17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2:17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2:17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2:17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2:17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2:17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2:17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2:17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2:17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2:17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2:17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2:17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2:17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2:17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2:17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2:17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2:17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2:17">
      <c r="B111" s="126"/>
      <c r="C111" s="126"/>
      <c r="D111" s="126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</row>
    <row r="112" spans="2:17">
      <c r="B112" s="126"/>
      <c r="C112" s="126"/>
      <c r="D112" s="126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</row>
    <row r="113" spans="2:17">
      <c r="B113" s="126"/>
      <c r="C113" s="126"/>
      <c r="D113" s="126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</row>
    <row r="114" spans="2:17">
      <c r="B114" s="126"/>
      <c r="C114" s="126"/>
      <c r="D114" s="126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</row>
    <row r="115" spans="2:17">
      <c r="B115" s="126"/>
      <c r="C115" s="126"/>
      <c r="D115" s="126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</row>
    <row r="116" spans="2:17">
      <c r="B116" s="126"/>
      <c r="C116" s="126"/>
      <c r="D116" s="126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</row>
    <row r="117" spans="2:17">
      <c r="B117" s="126"/>
      <c r="C117" s="126"/>
      <c r="D117" s="126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</row>
    <row r="118" spans="2:17">
      <c r="B118" s="126"/>
      <c r="C118" s="126"/>
      <c r="D118" s="126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</row>
    <row r="119" spans="2:17">
      <c r="B119" s="126"/>
      <c r="C119" s="126"/>
      <c r="D119" s="126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</row>
    <row r="120" spans="2:17">
      <c r="B120" s="126"/>
      <c r="C120" s="126"/>
      <c r="D120" s="126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</row>
    <row r="121" spans="2:17">
      <c r="B121" s="126"/>
      <c r="C121" s="126"/>
      <c r="D121" s="12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</row>
    <row r="122" spans="2:17">
      <c r="B122" s="126"/>
      <c r="C122" s="126"/>
      <c r="D122" s="126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</row>
    <row r="123" spans="2:17">
      <c r="B123" s="126"/>
      <c r="C123" s="126"/>
      <c r="D123" s="126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</row>
    <row r="124" spans="2:17">
      <c r="B124" s="126"/>
      <c r="C124" s="126"/>
      <c r="D124" s="12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</row>
    <row r="125" spans="2:17">
      <c r="B125" s="126"/>
      <c r="C125" s="126"/>
      <c r="D125" s="12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</row>
    <row r="126" spans="2:17">
      <c r="B126" s="126"/>
      <c r="C126" s="126"/>
      <c r="D126" s="126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</row>
    <row r="127" spans="2:17">
      <c r="B127" s="126"/>
      <c r="C127" s="126"/>
      <c r="D127" s="126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</row>
    <row r="128" spans="2:17">
      <c r="B128" s="126"/>
      <c r="C128" s="126"/>
      <c r="D128" s="126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</row>
    <row r="129" spans="2:17">
      <c r="B129" s="126"/>
      <c r="C129" s="126"/>
      <c r="D129" s="126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</row>
    <row r="130" spans="2:17">
      <c r="B130" s="126"/>
      <c r="C130" s="126"/>
      <c r="D130" s="126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</row>
    <row r="131" spans="2:17">
      <c r="B131" s="126"/>
      <c r="C131" s="126"/>
      <c r="D131" s="126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</row>
    <row r="132" spans="2:17">
      <c r="B132" s="126"/>
      <c r="C132" s="126"/>
      <c r="D132" s="126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</row>
    <row r="133" spans="2:17">
      <c r="B133" s="126"/>
      <c r="C133" s="126"/>
      <c r="D133" s="126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</row>
    <row r="134" spans="2:17">
      <c r="B134" s="126"/>
      <c r="C134" s="126"/>
      <c r="D134" s="126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</row>
    <row r="135" spans="2:17">
      <c r="B135" s="126"/>
      <c r="C135" s="126"/>
      <c r="D135" s="126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</row>
    <row r="136" spans="2:17">
      <c r="B136" s="126"/>
      <c r="C136" s="126"/>
      <c r="D136" s="126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</row>
    <row r="137" spans="2:17">
      <c r="B137" s="126"/>
      <c r="C137" s="126"/>
      <c r="D137" s="126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</row>
    <row r="138" spans="2:17">
      <c r="B138" s="126"/>
      <c r="C138" s="126"/>
      <c r="D138" s="126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</row>
    <row r="139" spans="2:17">
      <c r="B139" s="126"/>
      <c r="C139" s="126"/>
      <c r="D139" s="126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</row>
    <row r="140" spans="2:17">
      <c r="B140" s="126"/>
      <c r="C140" s="126"/>
      <c r="D140" s="126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</row>
    <row r="141" spans="2:17">
      <c r="B141" s="126"/>
      <c r="C141" s="126"/>
      <c r="D141" s="126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</row>
    <row r="142" spans="2:17">
      <c r="B142" s="126"/>
      <c r="C142" s="126"/>
      <c r="D142" s="126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</row>
    <row r="143" spans="2:17">
      <c r="B143" s="126"/>
      <c r="C143" s="126"/>
      <c r="D143" s="126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</row>
    <row r="144" spans="2:17">
      <c r="B144" s="126"/>
      <c r="C144" s="126"/>
      <c r="D144" s="126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</row>
    <row r="145" spans="2:17">
      <c r="B145" s="126"/>
      <c r="C145" s="126"/>
      <c r="D145" s="126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</row>
    <row r="146" spans="2:17">
      <c r="B146" s="126"/>
      <c r="C146" s="126"/>
      <c r="D146" s="126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</row>
    <row r="147" spans="2:17">
      <c r="B147" s="126"/>
      <c r="C147" s="126"/>
      <c r="D147" s="126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</row>
    <row r="148" spans="2:17">
      <c r="B148" s="126"/>
      <c r="C148" s="126"/>
      <c r="D148" s="126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</row>
    <row r="149" spans="2:17">
      <c r="B149" s="126"/>
      <c r="C149" s="126"/>
      <c r="D149" s="126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</row>
    <row r="150" spans="2:17">
      <c r="B150" s="126"/>
      <c r="C150" s="126"/>
      <c r="D150" s="126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</row>
    <row r="151" spans="2:17">
      <c r="B151" s="126"/>
      <c r="C151" s="126"/>
      <c r="D151" s="126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</row>
    <row r="152" spans="2:17">
      <c r="B152" s="126"/>
      <c r="C152" s="126"/>
      <c r="D152" s="126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</row>
    <row r="153" spans="2:17">
      <c r="B153" s="126"/>
      <c r="C153" s="126"/>
      <c r="D153" s="126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</row>
    <row r="154" spans="2:17">
      <c r="B154" s="126"/>
      <c r="C154" s="126"/>
      <c r="D154" s="12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</row>
    <row r="155" spans="2:17">
      <c r="B155" s="126"/>
      <c r="C155" s="126"/>
      <c r="D155" s="126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</row>
    <row r="156" spans="2:17">
      <c r="B156" s="126"/>
      <c r="C156" s="126"/>
      <c r="D156" s="126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</row>
    <row r="157" spans="2:17">
      <c r="B157" s="126"/>
      <c r="C157" s="126"/>
      <c r="D157" s="126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</row>
    <row r="158" spans="2:17">
      <c r="B158" s="126"/>
      <c r="C158" s="126"/>
      <c r="D158" s="126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</row>
    <row r="159" spans="2:17">
      <c r="B159" s="126"/>
      <c r="C159" s="126"/>
      <c r="D159" s="126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</row>
    <row r="160" spans="2:17">
      <c r="B160" s="126"/>
      <c r="C160" s="126"/>
      <c r="D160" s="12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</row>
    <row r="161" spans="2:17">
      <c r="B161" s="126"/>
      <c r="C161" s="126"/>
      <c r="D161" s="126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</row>
    <row r="162" spans="2:17">
      <c r="B162" s="126"/>
      <c r="C162" s="126"/>
      <c r="D162" s="126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</row>
    <row r="163" spans="2:17">
      <c r="B163" s="126"/>
      <c r="C163" s="126"/>
      <c r="D163" s="126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</row>
    <row r="164" spans="2:17">
      <c r="B164" s="126"/>
      <c r="C164" s="126"/>
      <c r="D164" s="126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</row>
    <row r="165" spans="2:17">
      <c r="B165" s="126"/>
      <c r="C165" s="126"/>
      <c r="D165" s="126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</row>
    <row r="166" spans="2:17">
      <c r="B166" s="126"/>
      <c r="C166" s="126"/>
      <c r="D166" s="126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</row>
    <row r="167" spans="2:17">
      <c r="B167" s="126"/>
      <c r="C167" s="126"/>
      <c r="D167" s="126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</row>
    <row r="168" spans="2:17">
      <c r="B168" s="126"/>
      <c r="C168" s="126"/>
      <c r="D168" s="126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</row>
    <row r="169" spans="2:17">
      <c r="B169" s="126"/>
      <c r="C169" s="126"/>
      <c r="D169" s="126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</row>
    <row r="170" spans="2:17">
      <c r="B170" s="126"/>
      <c r="C170" s="126"/>
      <c r="D170" s="126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</row>
    <row r="171" spans="2:17">
      <c r="B171" s="126"/>
      <c r="C171" s="126"/>
      <c r="D171" s="126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</row>
    <row r="172" spans="2:17">
      <c r="B172" s="126"/>
      <c r="C172" s="126"/>
      <c r="D172" s="126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</row>
    <row r="173" spans="2:17">
      <c r="B173" s="126"/>
      <c r="C173" s="126"/>
      <c r="D173" s="126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</row>
    <row r="174" spans="2:17">
      <c r="B174" s="126"/>
      <c r="C174" s="126"/>
      <c r="D174" s="126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</row>
    <row r="175" spans="2:17">
      <c r="B175" s="126"/>
      <c r="C175" s="126"/>
      <c r="D175" s="126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</row>
    <row r="176" spans="2:17">
      <c r="B176" s="126"/>
      <c r="C176" s="126"/>
      <c r="D176" s="126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</row>
  </sheetData>
  <sheetProtection sheet="1" objects="1" scenarios="1"/>
  <mergeCells count="2">
    <mergeCell ref="B6:Q6"/>
    <mergeCell ref="B7:Q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zoomScale="85" zoomScaleNormal="85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1.7109375" style="2" bestFit="1" customWidth="1"/>
    <col min="4" max="4" width="4.5703125" style="1" bestFit="1" customWidth="1"/>
    <col min="5" max="5" width="4.85546875" style="1" bestFit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5.425781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" style="1" bestFit="1" customWidth="1"/>
    <col min="17" max="16384" width="9.140625" style="1"/>
  </cols>
  <sheetData>
    <row r="1" spans="2:16">
      <c r="B1" s="45" t="s">
        <v>150</v>
      </c>
      <c r="C1" s="65" t="s" vm="1">
        <v>238</v>
      </c>
    </row>
    <row r="2" spans="2:16">
      <c r="B2" s="45" t="s">
        <v>149</v>
      </c>
      <c r="C2" s="65" t="s">
        <v>239</v>
      </c>
    </row>
    <row r="3" spans="2:16">
      <c r="B3" s="45" t="s">
        <v>151</v>
      </c>
      <c r="C3" s="65" t="s">
        <v>240</v>
      </c>
    </row>
    <row r="4" spans="2:16">
      <c r="B4" s="45" t="s">
        <v>152</v>
      </c>
      <c r="C4" s="65" t="s">
        <v>241</v>
      </c>
    </row>
    <row r="6" spans="2:16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9"/>
    </row>
    <row r="7" spans="2:16" ht="26.25" customHeight="1">
      <c r="B7" s="157" t="s">
        <v>93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9"/>
    </row>
    <row r="8" spans="2:16" s="3" customFormat="1" ht="78.75">
      <c r="B8" s="21" t="s">
        <v>120</v>
      </c>
      <c r="C8" s="28" t="s">
        <v>48</v>
      </c>
      <c r="D8" s="28" t="s">
        <v>14</v>
      </c>
      <c r="E8" s="28" t="s">
        <v>70</v>
      </c>
      <c r="F8" s="28" t="s">
        <v>108</v>
      </c>
      <c r="G8" s="28" t="s">
        <v>17</v>
      </c>
      <c r="H8" s="28" t="s">
        <v>107</v>
      </c>
      <c r="I8" s="28" t="s">
        <v>16</v>
      </c>
      <c r="J8" s="28" t="s">
        <v>18</v>
      </c>
      <c r="K8" s="28" t="s">
        <v>213</v>
      </c>
      <c r="L8" s="28" t="s">
        <v>212</v>
      </c>
      <c r="M8" s="28" t="s">
        <v>115</v>
      </c>
      <c r="N8" s="28" t="s">
        <v>62</v>
      </c>
      <c r="O8" s="28" t="s">
        <v>153</v>
      </c>
      <c r="P8" s="29" t="s">
        <v>155</v>
      </c>
    </row>
    <row r="9" spans="2:16" s="3" customFormat="1" ht="25.5" customHeight="1">
      <c r="B9" s="14"/>
      <c r="C9" s="30"/>
      <c r="D9" s="30"/>
      <c r="E9" s="30"/>
      <c r="F9" s="30" t="s">
        <v>21</v>
      </c>
      <c r="G9" s="30" t="s">
        <v>20</v>
      </c>
      <c r="H9" s="30"/>
      <c r="I9" s="30" t="s">
        <v>19</v>
      </c>
      <c r="J9" s="30" t="s">
        <v>19</v>
      </c>
      <c r="K9" s="30" t="s">
        <v>220</v>
      </c>
      <c r="L9" s="30"/>
      <c r="M9" s="30" t="s">
        <v>216</v>
      </c>
      <c r="N9" s="30" t="s">
        <v>19</v>
      </c>
      <c r="O9" s="30" t="s">
        <v>19</v>
      </c>
      <c r="P9" s="31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111" t="s">
        <v>28</v>
      </c>
      <c r="C11" s="113"/>
      <c r="D11" s="113"/>
      <c r="E11" s="113"/>
      <c r="F11" s="113"/>
      <c r="G11" s="114">
        <v>7.5588119447335664</v>
      </c>
      <c r="H11" s="113"/>
      <c r="I11" s="113"/>
      <c r="J11" s="67">
        <v>4.8508221962556816E-2</v>
      </c>
      <c r="K11" s="114"/>
      <c r="L11" s="115"/>
      <c r="M11" s="114">
        <v>22929345.377920009</v>
      </c>
      <c r="N11" s="113"/>
      <c r="O11" s="130">
        <v>1</v>
      </c>
      <c r="P11" s="130">
        <f>M11/'סכום נכסי הקרן'!$C$42</f>
        <v>0.30442219355891326</v>
      </c>
    </row>
    <row r="12" spans="2:16" ht="21.75" customHeight="1">
      <c r="B12" s="97" t="s">
        <v>206</v>
      </c>
      <c r="C12" s="98"/>
      <c r="D12" s="98"/>
      <c r="E12" s="98"/>
      <c r="F12" s="98"/>
      <c r="G12" s="106">
        <v>7.5588119447335682</v>
      </c>
      <c r="H12" s="98"/>
      <c r="I12" s="98"/>
      <c r="J12" s="68">
        <v>4.8508221962556816E-2</v>
      </c>
      <c r="K12" s="106"/>
      <c r="L12" s="108"/>
      <c r="M12" s="106">
        <v>22929345.377919998</v>
      </c>
      <c r="N12" s="98"/>
      <c r="O12" s="107">
        <v>0.99999999999999956</v>
      </c>
      <c r="P12" s="107">
        <f>M12/'סכום נכסי הקרן'!$C$42</f>
        <v>0.30442219355891315</v>
      </c>
    </row>
    <row r="13" spans="2:16">
      <c r="B13" s="112" t="s">
        <v>71</v>
      </c>
      <c r="C13" s="98"/>
      <c r="D13" s="98"/>
      <c r="E13" s="98"/>
      <c r="F13" s="98"/>
      <c r="G13" s="106">
        <v>7.5588119447335682</v>
      </c>
      <c r="H13" s="98"/>
      <c r="I13" s="98"/>
      <c r="J13" s="68">
        <v>4.8508221962556816E-2</v>
      </c>
      <c r="K13" s="106"/>
      <c r="L13" s="108"/>
      <c r="M13" s="106">
        <v>22929345.377919998</v>
      </c>
      <c r="N13" s="98"/>
      <c r="O13" s="107">
        <v>0.99999999999999956</v>
      </c>
      <c r="P13" s="107">
        <f>M13/'סכום נכסי הקרן'!$C$42</f>
        <v>0.30442219355891315</v>
      </c>
    </row>
    <row r="14" spans="2:16">
      <c r="B14" s="102" t="s">
        <v>1978</v>
      </c>
      <c r="C14" s="96" t="s">
        <v>1979</v>
      </c>
      <c r="D14" s="96" t="s">
        <v>244</v>
      </c>
      <c r="E14" s="96"/>
      <c r="F14" s="118">
        <v>38565</v>
      </c>
      <c r="G14" s="103">
        <v>9.0000000000000024E-2</v>
      </c>
      <c r="H14" s="109" t="s">
        <v>137</v>
      </c>
      <c r="I14" s="110">
        <v>4.8000000000000001E-2</v>
      </c>
      <c r="J14" s="110">
        <v>4.6199999999999998E-2</v>
      </c>
      <c r="K14" s="103">
        <v>3550000</v>
      </c>
      <c r="L14" s="105">
        <v>125.29089999999999</v>
      </c>
      <c r="M14" s="103">
        <v>4447.8252199999997</v>
      </c>
      <c r="N14" s="96"/>
      <c r="O14" s="104">
        <v>1.9397959892405246E-4</v>
      </c>
      <c r="P14" s="104">
        <f>M14/'סכום נכסי הקרן'!$C$42</f>
        <v>5.9051695010138268E-5</v>
      </c>
    </row>
    <row r="15" spans="2:16">
      <c r="B15" s="102" t="s">
        <v>1980</v>
      </c>
      <c r="C15" s="96" t="s">
        <v>1981</v>
      </c>
      <c r="D15" s="96" t="s">
        <v>244</v>
      </c>
      <c r="E15" s="96"/>
      <c r="F15" s="118">
        <v>38596</v>
      </c>
      <c r="G15" s="103">
        <v>0.16999999999999998</v>
      </c>
      <c r="H15" s="109" t="s">
        <v>137</v>
      </c>
      <c r="I15" s="110">
        <v>4.8000000000000001E-2</v>
      </c>
      <c r="J15" s="110">
        <v>4.6600000000000009E-2</v>
      </c>
      <c r="K15" s="103">
        <v>7500000</v>
      </c>
      <c r="L15" s="105">
        <v>123.4545</v>
      </c>
      <c r="M15" s="103">
        <v>9259.0867899999994</v>
      </c>
      <c r="N15" s="96"/>
      <c r="O15" s="104">
        <v>4.03809469367412E-4</v>
      </c>
      <c r="P15" s="104">
        <f>M15/'סכום נכסי הקרן'!$C$42</f>
        <v>1.2292856444468835E-4</v>
      </c>
    </row>
    <row r="16" spans="2:16">
      <c r="B16" s="102" t="s">
        <v>1982</v>
      </c>
      <c r="C16" s="96" t="s">
        <v>1983</v>
      </c>
      <c r="D16" s="96" t="s">
        <v>244</v>
      </c>
      <c r="E16" s="96"/>
      <c r="F16" s="118">
        <v>38627</v>
      </c>
      <c r="G16" s="103">
        <v>0.26</v>
      </c>
      <c r="H16" s="109" t="s">
        <v>137</v>
      </c>
      <c r="I16" s="110">
        <v>4.8000000000000001E-2</v>
      </c>
      <c r="J16" s="110">
        <v>4.7699999999999992E-2</v>
      </c>
      <c r="K16" s="103">
        <v>9155000</v>
      </c>
      <c r="L16" s="105">
        <v>122.7081</v>
      </c>
      <c r="M16" s="103">
        <v>11233.926300000001</v>
      </c>
      <c r="N16" s="96"/>
      <c r="O16" s="104">
        <v>4.8993663424939276E-4</v>
      </c>
      <c r="P16" s="104">
        <f>M16/'סכום נכסי הקרן'!$C$42</f>
        <v>1.4914758490307115E-4</v>
      </c>
    </row>
    <row r="17" spans="2:16">
      <c r="B17" s="102" t="s">
        <v>1984</v>
      </c>
      <c r="C17" s="96" t="s">
        <v>1985</v>
      </c>
      <c r="D17" s="96" t="s">
        <v>244</v>
      </c>
      <c r="E17" s="96"/>
      <c r="F17" s="118">
        <v>38718</v>
      </c>
      <c r="G17" s="103">
        <v>0.5</v>
      </c>
      <c r="H17" s="109" t="s">
        <v>137</v>
      </c>
      <c r="I17" s="110">
        <v>4.8000000000000001E-2</v>
      </c>
      <c r="J17" s="110">
        <v>4.7800000000000002E-2</v>
      </c>
      <c r="K17" s="103">
        <v>7900000</v>
      </c>
      <c r="L17" s="105">
        <v>123.2247</v>
      </c>
      <c r="M17" s="103">
        <v>9734.7521099999994</v>
      </c>
      <c r="N17" s="96"/>
      <c r="O17" s="104">
        <v>4.2455429710497338E-4</v>
      </c>
      <c r="P17" s="104">
        <f>M17/'סכום נכסי הקרן'!$C$42</f>
        <v>1.2924375040955857E-4</v>
      </c>
    </row>
    <row r="18" spans="2:16">
      <c r="B18" s="102" t="s">
        <v>1986</v>
      </c>
      <c r="C18" s="96" t="s">
        <v>1987</v>
      </c>
      <c r="D18" s="96" t="s">
        <v>244</v>
      </c>
      <c r="E18" s="96"/>
      <c r="F18" s="118">
        <v>39203</v>
      </c>
      <c r="G18" s="103">
        <v>1.77</v>
      </c>
      <c r="H18" s="109" t="s">
        <v>137</v>
      </c>
      <c r="I18" s="110">
        <v>4.8000000000000001E-2</v>
      </c>
      <c r="J18" s="110">
        <v>4.8500000000000008E-2</v>
      </c>
      <c r="K18" s="103">
        <v>106000000</v>
      </c>
      <c r="L18" s="105">
        <v>121.9289</v>
      </c>
      <c r="M18" s="103">
        <v>129244.59570999999</v>
      </c>
      <c r="N18" s="96"/>
      <c r="O18" s="104">
        <v>5.6366456861196342E-3</v>
      </c>
      <c r="P18" s="104">
        <f>M18/'סכום נכסי הקרן'!$C$42</f>
        <v>1.7159200440829249E-3</v>
      </c>
    </row>
    <row r="19" spans="2:16">
      <c r="B19" s="102" t="s">
        <v>1988</v>
      </c>
      <c r="C19" s="96" t="s">
        <v>1989</v>
      </c>
      <c r="D19" s="96" t="s">
        <v>244</v>
      </c>
      <c r="E19" s="96"/>
      <c r="F19" s="118">
        <v>39234</v>
      </c>
      <c r="G19" s="103">
        <v>1.85</v>
      </c>
      <c r="H19" s="109" t="s">
        <v>137</v>
      </c>
      <c r="I19" s="110">
        <v>4.8000000000000001E-2</v>
      </c>
      <c r="J19" s="110">
        <v>4.8499999999999995E-2</v>
      </c>
      <c r="K19" s="103">
        <v>93000000</v>
      </c>
      <c r="L19" s="105">
        <v>120.8369</v>
      </c>
      <c r="M19" s="103">
        <v>112378.31892000001</v>
      </c>
      <c r="N19" s="96"/>
      <c r="O19" s="104">
        <v>4.9010696584567814E-3</v>
      </c>
      <c r="P19" s="104">
        <f>M19/'סכום נכסי הקרן'!$C$42</f>
        <v>1.4919943762124474E-3</v>
      </c>
    </row>
    <row r="20" spans="2:16">
      <c r="B20" s="102" t="s">
        <v>1990</v>
      </c>
      <c r="C20" s="96" t="s">
        <v>1991</v>
      </c>
      <c r="D20" s="96" t="s">
        <v>244</v>
      </c>
      <c r="E20" s="96"/>
      <c r="F20" s="118">
        <v>39264</v>
      </c>
      <c r="G20" s="103">
        <v>1.8900000000000001</v>
      </c>
      <c r="H20" s="109" t="s">
        <v>137</v>
      </c>
      <c r="I20" s="110">
        <v>4.8000000000000001E-2</v>
      </c>
      <c r="J20" s="110">
        <v>4.8499999999999995E-2</v>
      </c>
      <c r="K20" s="103">
        <v>66000000</v>
      </c>
      <c r="L20" s="105">
        <v>123.2495</v>
      </c>
      <c r="M20" s="103">
        <v>81344.648690000002</v>
      </c>
      <c r="N20" s="96"/>
      <c r="O20" s="104">
        <v>3.547621938144447E-3</v>
      </c>
      <c r="P20" s="104">
        <f>M20/'סכום נכסי הקרן'!$C$42</f>
        <v>1.079974852327656E-3</v>
      </c>
    </row>
    <row r="21" spans="2:16">
      <c r="B21" s="102" t="s">
        <v>1992</v>
      </c>
      <c r="C21" s="96" t="s">
        <v>1993</v>
      </c>
      <c r="D21" s="96" t="s">
        <v>244</v>
      </c>
      <c r="E21" s="96"/>
      <c r="F21" s="118">
        <v>39295</v>
      </c>
      <c r="G21" s="103">
        <v>1.9700000000000002</v>
      </c>
      <c r="H21" s="109" t="s">
        <v>137</v>
      </c>
      <c r="I21" s="110">
        <v>4.8000000000000001E-2</v>
      </c>
      <c r="J21" s="110">
        <v>4.8500000000000008E-2</v>
      </c>
      <c r="K21" s="103">
        <v>33000000</v>
      </c>
      <c r="L21" s="105">
        <v>121.90600000000001</v>
      </c>
      <c r="M21" s="103">
        <v>40228.971879999997</v>
      </c>
      <c r="N21" s="96"/>
      <c r="O21" s="104">
        <v>1.7544753771618269E-3</v>
      </c>
      <c r="P21" s="104">
        <f>M21/'סכום נכסי הקרן'!$C$42</f>
        <v>5.34101242860705E-4</v>
      </c>
    </row>
    <row r="22" spans="2:16">
      <c r="B22" s="102" t="s">
        <v>1994</v>
      </c>
      <c r="C22" s="96" t="s">
        <v>1995</v>
      </c>
      <c r="D22" s="96" t="s">
        <v>244</v>
      </c>
      <c r="E22" s="96"/>
      <c r="F22" s="118">
        <v>39356</v>
      </c>
      <c r="G22" s="103">
        <v>2.1399999999999997</v>
      </c>
      <c r="H22" s="109" t="s">
        <v>137</v>
      </c>
      <c r="I22" s="110">
        <v>4.8000000000000001E-2</v>
      </c>
      <c r="J22" s="110">
        <v>4.8499999999999995E-2</v>
      </c>
      <c r="K22" s="103">
        <v>26970000</v>
      </c>
      <c r="L22" s="105">
        <v>118.8082</v>
      </c>
      <c r="M22" s="103">
        <v>32042.560530000002</v>
      </c>
      <c r="N22" s="96"/>
      <c r="O22" s="104">
        <v>1.3974476812083625E-3</v>
      </c>
      <c r="P22" s="104">
        <f>M22/'סכום נכסי הקרן'!$C$42</f>
        <v>4.2541408849726669E-4</v>
      </c>
    </row>
    <row r="23" spans="2:16">
      <c r="B23" s="102" t="s">
        <v>1996</v>
      </c>
      <c r="C23" s="96" t="s">
        <v>1997</v>
      </c>
      <c r="D23" s="96" t="s">
        <v>244</v>
      </c>
      <c r="E23" s="96"/>
      <c r="F23" s="118">
        <v>39387</v>
      </c>
      <c r="G23" s="103">
        <v>2.2300000000000004</v>
      </c>
      <c r="H23" s="109" t="s">
        <v>137</v>
      </c>
      <c r="I23" s="110">
        <v>4.8000000000000001E-2</v>
      </c>
      <c r="J23" s="110">
        <v>4.8399999999999999E-2</v>
      </c>
      <c r="K23" s="103">
        <v>134156000</v>
      </c>
      <c r="L23" s="105">
        <v>118.9217</v>
      </c>
      <c r="M23" s="103">
        <v>159540.64513999998</v>
      </c>
      <c r="N23" s="96"/>
      <c r="O23" s="104">
        <v>6.9579241147298904E-3</v>
      </c>
      <c r="P23" s="104">
        <f>M23/'סכום נכסי הקרן'!$C$42</f>
        <v>2.1181465216225329E-3</v>
      </c>
    </row>
    <row r="24" spans="2:16">
      <c r="B24" s="102" t="s">
        <v>1998</v>
      </c>
      <c r="C24" s="96" t="s">
        <v>1999</v>
      </c>
      <c r="D24" s="96" t="s">
        <v>244</v>
      </c>
      <c r="E24" s="96"/>
      <c r="F24" s="118">
        <v>39845</v>
      </c>
      <c r="G24" s="103">
        <v>3.2800000000000007</v>
      </c>
      <c r="H24" s="109" t="s">
        <v>137</v>
      </c>
      <c r="I24" s="110">
        <v>4.8000000000000001E-2</v>
      </c>
      <c r="J24" s="110">
        <v>4.8500000000000008E-2</v>
      </c>
      <c r="K24" s="103">
        <v>2965000</v>
      </c>
      <c r="L24" s="105">
        <v>114.6865</v>
      </c>
      <c r="M24" s="103">
        <v>3400.4535299999998</v>
      </c>
      <c r="N24" s="96"/>
      <c r="O24" s="104">
        <v>1.4830137860256983E-4</v>
      </c>
      <c r="P24" s="104">
        <f>M24/'סכום נכסי הקרן'!$C$42</f>
        <v>4.5146230982005188E-5</v>
      </c>
    </row>
    <row r="25" spans="2:16">
      <c r="B25" s="102" t="s">
        <v>2000</v>
      </c>
      <c r="C25" s="96" t="s">
        <v>2001</v>
      </c>
      <c r="D25" s="96" t="s">
        <v>244</v>
      </c>
      <c r="E25" s="96"/>
      <c r="F25" s="118">
        <v>39873</v>
      </c>
      <c r="G25" s="103">
        <v>3.3600000000000003</v>
      </c>
      <c r="H25" s="109" t="s">
        <v>137</v>
      </c>
      <c r="I25" s="110">
        <v>4.8000000000000001E-2</v>
      </c>
      <c r="J25" s="110">
        <v>4.8499999999999995E-2</v>
      </c>
      <c r="K25" s="103">
        <v>108985000</v>
      </c>
      <c r="L25" s="105">
        <v>114.8432</v>
      </c>
      <c r="M25" s="103">
        <v>125161.85579999999</v>
      </c>
      <c r="N25" s="96"/>
      <c r="O25" s="104">
        <v>5.4585882735459848E-3</v>
      </c>
      <c r="P25" s="104">
        <f>M25/'סכום נכסי הקרן'!$C$42</f>
        <v>1.6617154159678301E-3</v>
      </c>
    </row>
    <row r="26" spans="2:16">
      <c r="B26" s="102" t="s">
        <v>2002</v>
      </c>
      <c r="C26" s="96" t="s">
        <v>2003</v>
      </c>
      <c r="D26" s="96" t="s">
        <v>244</v>
      </c>
      <c r="E26" s="96"/>
      <c r="F26" s="118">
        <v>39934</v>
      </c>
      <c r="G26" s="103">
        <v>3.52</v>
      </c>
      <c r="H26" s="109" t="s">
        <v>137</v>
      </c>
      <c r="I26" s="110">
        <v>4.8000000000000001E-2</v>
      </c>
      <c r="J26" s="110">
        <v>4.8500000000000008E-2</v>
      </c>
      <c r="K26" s="103">
        <v>118930000</v>
      </c>
      <c r="L26" s="105">
        <v>113.4849</v>
      </c>
      <c r="M26" s="103">
        <v>134967.56771999999</v>
      </c>
      <c r="N26" s="96"/>
      <c r="O26" s="104">
        <v>5.886237286563273E-3</v>
      </c>
      <c r="P26" s="104">
        <f>M26/'סכום נכסי הקרן'!$C$42</f>
        <v>1.791901266583857E-3</v>
      </c>
    </row>
    <row r="27" spans="2:16">
      <c r="B27" s="102" t="s">
        <v>2004</v>
      </c>
      <c r="C27" s="96" t="s">
        <v>2005</v>
      </c>
      <c r="D27" s="96" t="s">
        <v>244</v>
      </c>
      <c r="E27" s="96"/>
      <c r="F27" s="118">
        <v>39448</v>
      </c>
      <c r="G27" s="103">
        <v>2.3400000000000003</v>
      </c>
      <c r="H27" s="109" t="s">
        <v>137</v>
      </c>
      <c r="I27" s="110">
        <v>4.8000000000000001E-2</v>
      </c>
      <c r="J27" s="110">
        <v>4.849499419026946E-2</v>
      </c>
      <c r="K27" s="103">
        <v>54498000</v>
      </c>
      <c r="L27" s="105">
        <v>120.22629999999999</v>
      </c>
      <c r="M27" s="103">
        <v>65520.921820000003</v>
      </c>
      <c r="N27" s="96"/>
      <c r="O27" s="104">
        <v>2.8575138426365143E-3</v>
      </c>
      <c r="P27" s="104">
        <f>M27/'סכום נכסי הקרן'!$C$42</f>
        <v>8.6989063210036696E-4</v>
      </c>
    </row>
    <row r="28" spans="2:16">
      <c r="B28" s="102" t="s">
        <v>2006</v>
      </c>
      <c r="C28" s="96" t="s">
        <v>2007</v>
      </c>
      <c r="D28" s="96" t="s">
        <v>244</v>
      </c>
      <c r="E28" s="96"/>
      <c r="F28" s="118">
        <v>40148</v>
      </c>
      <c r="G28" s="103">
        <v>4.0299999999999994</v>
      </c>
      <c r="H28" s="109" t="s">
        <v>137</v>
      </c>
      <c r="I28" s="110">
        <v>4.8000000000000001E-2</v>
      </c>
      <c r="J28" s="110">
        <v>4.8499999999999988E-2</v>
      </c>
      <c r="K28" s="103">
        <v>158477000</v>
      </c>
      <c r="L28" s="105">
        <v>108.9432</v>
      </c>
      <c r="M28" s="103">
        <v>172649.92549000002</v>
      </c>
      <c r="N28" s="96"/>
      <c r="O28" s="104">
        <v>7.529649130596402E-3</v>
      </c>
      <c r="P28" s="104">
        <f>M28/'סכום נכסי הקרן'!$C$42</f>
        <v>2.2921923050651209E-3</v>
      </c>
    </row>
    <row r="29" spans="2:16">
      <c r="B29" s="102" t="s">
        <v>2008</v>
      </c>
      <c r="C29" s="96" t="s">
        <v>2009</v>
      </c>
      <c r="D29" s="96" t="s">
        <v>244</v>
      </c>
      <c r="E29" s="96"/>
      <c r="F29" s="118">
        <v>40269</v>
      </c>
      <c r="G29" s="103">
        <v>4.2600000000000007</v>
      </c>
      <c r="H29" s="109" t="s">
        <v>137</v>
      </c>
      <c r="I29" s="110">
        <v>4.8000000000000001E-2</v>
      </c>
      <c r="J29" s="110">
        <v>4.8500000000000008E-2</v>
      </c>
      <c r="K29" s="103">
        <v>179682000</v>
      </c>
      <c r="L29" s="105">
        <v>110.54340000000001</v>
      </c>
      <c r="M29" s="103">
        <v>198626.60525999998</v>
      </c>
      <c r="N29" s="96"/>
      <c r="O29" s="104">
        <v>8.662550194357882E-3</v>
      </c>
      <c r="P29" s="104">
        <f>M29/'סכום נכסי הקרן'!$C$42</f>
        <v>2.637072531980617E-3</v>
      </c>
    </row>
    <row r="30" spans="2:16">
      <c r="B30" s="102" t="s">
        <v>2010</v>
      </c>
      <c r="C30" s="96" t="s">
        <v>2011</v>
      </c>
      <c r="D30" s="96" t="s">
        <v>244</v>
      </c>
      <c r="E30" s="96"/>
      <c r="F30" s="118">
        <v>40391</v>
      </c>
      <c r="G30" s="103">
        <v>4.4899999999999993</v>
      </c>
      <c r="H30" s="109" t="s">
        <v>137</v>
      </c>
      <c r="I30" s="110">
        <v>4.8000000000000001E-2</v>
      </c>
      <c r="J30" s="110">
        <v>4.8499999999999995E-2</v>
      </c>
      <c r="K30" s="103">
        <v>121054000</v>
      </c>
      <c r="L30" s="105">
        <v>109.6347</v>
      </c>
      <c r="M30" s="103">
        <v>132717.21491000001</v>
      </c>
      <c r="N30" s="96"/>
      <c r="O30" s="104">
        <v>5.7880943708842674E-3</v>
      </c>
      <c r="P30" s="104">
        <f>M30/'סכום נכסי הקרן'!$C$42</f>
        <v>1.762024384910587E-3</v>
      </c>
    </row>
    <row r="31" spans="2:16">
      <c r="B31" s="102" t="s">
        <v>2012</v>
      </c>
      <c r="C31" s="96" t="s">
        <v>2013</v>
      </c>
      <c r="D31" s="96" t="s">
        <v>244</v>
      </c>
      <c r="E31" s="96"/>
      <c r="F31" s="118">
        <v>40452</v>
      </c>
      <c r="G31" s="103">
        <v>4.6599999999999993</v>
      </c>
      <c r="H31" s="109" t="s">
        <v>137</v>
      </c>
      <c r="I31" s="110">
        <v>4.8000000000000001E-2</v>
      </c>
      <c r="J31" s="110">
        <v>4.8599999999999997E-2</v>
      </c>
      <c r="K31" s="103">
        <v>160466000</v>
      </c>
      <c r="L31" s="105">
        <v>107.7252</v>
      </c>
      <c r="M31" s="103">
        <v>172862.24806000004</v>
      </c>
      <c r="N31" s="96"/>
      <c r="O31" s="104">
        <v>7.5389089924241398E-3</v>
      </c>
      <c r="P31" s="104">
        <f>M31/'סכום נכסי הקרן'!$C$42</f>
        <v>2.2950112125147732E-3</v>
      </c>
    </row>
    <row r="32" spans="2:16">
      <c r="B32" s="102" t="s">
        <v>2014</v>
      </c>
      <c r="C32" s="96" t="s">
        <v>2015</v>
      </c>
      <c r="D32" s="96" t="s">
        <v>244</v>
      </c>
      <c r="E32" s="96"/>
      <c r="F32" s="118">
        <v>39569</v>
      </c>
      <c r="G32" s="103">
        <v>2.6700000000000004</v>
      </c>
      <c r="H32" s="109" t="s">
        <v>137</v>
      </c>
      <c r="I32" s="110">
        <v>4.8000000000000001E-2</v>
      </c>
      <c r="J32" s="110">
        <v>4.8499999999999995E-2</v>
      </c>
      <c r="K32" s="103">
        <v>112578000</v>
      </c>
      <c r="L32" s="105">
        <v>117.5301</v>
      </c>
      <c r="M32" s="103">
        <v>132313.03664000001</v>
      </c>
      <c r="N32" s="96"/>
      <c r="O32" s="104">
        <v>5.7704672531738244E-3</v>
      </c>
      <c r="P32" s="104">
        <f>M32/'סכום נכסי הקרן'!$C$42</f>
        <v>1.7566582990710526E-3</v>
      </c>
    </row>
    <row r="33" spans="2:16">
      <c r="B33" s="102" t="s">
        <v>2016</v>
      </c>
      <c r="C33" s="96" t="s">
        <v>2017</v>
      </c>
      <c r="D33" s="96" t="s">
        <v>244</v>
      </c>
      <c r="E33" s="96"/>
      <c r="F33" s="118">
        <v>39661</v>
      </c>
      <c r="G33" s="103">
        <v>2.85</v>
      </c>
      <c r="H33" s="109" t="s">
        <v>137</v>
      </c>
      <c r="I33" s="110">
        <v>4.8000000000000001E-2</v>
      </c>
      <c r="J33" s="110">
        <v>4.8500000000000008E-2</v>
      </c>
      <c r="K33" s="103">
        <v>20857000</v>
      </c>
      <c r="L33" s="105">
        <v>116.3267</v>
      </c>
      <c r="M33" s="103">
        <v>24262.263360000001</v>
      </c>
      <c r="N33" s="96"/>
      <c r="O33" s="104">
        <v>1.0581315323272829E-3</v>
      </c>
      <c r="P33" s="104">
        <f>M33/'סכום נכסי הקרן'!$C$42</f>
        <v>3.221187221449256E-4</v>
      </c>
    </row>
    <row r="34" spans="2:16">
      <c r="B34" s="102" t="s">
        <v>2018</v>
      </c>
      <c r="C34" s="96" t="s">
        <v>2019</v>
      </c>
      <c r="D34" s="96" t="s">
        <v>244</v>
      </c>
      <c r="E34" s="96"/>
      <c r="F34" s="118">
        <v>39692</v>
      </c>
      <c r="G34" s="103">
        <v>2.9299999999999997</v>
      </c>
      <c r="H34" s="109" t="s">
        <v>137</v>
      </c>
      <c r="I34" s="110">
        <v>4.8000000000000001E-2</v>
      </c>
      <c r="J34" s="110">
        <v>4.8499999999999995E-2</v>
      </c>
      <c r="K34" s="103">
        <v>66472000</v>
      </c>
      <c r="L34" s="105">
        <v>114.557</v>
      </c>
      <c r="M34" s="103">
        <v>76148.310400000002</v>
      </c>
      <c r="N34" s="96"/>
      <c r="O34" s="104">
        <v>3.3209980112789269E-3</v>
      </c>
      <c r="P34" s="104">
        <f>M34/'סכום נכסי הקרן'!$C$42</f>
        <v>1.0109854993983194E-3</v>
      </c>
    </row>
    <row r="35" spans="2:16">
      <c r="B35" s="102" t="s">
        <v>2020</v>
      </c>
      <c r="C35" s="96" t="s">
        <v>2021</v>
      </c>
      <c r="D35" s="96" t="s">
        <v>244</v>
      </c>
      <c r="E35" s="96"/>
      <c r="F35" s="118">
        <v>40909</v>
      </c>
      <c r="G35" s="103">
        <v>5.54</v>
      </c>
      <c r="H35" s="109" t="s">
        <v>137</v>
      </c>
      <c r="I35" s="110">
        <v>4.8000000000000001E-2</v>
      </c>
      <c r="J35" s="110">
        <v>4.8500075341994367E-2</v>
      </c>
      <c r="K35" s="103">
        <v>114113000</v>
      </c>
      <c r="L35" s="105">
        <v>105.64</v>
      </c>
      <c r="M35" s="103">
        <v>120549.01224</v>
      </c>
      <c r="N35" s="96"/>
      <c r="O35" s="104">
        <v>5.2574118559914756E-3</v>
      </c>
      <c r="P35" s="104">
        <f>M35/'סכום נכסי הקרן'!$C$42</f>
        <v>1.6004728496435625E-3</v>
      </c>
    </row>
    <row r="36" spans="2:16">
      <c r="B36" s="102" t="s">
        <v>2022</v>
      </c>
      <c r="C36" s="96">
        <v>8790</v>
      </c>
      <c r="D36" s="96" t="s">
        <v>244</v>
      </c>
      <c r="E36" s="96"/>
      <c r="F36" s="118">
        <v>41030</v>
      </c>
      <c r="G36" s="103">
        <v>5.870000000000001</v>
      </c>
      <c r="H36" s="109" t="s">
        <v>137</v>
      </c>
      <c r="I36" s="110">
        <v>4.8000000000000001E-2</v>
      </c>
      <c r="J36" s="110">
        <v>4.8599632419565275E-2</v>
      </c>
      <c r="K36" s="103">
        <v>157838000</v>
      </c>
      <c r="L36" s="105">
        <v>103.5437</v>
      </c>
      <c r="M36" s="103">
        <v>163431.30462000001</v>
      </c>
      <c r="N36" s="96"/>
      <c r="O36" s="104">
        <v>7.1276044704432539E-3</v>
      </c>
      <c r="P36" s="104">
        <f>M36/'סכום נכסי הקרן'!$C$42</f>
        <v>2.1698009877126516E-3</v>
      </c>
    </row>
    <row r="37" spans="2:16">
      <c r="B37" s="102" t="s">
        <v>2023</v>
      </c>
      <c r="C37" s="96" t="s">
        <v>2024</v>
      </c>
      <c r="D37" s="96" t="s">
        <v>244</v>
      </c>
      <c r="E37" s="96"/>
      <c r="F37" s="118">
        <v>41091</v>
      </c>
      <c r="G37" s="103">
        <v>5.8900000000000006</v>
      </c>
      <c r="H37" s="109" t="s">
        <v>137</v>
      </c>
      <c r="I37" s="110">
        <v>4.8000000000000001E-2</v>
      </c>
      <c r="J37" s="110">
        <v>4.856685359589423E-2</v>
      </c>
      <c r="K37" s="103">
        <v>23453000</v>
      </c>
      <c r="L37" s="105">
        <v>104.29219999999999</v>
      </c>
      <c r="M37" s="103">
        <v>24459.64921</v>
      </c>
      <c r="N37" s="96"/>
      <c r="O37" s="104">
        <v>1.066739970411611E-3</v>
      </c>
      <c r="P37" s="104">
        <f>M37/'סכום נכסי הקרן'!$C$42</f>
        <v>3.2473932174967285E-4</v>
      </c>
    </row>
    <row r="38" spans="2:16">
      <c r="B38" s="102" t="s">
        <v>2025</v>
      </c>
      <c r="C38" s="96">
        <v>8793</v>
      </c>
      <c r="D38" s="96" t="s">
        <v>244</v>
      </c>
      <c r="E38" s="96"/>
      <c r="F38" s="118">
        <v>41122</v>
      </c>
      <c r="G38" s="103">
        <v>5.9799999999999995</v>
      </c>
      <c r="H38" s="109" t="s">
        <v>137</v>
      </c>
      <c r="I38" s="110">
        <v>4.8000000000000001E-2</v>
      </c>
      <c r="J38" s="110">
        <v>4.8499999999999995E-2</v>
      </c>
      <c r="K38" s="103">
        <v>75336000</v>
      </c>
      <c r="L38" s="105">
        <v>104.2137</v>
      </c>
      <c r="M38" s="103">
        <v>78510.402979999999</v>
      </c>
      <c r="N38" s="96"/>
      <c r="O38" s="104">
        <v>3.4240141480708034E-3</v>
      </c>
      <c r="P38" s="104">
        <f>M38/'סכום נכסי הקרן'!$C$42</f>
        <v>1.0423458977324677E-3</v>
      </c>
    </row>
    <row r="39" spans="2:16">
      <c r="B39" s="102" t="s">
        <v>2026</v>
      </c>
      <c r="C39" s="96" t="s">
        <v>2027</v>
      </c>
      <c r="D39" s="96" t="s">
        <v>244</v>
      </c>
      <c r="E39" s="96"/>
      <c r="F39" s="118">
        <v>41154</v>
      </c>
      <c r="G39" s="103">
        <v>6.0600000000000005</v>
      </c>
      <c r="H39" s="109" t="s">
        <v>137</v>
      </c>
      <c r="I39" s="110">
        <v>4.8000000000000001E-2</v>
      </c>
      <c r="J39" s="110">
        <v>4.8499999999999988E-2</v>
      </c>
      <c r="K39" s="103">
        <v>131434000</v>
      </c>
      <c r="L39" s="105">
        <v>103.6961</v>
      </c>
      <c r="M39" s="103">
        <v>136291.91625000001</v>
      </c>
      <c r="N39" s="96"/>
      <c r="O39" s="104">
        <v>5.9439950859322558E-3</v>
      </c>
      <c r="P39" s="104">
        <f>M39/'סכום נכסי הקרן'!$C$42</f>
        <v>1.8094840225628985E-3</v>
      </c>
    </row>
    <row r="40" spans="2:16">
      <c r="B40" s="102" t="s">
        <v>2028</v>
      </c>
      <c r="C40" s="96" t="s">
        <v>2029</v>
      </c>
      <c r="D40" s="96" t="s">
        <v>244</v>
      </c>
      <c r="E40" s="96"/>
      <c r="F40" s="118">
        <v>41184</v>
      </c>
      <c r="G40" s="103">
        <v>6.1400000000000006</v>
      </c>
      <c r="H40" s="109" t="s">
        <v>137</v>
      </c>
      <c r="I40" s="110">
        <v>4.8000000000000001E-2</v>
      </c>
      <c r="J40" s="110">
        <v>4.8600000000000011E-2</v>
      </c>
      <c r="K40" s="103">
        <v>147548000</v>
      </c>
      <c r="L40" s="105">
        <v>102.20959999999999</v>
      </c>
      <c r="M40" s="103">
        <v>150808.18185999998</v>
      </c>
      <c r="N40" s="96"/>
      <c r="O40" s="104">
        <v>6.577081873659677E-3</v>
      </c>
      <c r="P40" s="104">
        <f>M40/'סכום נכסי הקרן'!$C$42</f>
        <v>2.0022096911960462E-3</v>
      </c>
    </row>
    <row r="41" spans="2:16">
      <c r="B41" s="102" t="s">
        <v>2030</v>
      </c>
      <c r="C41" s="96" t="s">
        <v>2031</v>
      </c>
      <c r="D41" s="96" t="s">
        <v>244</v>
      </c>
      <c r="E41" s="96"/>
      <c r="F41" s="118">
        <v>41214</v>
      </c>
      <c r="G41" s="103">
        <v>6.2299999999999995</v>
      </c>
      <c r="H41" s="109" t="s">
        <v>137</v>
      </c>
      <c r="I41" s="110">
        <v>4.8000000000000001E-2</v>
      </c>
      <c r="J41" s="110">
        <v>4.8499999999999995E-2</v>
      </c>
      <c r="K41" s="103">
        <v>155301000</v>
      </c>
      <c r="L41" s="105">
        <v>101.82210000000001</v>
      </c>
      <c r="M41" s="103">
        <v>158130.81277000002</v>
      </c>
      <c r="N41" s="96"/>
      <c r="O41" s="104">
        <v>6.8964381740384663E-3</v>
      </c>
      <c r="P41" s="104">
        <f>M41/'סכום נכסי הקרן'!$C$42</f>
        <v>2.0994288366842167E-3</v>
      </c>
    </row>
    <row r="42" spans="2:16">
      <c r="B42" s="102" t="s">
        <v>2032</v>
      </c>
      <c r="C42" s="96" t="s">
        <v>2033</v>
      </c>
      <c r="D42" s="96" t="s">
        <v>244</v>
      </c>
      <c r="E42" s="96"/>
      <c r="F42" s="118">
        <v>41245</v>
      </c>
      <c r="G42" s="103">
        <v>6.3100000000000005</v>
      </c>
      <c r="H42" s="109" t="s">
        <v>137</v>
      </c>
      <c r="I42" s="110">
        <v>4.8000000000000001E-2</v>
      </c>
      <c r="J42" s="110">
        <v>4.8500000000000015E-2</v>
      </c>
      <c r="K42" s="103">
        <v>162206000</v>
      </c>
      <c r="L42" s="105">
        <v>101.59869999999999</v>
      </c>
      <c r="M42" s="103">
        <v>164799.16277999998</v>
      </c>
      <c r="N42" s="96"/>
      <c r="O42" s="104">
        <v>7.1872598220224211E-3</v>
      </c>
      <c r="P42" s="104">
        <f>M42/'סכום נכסי הקרן'!$C$42</f>
        <v>2.1879614006979102E-3</v>
      </c>
    </row>
    <row r="43" spans="2:16">
      <c r="B43" s="102" t="s">
        <v>2034</v>
      </c>
      <c r="C43" s="96" t="s">
        <v>2035</v>
      </c>
      <c r="D43" s="96" t="s">
        <v>244</v>
      </c>
      <c r="E43" s="96"/>
      <c r="F43" s="118">
        <v>41275</v>
      </c>
      <c r="G43" s="103">
        <v>6.25</v>
      </c>
      <c r="H43" s="109" t="s">
        <v>137</v>
      </c>
      <c r="I43" s="110">
        <v>4.8000000000000001E-2</v>
      </c>
      <c r="J43" s="110">
        <v>4.8500000000000008E-2</v>
      </c>
      <c r="K43" s="103">
        <v>158898000</v>
      </c>
      <c r="L43" s="105">
        <v>104.12520000000001</v>
      </c>
      <c r="M43" s="103">
        <v>165452.90790000002</v>
      </c>
      <c r="N43" s="96"/>
      <c r="O43" s="104">
        <v>7.2157711078539638E-3</v>
      </c>
      <c r="P43" s="104">
        <f>M43/'סכום נכסי הקרן'!$C$42</f>
        <v>2.1966408688719333E-3</v>
      </c>
    </row>
    <row r="44" spans="2:16">
      <c r="B44" s="102" t="s">
        <v>2036</v>
      </c>
      <c r="C44" s="96" t="s">
        <v>2037</v>
      </c>
      <c r="D44" s="96" t="s">
        <v>244</v>
      </c>
      <c r="E44" s="96"/>
      <c r="F44" s="118">
        <v>41306</v>
      </c>
      <c r="G44" s="103">
        <v>6.3299999999999983</v>
      </c>
      <c r="H44" s="109" t="s">
        <v>137</v>
      </c>
      <c r="I44" s="110">
        <v>4.8000000000000001E-2</v>
      </c>
      <c r="J44" s="110">
        <v>4.8499999999999995E-2</v>
      </c>
      <c r="K44" s="103">
        <v>186475000</v>
      </c>
      <c r="L44" s="105">
        <v>103.51900000000001</v>
      </c>
      <c r="M44" s="103">
        <v>193036.98980000001</v>
      </c>
      <c r="N44" s="96"/>
      <c r="O44" s="104">
        <v>8.4187745711173448E-3</v>
      </c>
      <c r="P44" s="104">
        <f>M44/'סכום נכסי הקרן'!$C$42</f>
        <v>2.5628618220175418E-3</v>
      </c>
    </row>
    <row r="45" spans="2:16">
      <c r="B45" s="102" t="s">
        <v>2038</v>
      </c>
      <c r="C45" s="96" t="s">
        <v>2039</v>
      </c>
      <c r="D45" s="96" t="s">
        <v>244</v>
      </c>
      <c r="E45" s="96"/>
      <c r="F45" s="118">
        <v>41334</v>
      </c>
      <c r="G45" s="103">
        <v>6.4099999999999984</v>
      </c>
      <c r="H45" s="109" t="s">
        <v>137</v>
      </c>
      <c r="I45" s="110">
        <v>4.8000000000000001E-2</v>
      </c>
      <c r="J45" s="110">
        <v>4.8499999999999995E-2</v>
      </c>
      <c r="K45" s="103">
        <v>140108000</v>
      </c>
      <c r="L45" s="105">
        <v>103.2906</v>
      </c>
      <c r="M45" s="103">
        <v>144718.41991000003</v>
      </c>
      <c r="N45" s="96"/>
      <c r="O45" s="104">
        <v>6.3114937441414156E-3</v>
      </c>
      <c r="P45" s="104">
        <f>M45/'סכום נכסי הקרן'!$C$42</f>
        <v>1.9213587702248884E-3</v>
      </c>
    </row>
    <row r="46" spans="2:16">
      <c r="B46" s="102" t="s">
        <v>2040</v>
      </c>
      <c r="C46" s="96" t="s">
        <v>2041</v>
      </c>
      <c r="D46" s="96" t="s">
        <v>244</v>
      </c>
      <c r="E46" s="96"/>
      <c r="F46" s="118">
        <v>41366</v>
      </c>
      <c r="G46" s="103">
        <v>6.49</v>
      </c>
      <c r="H46" s="109" t="s">
        <v>137</v>
      </c>
      <c r="I46" s="110">
        <v>4.8000000000000001E-2</v>
      </c>
      <c r="J46" s="110">
        <v>4.8499999999999988E-2</v>
      </c>
      <c r="K46" s="103">
        <v>194177000</v>
      </c>
      <c r="L46" s="105">
        <v>102.8736</v>
      </c>
      <c r="M46" s="103">
        <v>199756.78091999999</v>
      </c>
      <c r="N46" s="96"/>
      <c r="O46" s="104">
        <v>8.7118396808814839E-3</v>
      </c>
      <c r="P46" s="104">
        <f>M46/'סכום נכסי הקרן'!$C$42</f>
        <v>2.6520773455875244E-3</v>
      </c>
    </row>
    <row r="47" spans="2:16">
      <c r="B47" s="102" t="s">
        <v>2042</v>
      </c>
      <c r="C47" s="96">
        <v>2704</v>
      </c>
      <c r="D47" s="96" t="s">
        <v>244</v>
      </c>
      <c r="E47" s="96"/>
      <c r="F47" s="118">
        <v>41395</v>
      </c>
      <c r="G47" s="103">
        <v>6.58</v>
      </c>
      <c r="H47" s="109" t="s">
        <v>137</v>
      </c>
      <c r="I47" s="110">
        <v>4.8000000000000001E-2</v>
      </c>
      <c r="J47" s="110">
        <v>4.8500000000000008E-2</v>
      </c>
      <c r="K47" s="103">
        <v>132964000</v>
      </c>
      <c r="L47" s="105">
        <v>102.2728</v>
      </c>
      <c r="M47" s="103">
        <v>135986.01433999999</v>
      </c>
      <c r="N47" s="96"/>
      <c r="O47" s="104">
        <v>5.9306540199332855E-3</v>
      </c>
      <c r="P47" s="104">
        <f>M47/'סכום נכסי הקרן'!$C$42</f>
        <v>1.8054227059870777E-3</v>
      </c>
    </row>
    <row r="48" spans="2:16">
      <c r="B48" s="102" t="s">
        <v>2043</v>
      </c>
      <c r="C48" s="96" t="s">
        <v>2044</v>
      </c>
      <c r="D48" s="96" t="s">
        <v>244</v>
      </c>
      <c r="E48" s="96"/>
      <c r="F48" s="118">
        <v>41427</v>
      </c>
      <c r="G48" s="103">
        <v>6.660000000000001</v>
      </c>
      <c r="H48" s="109" t="s">
        <v>137</v>
      </c>
      <c r="I48" s="110">
        <v>4.8000000000000001E-2</v>
      </c>
      <c r="J48" s="110">
        <v>4.8597497902656113E-2</v>
      </c>
      <c r="K48" s="103">
        <v>262860000</v>
      </c>
      <c r="L48" s="105">
        <v>101.4572</v>
      </c>
      <c r="M48" s="103">
        <v>266690.32467</v>
      </c>
      <c r="N48" s="96"/>
      <c r="O48" s="104">
        <v>1.1630961123155811E-2</v>
      </c>
      <c r="P48" s="104">
        <f>M48/'סכום נכסי הקרן'!$C$42</f>
        <v>3.5407226983095335E-3</v>
      </c>
    </row>
    <row r="49" spans="2:16">
      <c r="B49" s="102" t="s">
        <v>2045</v>
      </c>
      <c r="C49" s="96">
        <v>8805</v>
      </c>
      <c r="D49" s="96" t="s">
        <v>244</v>
      </c>
      <c r="E49" s="96"/>
      <c r="F49" s="118">
        <v>41487</v>
      </c>
      <c r="G49" s="103">
        <v>6.6699990046528193</v>
      </c>
      <c r="H49" s="109" t="s">
        <v>137</v>
      </c>
      <c r="I49" s="110">
        <v>4.8000000000000001E-2</v>
      </c>
      <c r="J49" s="110">
        <v>4.850176352678745E-2</v>
      </c>
      <c r="K49" s="103">
        <v>138551000</v>
      </c>
      <c r="L49" s="105">
        <v>102.1712</v>
      </c>
      <c r="M49" s="103">
        <v>141559.24978000004</v>
      </c>
      <c r="N49" s="96"/>
      <c r="O49" s="104">
        <v>6.1737152738915793E-3</v>
      </c>
      <c r="P49" s="104">
        <f>M49/'סכום נכסי הקרן'!$C$42</f>
        <v>1.8794159460862416E-3</v>
      </c>
    </row>
    <row r="50" spans="2:16">
      <c r="B50" s="102" t="s">
        <v>2046</v>
      </c>
      <c r="C50" s="96">
        <v>8806</v>
      </c>
      <c r="D50" s="96" t="s">
        <v>244</v>
      </c>
      <c r="E50" s="96"/>
      <c r="F50" s="118">
        <v>41518</v>
      </c>
      <c r="G50" s="103">
        <v>6.7500000000000009</v>
      </c>
      <c r="H50" s="109" t="s">
        <v>137</v>
      </c>
      <c r="I50" s="110">
        <v>4.8000000000000001E-2</v>
      </c>
      <c r="J50" s="110">
        <v>4.8500000000000008E-2</v>
      </c>
      <c r="K50" s="103">
        <v>15041000</v>
      </c>
      <c r="L50" s="105">
        <v>101.584</v>
      </c>
      <c r="M50" s="103">
        <v>15279.254159999999</v>
      </c>
      <c r="N50" s="96"/>
      <c r="O50" s="104">
        <v>6.6636242370500792E-4</v>
      </c>
      <c r="P50" s="104">
        <f>M50/'סכום נכסי הקרן'!$C$42</f>
        <v>2.028555107295125E-4</v>
      </c>
    </row>
    <row r="51" spans="2:16">
      <c r="B51" s="102" t="s">
        <v>2047</v>
      </c>
      <c r="C51" s="96" t="s">
        <v>2048</v>
      </c>
      <c r="D51" s="96" t="s">
        <v>244</v>
      </c>
      <c r="E51" s="96"/>
      <c r="F51" s="118">
        <v>41548</v>
      </c>
      <c r="G51" s="103">
        <v>6.8400000000000025</v>
      </c>
      <c r="H51" s="109" t="s">
        <v>137</v>
      </c>
      <c r="I51" s="110">
        <v>4.8000000000000001E-2</v>
      </c>
      <c r="J51" s="110">
        <v>4.8508924869861296E-2</v>
      </c>
      <c r="K51" s="103">
        <v>345920000</v>
      </c>
      <c r="L51" s="105">
        <v>101.17740000000001</v>
      </c>
      <c r="M51" s="103">
        <v>349992.70594999992</v>
      </c>
      <c r="N51" s="96"/>
      <c r="O51" s="104">
        <v>1.5263964155166336E-2</v>
      </c>
      <c r="P51" s="104">
        <f>M51/'סכום נכסי הקרן'!$C$42</f>
        <v>4.6466894505203605E-3</v>
      </c>
    </row>
    <row r="52" spans="2:16">
      <c r="B52" s="102" t="s">
        <v>2049</v>
      </c>
      <c r="C52" s="96" t="s">
        <v>2050</v>
      </c>
      <c r="D52" s="96" t="s">
        <v>244</v>
      </c>
      <c r="E52" s="96"/>
      <c r="F52" s="118">
        <v>41579</v>
      </c>
      <c r="G52" s="103">
        <v>6.92</v>
      </c>
      <c r="H52" s="109" t="s">
        <v>137</v>
      </c>
      <c r="I52" s="110">
        <v>4.8000000000000001E-2</v>
      </c>
      <c r="J52" s="110">
        <v>4.8500000000000015E-2</v>
      </c>
      <c r="K52" s="103">
        <v>240034000</v>
      </c>
      <c r="L52" s="105">
        <v>100.77630000000001</v>
      </c>
      <c r="M52" s="103">
        <v>241897.47081</v>
      </c>
      <c r="N52" s="96"/>
      <c r="O52" s="104">
        <v>1.0549689353231036E-2</v>
      </c>
      <c r="P52" s="104">
        <f>M52/'סכום נכסי הקרן'!$C$42</f>
        <v>3.2115595742757052E-3</v>
      </c>
    </row>
    <row r="53" spans="2:16">
      <c r="B53" s="102" t="s">
        <v>2051</v>
      </c>
      <c r="C53" s="96" t="s">
        <v>2052</v>
      </c>
      <c r="D53" s="96" t="s">
        <v>244</v>
      </c>
      <c r="E53" s="96"/>
      <c r="F53" s="118">
        <v>41609</v>
      </c>
      <c r="G53" s="103">
        <v>6.999999448277781</v>
      </c>
      <c r="H53" s="109" t="s">
        <v>137</v>
      </c>
      <c r="I53" s="110">
        <v>4.8000000000000001E-2</v>
      </c>
      <c r="J53" s="110">
        <v>4.8500724557857783E-2</v>
      </c>
      <c r="K53" s="103">
        <v>232816000</v>
      </c>
      <c r="L53" s="105">
        <v>100.3827</v>
      </c>
      <c r="M53" s="103">
        <v>233707.10176000005</v>
      </c>
      <c r="N53" s="96"/>
      <c r="O53" s="104">
        <v>1.0192489053134945E-2</v>
      </c>
      <c r="P53" s="104">
        <f>M53/'סכום נכסי הקרן'!$C$42</f>
        <v>3.1028198753805512E-3</v>
      </c>
    </row>
    <row r="54" spans="2:16">
      <c r="B54" s="102" t="s">
        <v>2053</v>
      </c>
      <c r="C54" s="96" t="s">
        <v>2054</v>
      </c>
      <c r="D54" s="96" t="s">
        <v>244</v>
      </c>
      <c r="E54" s="96"/>
      <c r="F54" s="118">
        <v>41672</v>
      </c>
      <c r="G54" s="103">
        <v>7.0100000000000016</v>
      </c>
      <c r="H54" s="109" t="s">
        <v>137</v>
      </c>
      <c r="I54" s="110">
        <v>4.8000000000000001E-2</v>
      </c>
      <c r="J54" s="110">
        <v>4.8499821260655857E-2</v>
      </c>
      <c r="K54" s="103">
        <v>72238000</v>
      </c>
      <c r="L54" s="105">
        <v>101.979</v>
      </c>
      <c r="M54" s="103">
        <v>73667.585959999997</v>
      </c>
      <c r="N54" s="96"/>
      <c r="O54" s="104">
        <v>3.2128080739251617E-3</v>
      </c>
      <c r="P54" s="104">
        <f>M54/'סכום נכסי הקרן'!$C$42</f>
        <v>9.7805008134808501E-4</v>
      </c>
    </row>
    <row r="55" spans="2:16">
      <c r="B55" s="102" t="s">
        <v>2055</v>
      </c>
      <c r="C55" s="96" t="s">
        <v>2056</v>
      </c>
      <c r="D55" s="96" t="s">
        <v>244</v>
      </c>
      <c r="E55" s="96"/>
      <c r="F55" s="118">
        <v>41700</v>
      </c>
      <c r="G55" s="103">
        <v>7.08</v>
      </c>
      <c r="H55" s="109" t="s">
        <v>137</v>
      </c>
      <c r="I55" s="110">
        <v>4.8000000000000001E-2</v>
      </c>
      <c r="J55" s="110">
        <v>4.8500135655576225E-2</v>
      </c>
      <c r="K55" s="103">
        <v>312935000</v>
      </c>
      <c r="L55" s="105">
        <v>101.86369999999999</v>
      </c>
      <c r="M55" s="103">
        <v>318767.18379000004</v>
      </c>
      <c r="N55" s="96"/>
      <c r="O55" s="104">
        <v>1.3902149343389427E-2</v>
      </c>
      <c r="P55" s="104">
        <f>M55/'סכום נכסי הקרן'!$C$42</f>
        <v>4.2321227982982153E-3</v>
      </c>
    </row>
    <row r="56" spans="2:16">
      <c r="B56" s="102" t="s">
        <v>2057</v>
      </c>
      <c r="C56" s="96" t="s">
        <v>2058</v>
      </c>
      <c r="D56" s="96" t="s">
        <v>244</v>
      </c>
      <c r="E56" s="96"/>
      <c r="F56" s="118">
        <v>41730</v>
      </c>
      <c r="G56" s="103">
        <v>7.169999999999999</v>
      </c>
      <c r="H56" s="109" t="s">
        <v>137</v>
      </c>
      <c r="I56" s="110">
        <v>4.8000000000000001E-2</v>
      </c>
      <c r="J56" s="110">
        <v>4.8499999999999995E-2</v>
      </c>
      <c r="K56" s="103">
        <v>181199000</v>
      </c>
      <c r="L56" s="105">
        <v>101.6704</v>
      </c>
      <c r="M56" s="103">
        <v>184225.76380000002</v>
      </c>
      <c r="N56" s="96"/>
      <c r="O56" s="104">
        <v>8.0344973117898802E-3</v>
      </c>
      <c r="P56" s="104">
        <f>M56/'סכום נכסי הקרן'!$C$42</f>
        <v>2.4458792957982672E-3</v>
      </c>
    </row>
    <row r="57" spans="2:16">
      <c r="B57" s="102" t="s">
        <v>2059</v>
      </c>
      <c r="C57" s="96" t="s">
        <v>2060</v>
      </c>
      <c r="D57" s="96" t="s">
        <v>244</v>
      </c>
      <c r="E57" s="96"/>
      <c r="F57" s="118">
        <v>41760</v>
      </c>
      <c r="G57" s="103">
        <v>7.2500000000000018</v>
      </c>
      <c r="H57" s="109" t="s">
        <v>137</v>
      </c>
      <c r="I57" s="110">
        <v>4.8000000000000001E-2</v>
      </c>
      <c r="J57" s="110">
        <v>4.8500000000000015E-2</v>
      </c>
      <c r="K57" s="103">
        <v>66584000</v>
      </c>
      <c r="L57" s="105">
        <v>100.97110000000001</v>
      </c>
      <c r="M57" s="103">
        <v>67230.617069999993</v>
      </c>
      <c r="N57" s="96"/>
      <c r="O57" s="104">
        <v>2.9320774737311181E-3</v>
      </c>
      <c r="P57" s="104">
        <f>M57/'סכום נכסי הקרן'!$C$42</f>
        <v>8.9258945623790396E-4</v>
      </c>
    </row>
    <row r="58" spans="2:16">
      <c r="B58" s="102" t="s">
        <v>2061</v>
      </c>
      <c r="C58" s="96" t="s">
        <v>2062</v>
      </c>
      <c r="D58" s="96" t="s">
        <v>244</v>
      </c>
      <c r="E58" s="96"/>
      <c r="F58" s="118">
        <v>41791</v>
      </c>
      <c r="G58" s="103">
        <v>7.34</v>
      </c>
      <c r="H58" s="109" t="s">
        <v>137</v>
      </c>
      <c r="I58" s="110">
        <v>4.8000000000000001E-2</v>
      </c>
      <c r="J58" s="110">
        <v>4.8499999999999988E-2</v>
      </c>
      <c r="K58" s="103">
        <v>266600000</v>
      </c>
      <c r="L58" s="105">
        <v>100.468</v>
      </c>
      <c r="M58" s="103">
        <v>267847.57299000002</v>
      </c>
      <c r="N58" s="96"/>
      <c r="O58" s="104">
        <v>1.1681431308890567E-2</v>
      </c>
      <c r="P58" s="104">
        <f>M58/'סכום נכסי הקרן'!$C$42</f>
        <v>3.5560869429602342E-3</v>
      </c>
    </row>
    <row r="59" spans="2:16">
      <c r="B59" s="102" t="s">
        <v>2063</v>
      </c>
      <c r="C59" s="96" t="s">
        <v>2064</v>
      </c>
      <c r="D59" s="96" t="s">
        <v>244</v>
      </c>
      <c r="E59" s="96"/>
      <c r="F59" s="118">
        <v>41821</v>
      </c>
      <c r="G59" s="103">
        <v>7.25</v>
      </c>
      <c r="H59" s="109" t="s">
        <v>137</v>
      </c>
      <c r="I59" s="110">
        <v>4.8000000000000001E-2</v>
      </c>
      <c r="J59" s="110">
        <v>4.8500668991433772E-2</v>
      </c>
      <c r="K59" s="103">
        <v>173523000</v>
      </c>
      <c r="L59" s="105">
        <v>102.39019999999999</v>
      </c>
      <c r="M59" s="103">
        <v>177670.57394</v>
      </c>
      <c r="N59" s="96"/>
      <c r="O59" s="104">
        <v>7.7486108308652043E-3</v>
      </c>
      <c r="P59" s="104">
        <f>M59/'סכום נכסי הקרן'!$C$42</f>
        <v>2.3588491061663393E-3</v>
      </c>
    </row>
    <row r="60" spans="2:16">
      <c r="B60" s="102" t="s">
        <v>2065</v>
      </c>
      <c r="C60" s="96" t="s">
        <v>2066</v>
      </c>
      <c r="D60" s="96" t="s">
        <v>244</v>
      </c>
      <c r="E60" s="96"/>
      <c r="F60" s="118">
        <v>41852</v>
      </c>
      <c r="G60" s="103">
        <v>7.3299999999999992</v>
      </c>
      <c r="H60" s="109" t="s">
        <v>137</v>
      </c>
      <c r="I60" s="110">
        <v>4.8000000000000001E-2</v>
      </c>
      <c r="J60" s="110">
        <v>4.8502486078107282E-2</v>
      </c>
      <c r="K60" s="103">
        <v>127692000</v>
      </c>
      <c r="L60" s="105">
        <v>101.9851</v>
      </c>
      <c r="M60" s="103">
        <v>130226.78654</v>
      </c>
      <c r="N60" s="96"/>
      <c r="O60" s="104">
        <v>5.6794812234545033E-3</v>
      </c>
      <c r="P60" s="104">
        <f>M60/'סכום נכסי הקרן'!$C$42</f>
        <v>1.7289601323206805E-3</v>
      </c>
    </row>
    <row r="61" spans="2:16">
      <c r="B61" s="102" t="s">
        <v>2067</v>
      </c>
      <c r="C61" s="96" t="s">
        <v>2068</v>
      </c>
      <c r="D61" s="96" t="s">
        <v>244</v>
      </c>
      <c r="E61" s="96"/>
      <c r="F61" s="118">
        <v>41883</v>
      </c>
      <c r="G61" s="103">
        <v>7.410000000000001</v>
      </c>
      <c r="H61" s="109" t="s">
        <v>137</v>
      </c>
      <c r="I61" s="110">
        <v>4.8000000000000001E-2</v>
      </c>
      <c r="J61" s="110">
        <v>4.8500000000000015E-2</v>
      </c>
      <c r="K61" s="103">
        <v>207869000</v>
      </c>
      <c r="L61" s="105">
        <v>101.57689999999999</v>
      </c>
      <c r="M61" s="103">
        <v>211146.79666999998</v>
      </c>
      <c r="N61" s="96"/>
      <c r="O61" s="104">
        <v>9.2085837249119822E-3</v>
      </c>
      <c r="P61" s="104">
        <f>M61/'סכום נכסי הקרן'!$C$42</f>
        <v>2.8032972571086141E-3</v>
      </c>
    </row>
    <row r="62" spans="2:16">
      <c r="B62" s="102" t="s">
        <v>2069</v>
      </c>
      <c r="C62" s="96" t="s">
        <v>2070</v>
      </c>
      <c r="D62" s="96" t="s">
        <v>244</v>
      </c>
      <c r="E62" s="96"/>
      <c r="F62" s="118">
        <v>41913</v>
      </c>
      <c r="G62" s="103">
        <v>7.5</v>
      </c>
      <c r="H62" s="109" t="s">
        <v>137</v>
      </c>
      <c r="I62" s="110">
        <v>4.8000000000000001E-2</v>
      </c>
      <c r="J62" s="110">
        <v>4.8500000000000008E-2</v>
      </c>
      <c r="K62" s="103">
        <v>180780000</v>
      </c>
      <c r="L62" s="105">
        <v>101.1833</v>
      </c>
      <c r="M62" s="103">
        <v>182919.09938999999</v>
      </c>
      <c r="N62" s="96"/>
      <c r="O62" s="104">
        <v>7.9775107564188617E-3</v>
      </c>
      <c r="P62" s="104">
        <f>M62/'סכום נכסי הקרן'!$C$42</f>
        <v>2.4285313236088553E-3</v>
      </c>
    </row>
    <row r="63" spans="2:16">
      <c r="B63" s="102" t="s">
        <v>2071</v>
      </c>
      <c r="C63" s="96" t="s">
        <v>2072</v>
      </c>
      <c r="D63" s="96" t="s">
        <v>244</v>
      </c>
      <c r="E63" s="96"/>
      <c r="F63" s="118">
        <v>41945</v>
      </c>
      <c r="G63" s="103">
        <v>7.5900000000000025</v>
      </c>
      <c r="H63" s="109" t="s">
        <v>137</v>
      </c>
      <c r="I63" s="110">
        <v>4.8000000000000001E-2</v>
      </c>
      <c r="J63" s="110">
        <v>4.8500000000000008E-2</v>
      </c>
      <c r="K63" s="103">
        <v>97161000</v>
      </c>
      <c r="L63" s="105">
        <v>100.7705</v>
      </c>
      <c r="M63" s="103">
        <v>97909.584639999986</v>
      </c>
      <c r="N63" s="96"/>
      <c r="O63" s="104">
        <v>4.2700558182652169E-3</v>
      </c>
      <c r="P63" s="104">
        <f>M63/'סכום נכסי הקרן'!$C$42</f>
        <v>1.2998997588152977E-3</v>
      </c>
    </row>
    <row r="64" spans="2:16">
      <c r="B64" s="102" t="s">
        <v>2073</v>
      </c>
      <c r="C64" s="96" t="s">
        <v>2074</v>
      </c>
      <c r="D64" s="96" t="s">
        <v>244</v>
      </c>
      <c r="E64" s="96"/>
      <c r="F64" s="118">
        <v>41974</v>
      </c>
      <c r="G64" s="103">
        <v>7.67</v>
      </c>
      <c r="H64" s="109" t="s">
        <v>137</v>
      </c>
      <c r="I64" s="110">
        <v>4.8000000000000001E-2</v>
      </c>
      <c r="J64" s="110">
        <v>4.8499999999999995E-2</v>
      </c>
      <c r="K64" s="103">
        <v>329104000</v>
      </c>
      <c r="L64" s="105">
        <v>100.3832</v>
      </c>
      <c r="M64" s="103">
        <v>330365.03857999999</v>
      </c>
      <c r="N64" s="96"/>
      <c r="O64" s="104">
        <v>1.4407957712483479E-2</v>
      </c>
      <c r="P64" s="104">
        <f>M64/'סכום נכסי הקרן'!$C$42</f>
        <v>4.3861020915382824E-3</v>
      </c>
    </row>
    <row r="65" spans="2:16">
      <c r="B65" s="102" t="s">
        <v>2075</v>
      </c>
      <c r="C65" s="96" t="s">
        <v>2076</v>
      </c>
      <c r="D65" s="96" t="s">
        <v>244</v>
      </c>
      <c r="E65" s="96"/>
      <c r="F65" s="118">
        <v>42005</v>
      </c>
      <c r="G65" s="103">
        <v>7.57</v>
      </c>
      <c r="H65" s="109" t="s">
        <v>137</v>
      </c>
      <c r="I65" s="110">
        <v>4.8000000000000001E-2</v>
      </c>
      <c r="J65" s="110">
        <v>4.8500000000000008E-2</v>
      </c>
      <c r="K65" s="103">
        <v>28183000</v>
      </c>
      <c r="L65" s="105">
        <v>102.3888</v>
      </c>
      <c r="M65" s="103">
        <v>28856.233049999995</v>
      </c>
      <c r="N65" s="96"/>
      <c r="O65" s="104">
        <v>1.2584848182271844E-3</v>
      </c>
      <c r="P65" s="104">
        <f>M65/'סכום נכסי הקרן'!$C$42</f>
        <v>3.8311070892530977E-4</v>
      </c>
    </row>
    <row r="66" spans="2:16">
      <c r="B66" s="102" t="s">
        <v>2077</v>
      </c>
      <c r="C66" s="96" t="s">
        <v>2078</v>
      </c>
      <c r="D66" s="96" t="s">
        <v>244</v>
      </c>
      <c r="E66" s="96"/>
      <c r="F66" s="118">
        <v>42036</v>
      </c>
      <c r="G66" s="103">
        <v>7.6499999999999995</v>
      </c>
      <c r="H66" s="109" t="s">
        <v>137</v>
      </c>
      <c r="I66" s="110">
        <v>4.8000000000000001E-2</v>
      </c>
      <c r="J66" s="110">
        <v>4.8499999999999988E-2</v>
      </c>
      <c r="K66" s="103">
        <v>194187000</v>
      </c>
      <c r="L66" s="105">
        <v>101.98099999999999</v>
      </c>
      <c r="M66" s="103">
        <v>198033.91216000004</v>
      </c>
      <c r="N66" s="96"/>
      <c r="O66" s="104">
        <v>8.6367015235724234E-3</v>
      </c>
      <c r="P66" s="104">
        <f>M66/'סכום נכסי הקרן'!$C$42</f>
        <v>2.6292036229195255E-3</v>
      </c>
    </row>
    <row r="67" spans="2:16">
      <c r="B67" s="102" t="s">
        <v>2079</v>
      </c>
      <c r="C67" s="96" t="s">
        <v>2080</v>
      </c>
      <c r="D67" s="96" t="s">
        <v>244</v>
      </c>
      <c r="E67" s="96"/>
      <c r="F67" s="118">
        <v>42064</v>
      </c>
      <c r="G67" s="103">
        <v>7.7300000000000022</v>
      </c>
      <c r="H67" s="109" t="s">
        <v>137</v>
      </c>
      <c r="I67" s="110">
        <v>4.8000000000000001E-2</v>
      </c>
      <c r="J67" s="110">
        <v>4.8597663696500183E-2</v>
      </c>
      <c r="K67" s="103">
        <v>481429000</v>
      </c>
      <c r="L67" s="105">
        <v>102.3651</v>
      </c>
      <c r="M67" s="103">
        <v>492815.09233999997</v>
      </c>
      <c r="N67" s="96"/>
      <c r="O67" s="104">
        <v>2.1492767639784433E-2</v>
      </c>
      <c r="P67" s="104">
        <f>M67/'סכום נכסי הקרן'!$C$42</f>
        <v>6.5428754705552051E-3</v>
      </c>
    </row>
    <row r="68" spans="2:16">
      <c r="B68" s="102" t="s">
        <v>2081</v>
      </c>
      <c r="C68" s="96" t="s">
        <v>2082</v>
      </c>
      <c r="D68" s="96" t="s">
        <v>244</v>
      </c>
      <c r="E68" s="96"/>
      <c r="F68" s="118">
        <v>42095</v>
      </c>
      <c r="G68" s="103">
        <v>7.8100000000000005</v>
      </c>
      <c r="H68" s="109" t="s">
        <v>137</v>
      </c>
      <c r="I68" s="110">
        <v>4.8000000000000001E-2</v>
      </c>
      <c r="J68" s="110">
        <v>4.8501127361946894E-2</v>
      </c>
      <c r="K68" s="103">
        <v>287715000</v>
      </c>
      <c r="L68" s="105">
        <v>102.71250000000001</v>
      </c>
      <c r="M68" s="103">
        <v>295519.21715999994</v>
      </c>
      <c r="N68" s="96"/>
      <c r="O68" s="104">
        <v>1.288825355845407E-2</v>
      </c>
      <c r="P68" s="104">
        <f>M68/'סכום נכסי הקרן'!$C$42</f>
        <v>3.9234704194080578E-3</v>
      </c>
    </row>
    <row r="69" spans="2:16">
      <c r="B69" s="102" t="s">
        <v>2083</v>
      </c>
      <c r="C69" s="96" t="s">
        <v>2084</v>
      </c>
      <c r="D69" s="96" t="s">
        <v>244</v>
      </c>
      <c r="E69" s="96"/>
      <c r="F69" s="118">
        <v>42125</v>
      </c>
      <c r="G69" s="103">
        <v>7.9</v>
      </c>
      <c r="H69" s="109" t="s">
        <v>137</v>
      </c>
      <c r="I69" s="110">
        <v>4.8000000000000001E-2</v>
      </c>
      <c r="J69" s="110">
        <v>4.8500000000000008E-2</v>
      </c>
      <c r="K69" s="103">
        <v>273555000</v>
      </c>
      <c r="L69" s="105">
        <v>101.99679999999999</v>
      </c>
      <c r="M69" s="103">
        <v>279017.22671999998</v>
      </c>
      <c r="N69" s="96"/>
      <c r="O69" s="104">
        <v>1.2168564872710312E-2</v>
      </c>
      <c r="P69" s="104">
        <f>M69/'סכום נכסי הקרן'!$C$42</f>
        <v>3.7043812110144113E-3</v>
      </c>
    </row>
    <row r="70" spans="2:16">
      <c r="B70" s="102" t="s">
        <v>2085</v>
      </c>
      <c r="C70" s="96" t="s">
        <v>2086</v>
      </c>
      <c r="D70" s="96" t="s">
        <v>244</v>
      </c>
      <c r="E70" s="96"/>
      <c r="F70" s="118">
        <v>42156</v>
      </c>
      <c r="G70" s="103">
        <v>7.9800000000000013</v>
      </c>
      <c r="H70" s="109" t="s">
        <v>137</v>
      </c>
      <c r="I70" s="110">
        <v>4.8000000000000001E-2</v>
      </c>
      <c r="J70" s="110">
        <v>4.8500000000000008E-2</v>
      </c>
      <c r="K70" s="103">
        <v>102930000</v>
      </c>
      <c r="L70" s="105">
        <v>100.9816</v>
      </c>
      <c r="M70" s="103">
        <v>103940.33368999998</v>
      </c>
      <c r="N70" s="96"/>
      <c r="O70" s="104">
        <v>4.5330702633181201E-3</v>
      </c>
      <c r="P70" s="104">
        <f>M70/'סכום נכסי הקרן'!$C$42</f>
        <v>1.3799671931159828E-3</v>
      </c>
    </row>
    <row r="71" spans="2:16">
      <c r="B71" s="102" t="s">
        <v>2087</v>
      </c>
      <c r="C71" s="96" t="s">
        <v>2088</v>
      </c>
      <c r="D71" s="96" t="s">
        <v>244</v>
      </c>
      <c r="E71" s="96"/>
      <c r="F71" s="118">
        <v>42218</v>
      </c>
      <c r="G71" s="103">
        <v>7.9600000000000009</v>
      </c>
      <c r="H71" s="109" t="s">
        <v>137</v>
      </c>
      <c r="I71" s="110">
        <v>4.8000000000000001E-2</v>
      </c>
      <c r="J71" s="110">
        <v>4.8500000000000015E-2</v>
      </c>
      <c r="K71" s="103">
        <v>113473000</v>
      </c>
      <c r="L71" s="105">
        <v>102.0635</v>
      </c>
      <c r="M71" s="103">
        <v>115814.54032</v>
      </c>
      <c r="N71" s="96"/>
      <c r="O71" s="104">
        <v>5.0509309538127722E-3</v>
      </c>
      <c r="P71" s="104">
        <f>M71/'סכום נכסי הקרן'!$C$42</f>
        <v>1.5376154804742984E-3</v>
      </c>
    </row>
    <row r="72" spans="2:16">
      <c r="B72" s="102" t="s">
        <v>2089</v>
      </c>
      <c r="C72" s="96" t="s">
        <v>2090</v>
      </c>
      <c r="D72" s="96" t="s">
        <v>244</v>
      </c>
      <c r="E72" s="96"/>
      <c r="F72" s="118">
        <v>42309</v>
      </c>
      <c r="G72" s="103">
        <v>8.2100000000000009</v>
      </c>
      <c r="H72" s="109" t="s">
        <v>137</v>
      </c>
      <c r="I72" s="110">
        <v>4.8000000000000001E-2</v>
      </c>
      <c r="J72" s="110">
        <v>4.8500000000000008E-2</v>
      </c>
      <c r="K72" s="103">
        <v>244582000</v>
      </c>
      <c r="L72" s="105">
        <v>101.27889999999999</v>
      </c>
      <c r="M72" s="103">
        <v>247709.91527999996</v>
      </c>
      <c r="N72" s="96"/>
      <c r="O72" s="104">
        <v>1.0803183047630054E-2</v>
      </c>
      <c r="P72" s="104">
        <f>M72/'סכום נכסי הקרן'!$C$42</f>
        <v>3.2887286807780068E-3</v>
      </c>
    </row>
    <row r="73" spans="2:16">
      <c r="B73" s="102" t="s">
        <v>2091</v>
      </c>
      <c r="C73" s="96" t="s">
        <v>2092</v>
      </c>
      <c r="D73" s="96" t="s">
        <v>244</v>
      </c>
      <c r="E73" s="96"/>
      <c r="F73" s="118">
        <v>42339</v>
      </c>
      <c r="G73" s="103">
        <v>8.2900000000000027</v>
      </c>
      <c r="H73" s="109" t="s">
        <v>137</v>
      </c>
      <c r="I73" s="110">
        <v>4.8000000000000001E-2</v>
      </c>
      <c r="J73" s="110">
        <v>4.8500000000000008E-2</v>
      </c>
      <c r="K73" s="103">
        <v>195315000</v>
      </c>
      <c r="L73" s="105">
        <v>100.77800000000001</v>
      </c>
      <c r="M73" s="103">
        <v>196834.46283999996</v>
      </c>
      <c r="N73" s="96"/>
      <c r="O73" s="104">
        <v>8.5843908579066215E-3</v>
      </c>
      <c r="P73" s="104">
        <f>M73/'סכום נכסי הקרן'!$C$42</f>
        <v>2.6132790953310148E-3</v>
      </c>
    </row>
    <row r="74" spans="2:16">
      <c r="B74" s="102" t="s">
        <v>2093</v>
      </c>
      <c r="C74" s="96" t="s">
        <v>2094</v>
      </c>
      <c r="D74" s="96" t="s">
        <v>244</v>
      </c>
      <c r="E74" s="96"/>
      <c r="F74" s="118">
        <v>42370</v>
      </c>
      <c r="G74" s="103">
        <v>8.1800000000000015</v>
      </c>
      <c r="H74" s="109" t="s">
        <v>137</v>
      </c>
      <c r="I74" s="110">
        <v>4.8000000000000001E-2</v>
      </c>
      <c r="J74" s="110">
        <v>4.8499999999999995E-2</v>
      </c>
      <c r="K74" s="103">
        <v>104113000</v>
      </c>
      <c r="L74" s="105">
        <v>103.2041</v>
      </c>
      <c r="M74" s="103">
        <v>107448.9215</v>
      </c>
      <c r="N74" s="96"/>
      <c r="O74" s="104">
        <v>4.6860876195562373E-3</v>
      </c>
      <c r="P74" s="104">
        <f>M74/'סכום נכסי הקרן'!$C$42</f>
        <v>1.4265490723545762E-3</v>
      </c>
    </row>
    <row r="75" spans="2:16">
      <c r="B75" s="102" t="s">
        <v>2095</v>
      </c>
      <c r="C75" s="96" t="s">
        <v>2096</v>
      </c>
      <c r="D75" s="96" t="s">
        <v>244</v>
      </c>
      <c r="E75" s="96"/>
      <c r="F75" s="118">
        <v>42461</v>
      </c>
      <c r="G75" s="103">
        <v>8.4299999999999962</v>
      </c>
      <c r="H75" s="109" t="s">
        <v>137</v>
      </c>
      <c r="I75" s="110">
        <v>4.8000000000000001E-2</v>
      </c>
      <c r="J75" s="110">
        <v>4.8499999999999988E-2</v>
      </c>
      <c r="K75" s="103">
        <v>283638000</v>
      </c>
      <c r="L75" s="105">
        <v>102.92100000000001</v>
      </c>
      <c r="M75" s="103">
        <v>291923.00198000006</v>
      </c>
      <c r="N75" s="96"/>
      <c r="O75" s="104">
        <v>1.2731414576759333E-2</v>
      </c>
      <c r="P75" s="104">
        <f>M75/'סכום נכסי הקרן'!$C$42</f>
        <v>3.8757251525649997E-3</v>
      </c>
    </row>
    <row r="76" spans="2:16">
      <c r="B76" s="102" t="s">
        <v>2097</v>
      </c>
      <c r="C76" s="96" t="s">
        <v>2098</v>
      </c>
      <c r="D76" s="96" t="s">
        <v>244</v>
      </c>
      <c r="E76" s="96"/>
      <c r="F76" s="118">
        <v>42491</v>
      </c>
      <c r="G76" s="103">
        <v>8.5100000000000016</v>
      </c>
      <c r="H76" s="109" t="s">
        <v>137</v>
      </c>
      <c r="I76" s="110">
        <v>4.8000000000000001E-2</v>
      </c>
      <c r="J76" s="110">
        <v>4.8500000000000015E-2</v>
      </c>
      <c r="K76" s="103">
        <v>304960000</v>
      </c>
      <c r="L76" s="105">
        <v>102.7239</v>
      </c>
      <c r="M76" s="103">
        <v>313266.71243999997</v>
      </c>
      <c r="N76" s="96"/>
      <c r="O76" s="104">
        <v>1.3662261494026889E-2</v>
      </c>
      <c r="P76" s="104">
        <f>M76/'סכום נכסי הקרן'!$C$42</f>
        <v>4.1590956129871418E-3</v>
      </c>
    </row>
    <row r="77" spans="2:16">
      <c r="B77" s="102" t="s">
        <v>2099</v>
      </c>
      <c r="C77" s="96" t="s">
        <v>2100</v>
      </c>
      <c r="D77" s="96" t="s">
        <v>244</v>
      </c>
      <c r="E77" s="96"/>
      <c r="F77" s="118">
        <v>42522</v>
      </c>
      <c r="G77" s="103">
        <v>8.6000000000000014</v>
      </c>
      <c r="H77" s="109" t="s">
        <v>137</v>
      </c>
      <c r="I77" s="110">
        <v>4.8000000000000001E-2</v>
      </c>
      <c r="J77" s="110">
        <v>4.8500000000000015E-2</v>
      </c>
      <c r="K77" s="103">
        <v>173660000</v>
      </c>
      <c r="L77" s="105">
        <v>101.90300000000001</v>
      </c>
      <c r="M77" s="103">
        <v>176964.78206999996</v>
      </c>
      <c r="N77" s="96"/>
      <c r="O77" s="104">
        <v>7.7178296699394466E-3</v>
      </c>
      <c r="P77" s="104">
        <f>M77/'סכום נכסי הקרן'!$C$42</f>
        <v>2.3494786376370299E-3</v>
      </c>
    </row>
    <row r="78" spans="2:16">
      <c r="B78" s="102" t="s">
        <v>2101</v>
      </c>
      <c r="C78" s="96" t="s">
        <v>2102</v>
      </c>
      <c r="D78" s="96" t="s">
        <v>244</v>
      </c>
      <c r="E78" s="96"/>
      <c r="F78" s="118">
        <v>42552</v>
      </c>
      <c r="G78" s="103">
        <v>8.48</v>
      </c>
      <c r="H78" s="109" t="s">
        <v>137</v>
      </c>
      <c r="I78" s="110">
        <v>4.8000000000000001E-2</v>
      </c>
      <c r="J78" s="110">
        <v>4.8500000000000008E-2</v>
      </c>
      <c r="K78" s="103">
        <v>53454000</v>
      </c>
      <c r="L78" s="105">
        <v>103.6211</v>
      </c>
      <c r="M78" s="103">
        <v>55389.606409999993</v>
      </c>
      <c r="N78" s="96"/>
      <c r="O78" s="104">
        <v>2.4156645336825813E-3</v>
      </c>
      <c r="P78" s="104">
        <f>M78/'סכום נכסי הקרן'!$C$42</f>
        <v>7.3538189624612084E-4</v>
      </c>
    </row>
    <row r="79" spans="2:16">
      <c r="B79" s="102" t="s">
        <v>2103</v>
      </c>
      <c r="C79" s="96" t="s">
        <v>2104</v>
      </c>
      <c r="D79" s="96" t="s">
        <v>244</v>
      </c>
      <c r="E79" s="96"/>
      <c r="F79" s="118">
        <v>42583</v>
      </c>
      <c r="G79" s="103">
        <v>8.5599999999999987</v>
      </c>
      <c r="H79" s="109" t="s">
        <v>137</v>
      </c>
      <c r="I79" s="110">
        <v>4.8000000000000001E-2</v>
      </c>
      <c r="J79" s="110">
        <v>4.8499999999999995E-2</v>
      </c>
      <c r="K79" s="103">
        <v>457624000</v>
      </c>
      <c r="L79" s="105">
        <v>102.9111</v>
      </c>
      <c r="M79" s="103">
        <v>470945.89273999998</v>
      </c>
      <c r="N79" s="96"/>
      <c r="O79" s="104">
        <v>2.0539002966630741E-2</v>
      </c>
      <c r="P79" s="104">
        <f>M79/'סכום נכסי הקרן'!$C$42</f>
        <v>6.252528336614758E-3</v>
      </c>
    </row>
    <row r="80" spans="2:16">
      <c r="B80" s="102" t="s">
        <v>2105</v>
      </c>
      <c r="C80" s="96" t="s">
        <v>2106</v>
      </c>
      <c r="D80" s="96" t="s">
        <v>244</v>
      </c>
      <c r="E80" s="96"/>
      <c r="F80" s="118">
        <v>42614</v>
      </c>
      <c r="G80" s="103">
        <v>8.64</v>
      </c>
      <c r="H80" s="109" t="s">
        <v>137</v>
      </c>
      <c r="I80" s="110">
        <v>4.8000000000000001E-2</v>
      </c>
      <c r="J80" s="110">
        <v>4.8500000000000015E-2</v>
      </c>
      <c r="K80" s="103">
        <v>140188000</v>
      </c>
      <c r="L80" s="105">
        <v>102.0829</v>
      </c>
      <c r="M80" s="103">
        <v>143108.04207999998</v>
      </c>
      <c r="N80" s="96"/>
      <c r="O80" s="104">
        <v>6.2412615677116968E-3</v>
      </c>
      <c r="P80" s="104">
        <f>M80/'סכום נכסי הקרן'!$C$42</f>
        <v>1.8999785370177366E-3</v>
      </c>
    </row>
    <row r="81" spans="2:16">
      <c r="B81" s="102" t="s">
        <v>2107</v>
      </c>
      <c r="C81" s="96" t="s">
        <v>2108</v>
      </c>
      <c r="D81" s="96" t="s">
        <v>244</v>
      </c>
      <c r="E81" s="96"/>
      <c r="F81" s="118">
        <v>42644</v>
      </c>
      <c r="G81" s="103">
        <v>8.7299999999999986</v>
      </c>
      <c r="H81" s="109" t="s">
        <v>137</v>
      </c>
      <c r="I81" s="110">
        <v>4.8000000000000001E-2</v>
      </c>
      <c r="J81" s="110">
        <v>4.8499999999999995E-2</v>
      </c>
      <c r="K81" s="103">
        <v>107831000</v>
      </c>
      <c r="L81" s="105">
        <v>101.98739999999999</v>
      </c>
      <c r="M81" s="103">
        <v>109974.07151000001</v>
      </c>
      <c r="N81" s="96"/>
      <c r="O81" s="104">
        <v>4.7962150553107546E-3</v>
      </c>
      <c r="P81" s="104">
        <f>M81/'סכום נכסי הקרן'!$C$42</f>
        <v>1.4600743079179845E-3</v>
      </c>
    </row>
    <row r="82" spans="2:16">
      <c r="B82" s="102" t="s">
        <v>2109</v>
      </c>
      <c r="C82" s="96" t="s">
        <v>2110</v>
      </c>
      <c r="D82" s="96" t="s">
        <v>244</v>
      </c>
      <c r="E82" s="96"/>
      <c r="F82" s="118">
        <v>42675</v>
      </c>
      <c r="G82" s="103">
        <v>8.8099999999999987</v>
      </c>
      <c r="H82" s="109" t="s">
        <v>137</v>
      </c>
      <c r="I82" s="110">
        <v>4.8000000000000001E-2</v>
      </c>
      <c r="J82" s="110">
        <v>4.8500419352441287E-2</v>
      </c>
      <c r="K82" s="103">
        <v>157278000</v>
      </c>
      <c r="L82" s="105">
        <v>101.6866</v>
      </c>
      <c r="M82" s="103">
        <v>159930.71793000001</v>
      </c>
      <c r="N82" s="96"/>
      <c r="O82" s="104">
        <v>6.974936060931183E-3</v>
      </c>
      <c r="P82" s="104">
        <f>M82/'סכום נכסי הקרן'!$C$42</f>
        <v>2.1233253356018368E-3</v>
      </c>
    </row>
    <row r="83" spans="2:16">
      <c r="B83" s="102" t="s">
        <v>2111</v>
      </c>
      <c r="C83" s="96" t="s">
        <v>2112</v>
      </c>
      <c r="D83" s="96" t="s">
        <v>244</v>
      </c>
      <c r="E83" s="96"/>
      <c r="F83" s="118">
        <v>42705</v>
      </c>
      <c r="G83" s="103">
        <v>8.8999999999999986</v>
      </c>
      <c r="H83" s="109" t="s">
        <v>137</v>
      </c>
      <c r="I83" s="110">
        <v>4.8000000000000001E-2</v>
      </c>
      <c r="J83" s="110">
        <v>4.8500000000000008E-2</v>
      </c>
      <c r="K83" s="103">
        <v>175719000</v>
      </c>
      <c r="L83" s="105">
        <v>101.08159999999999</v>
      </c>
      <c r="M83" s="103">
        <v>177619.50396</v>
      </c>
      <c r="N83" s="96"/>
      <c r="O83" s="104">
        <v>7.7463835548938122E-3</v>
      </c>
      <c r="P83" s="104">
        <f>M83/'סכום נכסי הקרן'!$C$42</f>
        <v>2.3581710739294668E-3</v>
      </c>
    </row>
    <row r="84" spans="2:16">
      <c r="B84" s="102" t="s">
        <v>2113</v>
      </c>
      <c r="C84" s="96" t="s">
        <v>2114</v>
      </c>
      <c r="D84" s="96" t="s">
        <v>244</v>
      </c>
      <c r="E84" s="96"/>
      <c r="F84" s="118">
        <v>42736</v>
      </c>
      <c r="G84" s="103">
        <v>8.7700000000000014</v>
      </c>
      <c r="H84" s="109" t="s">
        <v>137</v>
      </c>
      <c r="I84" s="110">
        <v>4.8000000000000001E-2</v>
      </c>
      <c r="J84" s="110">
        <v>4.8499999999999995E-2</v>
      </c>
      <c r="K84" s="103">
        <v>355923000</v>
      </c>
      <c r="L84" s="105">
        <v>103.51649999999999</v>
      </c>
      <c r="M84" s="103">
        <v>368438.87133999995</v>
      </c>
      <c r="N84" s="96"/>
      <c r="O84" s="104">
        <v>1.6068442655793873E-2</v>
      </c>
      <c r="P84" s="104">
        <f>M84/'סכום נכסי הקרן'!$C$42</f>
        <v>4.8915905603523812E-3</v>
      </c>
    </row>
    <row r="85" spans="2:16">
      <c r="B85" s="102" t="s">
        <v>2115</v>
      </c>
      <c r="C85" s="96" t="s">
        <v>2116</v>
      </c>
      <c r="D85" s="96" t="s">
        <v>244</v>
      </c>
      <c r="E85" s="96"/>
      <c r="F85" s="118">
        <v>42767</v>
      </c>
      <c r="G85" s="103">
        <v>8.8599999999999977</v>
      </c>
      <c r="H85" s="109" t="s">
        <v>137</v>
      </c>
      <c r="I85" s="110">
        <v>4.8000000000000001E-2</v>
      </c>
      <c r="J85" s="110">
        <v>4.8499999999999988E-2</v>
      </c>
      <c r="K85" s="103">
        <v>194559000</v>
      </c>
      <c r="L85" s="105">
        <v>103.108</v>
      </c>
      <c r="M85" s="103">
        <v>200605.86054000005</v>
      </c>
      <c r="N85" s="96"/>
      <c r="O85" s="104">
        <v>8.7488699408390016E-3</v>
      </c>
      <c r="P85" s="104">
        <f>M85/'סכום נכסי הקרן'!$C$42</f>
        <v>2.6633501785518483E-3</v>
      </c>
    </row>
    <row r="86" spans="2:16">
      <c r="B86" s="102" t="s">
        <v>2117</v>
      </c>
      <c r="C86" s="96" t="s">
        <v>2118</v>
      </c>
      <c r="D86" s="96" t="s">
        <v>244</v>
      </c>
      <c r="E86" s="96"/>
      <c r="F86" s="118">
        <v>42795</v>
      </c>
      <c r="G86" s="103">
        <v>8.93</v>
      </c>
      <c r="H86" s="109" t="s">
        <v>137</v>
      </c>
      <c r="I86" s="110">
        <v>4.8000000000000001E-2</v>
      </c>
      <c r="J86" s="110">
        <v>4.8500000000000008E-2</v>
      </c>
      <c r="K86" s="103">
        <v>241051000</v>
      </c>
      <c r="L86" s="105">
        <v>102.907</v>
      </c>
      <c r="M86" s="103">
        <v>248058.30664</v>
      </c>
      <c r="N86" s="96"/>
      <c r="O86" s="104">
        <v>1.0818377173509265E-2</v>
      </c>
      <c r="P86" s="104">
        <f>M86/'סכום נכסי הקרן'!$C$42</f>
        <v>3.2933541099073667E-3</v>
      </c>
    </row>
    <row r="87" spans="2:16">
      <c r="B87" s="102" t="s">
        <v>2119</v>
      </c>
      <c r="C87" s="96" t="s">
        <v>2120</v>
      </c>
      <c r="D87" s="96" t="s">
        <v>244</v>
      </c>
      <c r="E87" s="96"/>
      <c r="F87" s="118">
        <v>42826</v>
      </c>
      <c r="G87" s="103">
        <v>9.02</v>
      </c>
      <c r="H87" s="109" t="s">
        <v>137</v>
      </c>
      <c r="I87" s="110">
        <v>4.8000000000000001E-2</v>
      </c>
      <c r="J87" s="110">
        <v>4.8500000000000008E-2</v>
      </c>
      <c r="K87" s="103">
        <v>170117000</v>
      </c>
      <c r="L87" s="105">
        <v>102.5009</v>
      </c>
      <c r="M87" s="103">
        <v>174371.48165999999</v>
      </c>
      <c r="N87" s="96"/>
      <c r="O87" s="104">
        <v>7.6047300429218688E-3</v>
      </c>
      <c r="P87" s="104">
        <f>M87/'סכום נכסי הקרן'!$C$42</f>
        <v>2.3150486010896439E-3</v>
      </c>
    </row>
    <row r="88" spans="2:16">
      <c r="B88" s="102" t="s">
        <v>2121</v>
      </c>
      <c r="C88" s="96" t="s">
        <v>2122</v>
      </c>
      <c r="D88" s="96" t="s">
        <v>244</v>
      </c>
      <c r="E88" s="96"/>
      <c r="F88" s="118">
        <v>42856</v>
      </c>
      <c r="G88" s="103">
        <v>9.0999999999999961</v>
      </c>
      <c r="H88" s="109" t="s">
        <v>137</v>
      </c>
      <c r="I88" s="110">
        <v>4.8000000000000001E-2</v>
      </c>
      <c r="J88" s="110">
        <v>4.8519546391218978E-2</v>
      </c>
      <c r="K88" s="103">
        <v>307442000</v>
      </c>
      <c r="L88" s="105">
        <v>101.7869</v>
      </c>
      <c r="M88" s="103">
        <v>312935.65454000002</v>
      </c>
      <c r="N88" s="96"/>
      <c r="O88" s="104">
        <v>1.3647823319079306E-2</v>
      </c>
      <c r="P88" s="104">
        <f>M88/'סכום נכסי הקרן'!$C$42</f>
        <v>4.1547003120986107E-3</v>
      </c>
    </row>
    <row r="89" spans="2:16">
      <c r="B89" s="102" t="s">
        <v>2123</v>
      </c>
      <c r="C89" s="96" t="s">
        <v>2124</v>
      </c>
      <c r="D89" s="96" t="s">
        <v>244</v>
      </c>
      <c r="E89" s="96"/>
      <c r="F89" s="118">
        <v>42887</v>
      </c>
      <c r="G89" s="103">
        <v>9.1899996714936094</v>
      </c>
      <c r="H89" s="109" t="s">
        <v>137</v>
      </c>
      <c r="I89" s="110">
        <v>4.8000000000000001E-2</v>
      </c>
      <c r="J89" s="110">
        <v>4.8490263911235648E-2</v>
      </c>
      <c r="K89" s="103">
        <v>269983000</v>
      </c>
      <c r="L89" s="105">
        <v>101.197</v>
      </c>
      <c r="M89" s="103">
        <v>273214.77549999999</v>
      </c>
      <c r="N89" s="96"/>
      <c r="O89" s="104">
        <v>1.1915507006279136E-2</v>
      </c>
      <c r="P89" s="104">
        <f>M89/'סכום נכסי הקרן'!$C$42</f>
        <v>3.6273447802180944E-3</v>
      </c>
    </row>
    <row r="90" spans="2:16">
      <c r="B90" s="102" t="s">
        <v>2125</v>
      </c>
      <c r="C90" s="96" t="s">
        <v>2126</v>
      </c>
      <c r="D90" s="96" t="s">
        <v>244</v>
      </c>
      <c r="E90" s="96"/>
      <c r="F90" s="118">
        <v>42918</v>
      </c>
      <c r="G90" s="103">
        <v>9.0500064160936446</v>
      </c>
      <c r="H90" s="109" t="s">
        <v>137</v>
      </c>
      <c r="I90" s="110">
        <v>4.8000000000000001E-2</v>
      </c>
      <c r="J90" s="110">
        <v>4.8499807517190699E-2</v>
      </c>
      <c r="K90" s="103">
        <v>117212000</v>
      </c>
      <c r="L90" s="105">
        <v>102.7812</v>
      </c>
      <c r="M90" s="103">
        <v>120471.91686</v>
      </c>
      <c r="N90" s="96"/>
      <c r="O90" s="104">
        <v>5.2540495541581996E-3</v>
      </c>
      <c r="P90" s="104">
        <f>M90/'סכום נכסי הקרן'!$C$42</f>
        <v>1.5994492903440695E-3</v>
      </c>
    </row>
    <row r="91" spans="2:16">
      <c r="B91" s="102" t="s">
        <v>2127</v>
      </c>
      <c r="C91" s="96" t="s">
        <v>2128</v>
      </c>
      <c r="D91" s="96" t="s">
        <v>244</v>
      </c>
      <c r="E91" s="96"/>
      <c r="F91" s="118">
        <v>42949</v>
      </c>
      <c r="G91" s="103">
        <v>9.14</v>
      </c>
      <c r="H91" s="109" t="s">
        <v>137</v>
      </c>
      <c r="I91" s="110">
        <v>4.8000000000000001E-2</v>
      </c>
      <c r="J91" s="110">
        <v>4.8500000000000008E-2</v>
      </c>
      <c r="K91" s="103">
        <v>287016000</v>
      </c>
      <c r="L91" s="105">
        <v>103.1056</v>
      </c>
      <c r="M91" s="103">
        <v>295929.55858999997</v>
      </c>
      <c r="N91" s="96"/>
      <c r="O91" s="104">
        <v>1.2906149465347041E-2</v>
      </c>
      <c r="P91" s="104">
        <f>M91/'סכום נכסי הקרן'!$C$42</f>
        <v>3.928918330640142E-3</v>
      </c>
    </row>
    <row r="92" spans="2:16">
      <c r="B92" s="102" t="s">
        <v>2129</v>
      </c>
      <c r="C92" s="96" t="s">
        <v>2130</v>
      </c>
      <c r="D92" s="96" t="s">
        <v>244</v>
      </c>
      <c r="E92" s="96"/>
      <c r="F92" s="118">
        <v>42979</v>
      </c>
      <c r="G92" s="103">
        <v>9.2200000000000024</v>
      </c>
      <c r="H92" s="109" t="s">
        <v>137</v>
      </c>
      <c r="I92" s="110">
        <v>4.8000000000000001E-2</v>
      </c>
      <c r="J92" s="110">
        <v>4.8499999999999995E-2</v>
      </c>
      <c r="K92" s="103">
        <v>128924000</v>
      </c>
      <c r="L92" s="105">
        <v>102.8152</v>
      </c>
      <c r="M92" s="103">
        <v>132553.49547999998</v>
      </c>
      <c r="N92" s="96"/>
      <c r="O92" s="104">
        <v>5.780954200622029E-3</v>
      </c>
      <c r="P92" s="104">
        <f>M92/'סכום נכסי הקרן'!$C$42</f>
        <v>1.7598507586169721E-3</v>
      </c>
    </row>
    <row r="93" spans="2:16">
      <c r="B93" s="102" t="s">
        <v>2131</v>
      </c>
      <c r="C93" s="96" t="s">
        <v>2132</v>
      </c>
      <c r="D93" s="96" t="s">
        <v>244</v>
      </c>
      <c r="E93" s="96"/>
      <c r="F93" s="118">
        <v>43009</v>
      </c>
      <c r="G93" s="103">
        <v>9.2999999999999972</v>
      </c>
      <c r="H93" s="109" t="s">
        <v>137</v>
      </c>
      <c r="I93" s="110">
        <v>4.8000000000000001E-2</v>
      </c>
      <c r="J93" s="110">
        <v>4.8499999999999988E-2</v>
      </c>
      <c r="K93" s="103">
        <v>246406000</v>
      </c>
      <c r="L93" s="105">
        <v>102.1023</v>
      </c>
      <c r="M93" s="103">
        <v>251586.08401000005</v>
      </c>
      <c r="N93" s="96"/>
      <c r="O93" s="104">
        <v>1.0972231429348472E-2</v>
      </c>
      <c r="P93" s="104">
        <f>M93/'סכום נכסי הקרן'!$C$42</f>
        <v>3.3401907599583123E-3</v>
      </c>
    </row>
    <row r="94" spans="2:16">
      <c r="B94" s="102" t="s">
        <v>2133</v>
      </c>
      <c r="C94" s="96" t="s">
        <v>2134</v>
      </c>
      <c r="D94" s="96" t="s">
        <v>244</v>
      </c>
      <c r="E94" s="96"/>
      <c r="F94" s="118">
        <v>43040</v>
      </c>
      <c r="G94" s="103">
        <v>9.3899999999999988</v>
      </c>
      <c r="H94" s="109" t="s">
        <v>137</v>
      </c>
      <c r="I94" s="110">
        <v>4.8000000000000001E-2</v>
      </c>
      <c r="J94" s="110">
        <v>4.8500000000000008E-2</v>
      </c>
      <c r="K94" s="103">
        <v>264355000</v>
      </c>
      <c r="L94" s="105">
        <v>101.59869999999999</v>
      </c>
      <c r="M94" s="103">
        <v>268581.13786999998</v>
      </c>
      <c r="N94" s="96"/>
      <c r="O94" s="104">
        <v>1.1713423712856288E-2</v>
      </c>
      <c r="P94" s="104">
        <f>M94/'סכום נכסי הקרן'!$C$42</f>
        <v>3.5658261407527018E-3</v>
      </c>
    </row>
    <row r="95" spans="2:16">
      <c r="B95" s="102" t="s">
        <v>2135</v>
      </c>
      <c r="C95" s="96" t="s">
        <v>2136</v>
      </c>
      <c r="D95" s="96" t="s">
        <v>244</v>
      </c>
      <c r="E95" s="96"/>
      <c r="F95" s="118">
        <v>43070</v>
      </c>
      <c r="G95" s="103">
        <v>9.4700000000000006</v>
      </c>
      <c r="H95" s="109" t="s">
        <v>137</v>
      </c>
      <c r="I95" s="110">
        <v>4.8000000000000001E-2</v>
      </c>
      <c r="J95" s="110">
        <v>4.8499999999999995E-2</v>
      </c>
      <c r="K95" s="103">
        <v>270718000</v>
      </c>
      <c r="L95" s="105">
        <v>100.89619999999999</v>
      </c>
      <c r="M95" s="103">
        <v>273144.12169999996</v>
      </c>
      <c r="N95" s="96"/>
      <c r="O95" s="104">
        <v>1.1912425636146865E-2</v>
      </c>
      <c r="P95" s="104">
        <f>M95/'סכום נכסי הקרן'!$C$42</f>
        <v>3.6264067427632619E-3</v>
      </c>
    </row>
    <row r="96" spans="2:16">
      <c r="B96" s="102" t="s">
        <v>2137</v>
      </c>
      <c r="C96" s="96" t="s">
        <v>2138</v>
      </c>
      <c r="D96" s="96" t="s">
        <v>244</v>
      </c>
      <c r="E96" s="96"/>
      <c r="F96" s="118">
        <v>43101</v>
      </c>
      <c r="G96" s="103">
        <v>9.3299984087878798</v>
      </c>
      <c r="H96" s="109" t="s">
        <v>137</v>
      </c>
      <c r="I96" s="110">
        <v>4.8000000000000001E-2</v>
      </c>
      <c r="J96" s="110">
        <v>4.8500258867739336E-2</v>
      </c>
      <c r="K96" s="103">
        <v>369597000</v>
      </c>
      <c r="L96" s="105">
        <v>103.20950000000001</v>
      </c>
      <c r="M96" s="103">
        <v>381459.32455000008</v>
      </c>
      <c r="N96" s="96"/>
      <c r="O96" s="104">
        <v>1.6636293721552526E-2</v>
      </c>
      <c r="P96" s="104">
        <f>M96/'סכום נכסי הקרן'!$C$42</f>
        <v>5.064457027405397E-3</v>
      </c>
    </row>
    <row r="97" spans="2:16">
      <c r="B97" s="102" t="s">
        <v>2139</v>
      </c>
      <c r="C97" s="96" t="s">
        <v>2140</v>
      </c>
      <c r="D97" s="96" t="s">
        <v>244</v>
      </c>
      <c r="E97" s="96"/>
      <c r="F97" s="118">
        <v>43132</v>
      </c>
      <c r="G97" s="103">
        <v>9.41</v>
      </c>
      <c r="H97" s="109" t="s">
        <v>137</v>
      </c>
      <c r="I97" s="110">
        <v>4.8000000000000001E-2</v>
      </c>
      <c r="J97" s="110">
        <v>4.8500000000000015E-2</v>
      </c>
      <c r="K97" s="103">
        <v>354824000</v>
      </c>
      <c r="L97" s="105">
        <v>102.703</v>
      </c>
      <c r="M97" s="103">
        <v>364415.06320999999</v>
      </c>
      <c r="N97" s="96"/>
      <c r="O97" s="104">
        <v>1.5892955389861078E-2</v>
      </c>
      <c r="P97" s="104">
        <f>M97/'סכום נכסי הקרן'!$C$42</f>
        <v>4.8381683419154633E-3</v>
      </c>
    </row>
    <row r="98" spans="2:16">
      <c r="B98" s="102" t="s">
        <v>2141</v>
      </c>
      <c r="C98" s="96" t="s">
        <v>2142</v>
      </c>
      <c r="D98" s="96" t="s">
        <v>244</v>
      </c>
      <c r="E98" s="96"/>
      <c r="F98" s="118">
        <v>43161</v>
      </c>
      <c r="G98" s="103">
        <v>9.5000000000000018</v>
      </c>
      <c r="H98" s="109" t="s">
        <v>137</v>
      </c>
      <c r="I98" s="110">
        <v>4.8000000000000001E-2</v>
      </c>
      <c r="J98" s="110">
        <v>4.8499999999999995E-2</v>
      </c>
      <c r="K98" s="103">
        <v>83465000</v>
      </c>
      <c r="L98" s="105">
        <v>102.8017</v>
      </c>
      <c r="M98" s="103">
        <v>85803.421519999989</v>
      </c>
      <c r="N98" s="96"/>
      <c r="O98" s="104">
        <v>3.7420789868089764E-3</v>
      </c>
      <c r="P98" s="104">
        <f>M98/'סכום נכסי הקרן'!$C$42</f>
        <v>1.1391718936351043E-3</v>
      </c>
    </row>
    <row r="99" spans="2:16">
      <c r="B99" s="102" t="s">
        <v>2143</v>
      </c>
      <c r="C99" s="96" t="s">
        <v>2144</v>
      </c>
      <c r="D99" s="96" t="s">
        <v>244</v>
      </c>
      <c r="E99" s="96"/>
      <c r="F99" s="118">
        <v>43221</v>
      </c>
      <c r="G99" s="103">
        <v>9.66</v>
      </c>
      <c r="H99" s="109" t="s">
        <v>137</v>
      </c>
      <c r="I99" s="110">
        <v>4.8000000000000001E-2</v>
      </c>
      <c r="J99" s="110">
        <v>4.8541577485426507E-2</v>
      </c>
      <c r="K99" s="103">
        <v>337822000</v>
      </c>
      <c r="L99" s="105">
        <v>101.58799999999999</v>
      </c>
      <c r="M99" s="103">
        <v>343186.51019</v>
      </c>
      <c r="N99" s="96"/>
      <c r="O99" s="104">
        <v>1.4967130745933728E-2</v>
      </c>
      <c r="P99" s="104">
        <f>M99/'סכום נכסי הקרן'!$C$42</f>
        <v>4.5563267729601996E-3</v>
      </c>
    </row>
    <row r="100" spans="2:16">
      <c r="B100" s="102" t="s">
        <v>2145</v>
      </c>
      <c r="C100" s="96" t="s">
        <v>2146</v>
      </c>
      <c r="D100" s="96" t="s">
        <v>244</v>
      </c>
      <c r="E100" s="96"/>
      <c r="F100" s="118">
        <v>43252</v>
      </c>
      <c r="G100" s="103">
        <v>9.7499766332444047</v>
      </c>
      <c r="H100" s="109" t="s">
        <v>137</v>
      </c>
      <c r="I100" s="110">
        <v>4.8000000000000001E-2</v>
      </c>
      <c r="J100" s="110">
        <v>4.8500233667555952E-2</v>
      </c>
      <c r="K100" s="103">
        <v>188257000</v>
      </c>
      <c r="L100" s="105">
        <v>100.795</v>
      </c>
      <c r="M100" s="103">
        <v>189753.58312</v>
      </c>
      <c r="N100" s="96"/>
      <c r="O100" s="104">
        <v>8.2755778672479966E-3</v>
      </c>
      <c r="P100" s="104">
        <f>M100/'סכום נכסי הקרן'!$C$42</f>
        <v>2.5192695673152284E-3</v>
      </c>
    </row>
    <row r="101" spans="2:16">
      <c r="B101" s="102" t="s">
        <v>2147</v>
      </c>
      <c r="C101" s="96" t="s">
        <v>2148</v>
      </c>
      <c r="D101" s="96" t="s">
        <v>244</v>
      </c>
      <c r="E101" s="96"/>
      <c r="F101" s="118">
        <v>43282</v>
      </c>
      <c r="G101" s="103">
        <v>9.6</v>
      </c>
      <c r="H101" s="109" t="s">
        <v>137</v>
      </c>
      <c r="I101" s="110">
        <v>4.8000000000000001E-2</v>
      </c>
      <c r="J101" s="110">
        <v>4.8499999999999988E-2</v>
      </c>
      <c r="K101" s="103">
        <v>144384000</v>
      </c>
      <c r="L101" s="105">
        <v>102.396</v>
      </c>
      <c r="M101" s="103">
        <v>147843.41271</v>
      </c>
      <c r="N101" s="96"/>
      <c r="O101" s="104">
        <v>6.4477816646421561E-3</v>
      </c>
      <c r="P101" s="104">
        <f>M101/'סכום נכסי הקרן'!$C$42</f>
        <v>1.9628478379393067E-3</v>
      </c>
    </row>
    <row r="102" spans="2:16">
      <c r="B102" s="102" t="s">
        <v>2149</v>
      </c>
      <c r="C102" s="96" t="s">
        <v>2150</v>
      </c>
      <c r="D102" s="96" t="s">
        <v>244</v>
      </c>
      <c r="E102" s="96"/>
      <c r="F102" s="118">
        <v>43313</v>
      </c>
      <c r="G102" s="103">
        <v>9.6800009224187615</v>
      </c>
      <c r="H102" s="109" t="s">
        <v>137</v>
      </c>
      <c r="I102" s="110">
        <v>4.8000000000000001E-2</v>
      </c>
      <c r="J102" s="110">
        <v>4.8595314831712602E-2</v>
      </c>
      <c r="K102" s="103">
        <v>407913000</v>
      </c>
      <c r="L102" s="105">
        <v>101.96259999999999</v>
      </c>
      <c r="M102" s="103">
        <v>415918.68689999997</v>
      </c>
      <c r="N102" s="96"/>
      <c r="O102" s="104">
        <v>1.8139143531786656E-2</v>
      </c>
      <c r="P102" s="104">
        <f>M102/'סכום נכסי הקרן'!$C$42</f>
        <v>5.521957863226467E-3</v>
      </c>
    </row>
    <row r="103" spans="2:16">
      <c r="B103" s="102" t="s">
        <v>2151</v>
      </c>
      <c r="C103" s="96" t="s">
        <v>2152</v>
      </c>
      <c r="D103" s="96" t="s">
        <v>244</v>
      </c>
      <c r="E103" s="96"/>
      <c r="F103" s="118">
        <v>43345</v>
      </c>
      <c r="G103" s="103">
        <v>9.7700000000000014</v>
      </c>
      <c r="H103" s="109" t="s">
        <v>137</v>
      </c>
      <c r="I103" s="110">
        <v>4.8000000000000001E-2</v>
      </c>
      <c r="J103" s="110">
        <v>4.8572413486736646E-2</v>
      </c>
      <c r="K103" s="103">
        <v>378605000</v>
      </c>
      <c r="L103" s="105">
        <v>101.5573</v>
      </c>
      <c r="M103" s="103">
        <v>384501.00114999997</v>
      </c>
      <c r="N103" s="96"/>
      <c r="O103" s="104">
        <v>1.6768948036355986E-2</v>
      </c>
      <c r="P103" s="104">
        <f>M103/'סכום נכסי הקרן'!$C$42</f>
        <v>5.1048399449029214E-3</v>
      </c>
    </row>
    <row r="104" spans="2:16">
      <c r="B104" s="102" t="s">
        <v>2153</v>
      </c>
      <c r="C104" s="96" t="s">
        <v>2154</v>
      </c>
      <c r="D104" s="96" t="s">
        <v>244</v>
      </c>
      <c r="E104" s="96"/>
      <c r="F104" s="118">
        <v>43375</v>
      </c>
      <c r="G104" s="103">
        <v>9.85</v>
      </c>
      <c r="H104" s="109" t="s">
        <v>137</v>
      </c>
      <c r="I104" s="110">
        <v>4.8000000000000001E-2</v>
      </c>
      <c r="J104" s="110">
        <v>4.8499999999999995E-2</v>
      </c>
      <c r="K104" s="103">
        <v>135958000</v>
      </c>
      <c r="L104" s="105">
        <v>101.1797</v>
      </c>
      <c r="M104" s="103">
        <v>137561.84375</v>
      </c>
      <c r="N104" s="96"/>
      <c r="O104" s="104">
        <v>5.9993794625496045E-3</v>
      </c>
      <c r="P104" s="104">
        <f>M104/'סכום נכסי הקרן'!$C$42</f>
        <v>1.8263442559816447E-3</v>
      </c>
    </row>
    <row r="105" spans="2:16">
      <c r="B105" s="102" t="s">
        <v>2155</v>
      </c>
      <c r="C105" s="96" t="s">
        <v>2156</v>
      </c>
      <c r="D105" s="96" t="s">
        <v>244</v>
      </c>
      <c r="E105" s="96"/>
      <c r="F105" s="118">
        <v>43405</v>
      </c>
      <c r="G105" s="103">
        <v>9.93</v>
      </c>
      <c r="H105" s="109" t="s">
        <v>137</v>
      </c>
      <c r="I105" s="110">
        <v>4.8000000000000001E-2</v>
      </c>
      <c r="J105" s="110">
        <v>4.8499999999999995E-2</v>
      </c>
      <c r="K105" s="103">
        <v>92000</v>
      </c>
      <c r="L105" s="105">
        <v>100.7938</v>
      </c>
      <c r="M105" s="103">
        <v>92.730279999999993</v>
      </c>
      <c r="N105" s="96"/>
      <c r="O105" s="104">
        <v>4.0441747669471339E-6</v>
      </c>
      <c r="P105" s="104">
        <f>M105/'סכום נכסי הקרן'!$C$42</f>
        <v>1.2311365536896533E-6</v>
      </c>
    </row>
    <row r="106" spans="2:16">
      <c r="B106" s="102" t="s">
        <v>2157</v>
      </c>
      <c r="C106" s="96" t="s">
        <v>2158</v>
      </c>
      <c r="D106" s="96" t="s">
        <v>244</v>
      </c>
      <c r="E106" s="96"/>
      <c r="F106" s="118">
        <v>43435</v>
      </c>
      <c r="G106" s="103">
        <v>10.020000000000001</v>
      </c>
      <c r="H106" s="109" t="s">
        <v>137</v>
      </c>
      <c r="I106" s="110">
        <v>4.8000000000000001E-2</v>
      </c>
      <c r="J106" s="110">
        <v>4.8500325387985189E-2</v>
      </c>
      <c r="K106" s="103">
        <v>157298000</v>
      </c>
      <c r="L106" s="105">
        <v>100.3961</v>
      </c>
      <c r="M106" s="103">
        <v>157921.07373</v>
      </c>
      <c r="N106" s="96"/>
      <c r="O106" s="104">
        <v>6.8872909857283287E-3</v>
      </c>
      <c r="P106" s="104">
        <f>M106/'סכום נכסי הקרן'!$C$42</f>
        <v>2.0966442295539478E-3</v>
      </c>
    </row>
    <row r="107" spans="2:16">
      <c r="B107" s="102" t="s">
        <v>2159</v>
      </c>
      <c r="C107" s="96" t="s">
        <v>2160</v>
      </c>
      <c r="D107" s="96" t="s">
        <v>244</v>
      </c>
      <c r="E107" s="96"/>
      <c r="F107" s="118">
        <v>43497</v>
      </c>
      <c r="G107" s="103">
        <v>9.9499991721658869</v>
      </c>
      <c r="H107" s="109" t="s">
        <v>137</v>
      </c>
      <c r="I107" s="110">
        <v>4.8000000000000001E-2</v>
      </c>
      <c r="J107" s="110">
        <v>4.8533420220996444E-2</v>
      </c>
      <c r="K107" s="103">
        <v>237407000</v>
      </c>
      <c r="L107" s="105">
        <v>101.9791</v>
      </c>
      <c r="M107" s="103">
        <v>242105.51009999998</v>
      </c>
      <c r="N107" s="96"/>
      <c r="O107" s="104">
        <v>1.0558762411644659E-2</v>
      </c>
      <c r="P107" s="104">
        <f>M107/'סכום נכסי הקרן'!$C$42</f>
        <v>3.2143216146202683E-3</v>
      </c>
    </row>
    <row r="108" spans="2:16">
      <c r="B108" s="102" t="s">
        <v>2161</v>
      </c>
      <c r="C108" s="96" t="s">
        <v>2162</v>
      </c>
      <c r="D108" s="96" t="s">
        <v>244</v>
      </c>
      <c r="E108" s="96"/>
      <c r="F108" s="118">
        <v>43525</v>
      </c>
      <c r="G108" s="103">
        <v>10.029999999999999</v>
      </c>
      <c r="H108" s="109" t="s">
        <v>137</v>
      </c>
      <c r="I108" s="110">
        <v>4.8000000000000001E-2</v>
      </c>
      <c r="J108" s="110">
        <v>4.8515482094003096E-2</v>
      </c>
      <c r="K108" s="103">
        <v>372537000</v>
      </c>
      <c r="L108" s="105">
        <v>101.5856</v>
      </c>
      <c r="M108" s="103">
        <v>378444.06562999997</v>
      </c>
      <c r="N108" s="96"/>
      <c r="O108" s="104">
        <v>1.6504791540818502E-2</v>
      </c>
      <c r="P108" s="104">
        <f>M108/'סכום נכסי הקרן'!$C$42</f>
        <v>5.0244248450885647E-3</v>
      </c>
    </row>
    <row r="109" spans="2:16">
      <c r="B109" s="102" t="s">
        <v>2163</v>
      </c>
      <c r="C109" s="96" t="s">
        <v>2164</v>
      </c>
      <c r="D109" s="96" t="s">
        <v>244</v>
      </c>
      <c r="E109" s="96"/>
      <c r="F109" s="118">
        <v>43556</v>
      </c>
      <c r="G109" s="103">
        <v>10.110000000000001</v>
      </c>
      <c r="H109" s="109" t="s">
        <v>137</v>
      </c>
      <c r="I109" s="110">
        <v>4.8000000000000001E-2</v>
      </c>
      <c r="J109" s="110">
        <v>4.8500000000000008E-2</v>
      </c>
      <c r="K109" s="103">
        <v>164961000</v>
      </c>
      <c r="L109" s="105">
        <v>101.193</v>
      </c>
      <c r="M109" s="103">
        <v>166929.03819999998</v>
      </c>
      <c r="N109" s="96"/>
      <c r="O109" s="104">
        <v>7.2801484494513999E-3</v>
      </c>
      <c r="P109" s="104">
        <f>M109/'סכום נכסי הקרן'!$C$42</f>
        <v>2.2162387604165164E-3</v>
      </c>
    </row>
    <row r="110" spans="2:16">
      <c r="B110" s="102" t="s">
        <v>2165</v>
      </c>
      <c r="C110" s="96" t="s">
        <v>2166</v>
      </c>
      <c r="D110" s="96" t="s">
        <v>244</v>
      </c>
      <c r="E110" s="96"/>
      <c r="F110" s="118">
        <v>43586</v>
      </c>
      <c r="G110" s="103">
        <v>10.199999110457512</v>
      </c>
      <c r="H110" s="109" t="s">
        <v>137</v>
      </c>
      <c r="I110" s="110">
        <v>4.8000000000000001E-2</v>
      </c>
      <c r="J110" s="110">
        <v>4.8499860049096094E-2</v>
      </c>
      <c r="K110" s="103">
        <v>401888000</v>
      </c>
      <c r="L110" s="105">
        <v>100.81189999999999</v>
      </c>
      <c r="M110" s="103">
        <v>405150.96656999987</v>
      </c>
      <c r="N110" s="96"/>
      <c r="O110" s="104">
        <v>1.7669539181879267E-2</v>
      </c>
      <c r="P110" s="104">
        <f>M110/'סכום נכסי הקרן'!$C$42</f>
        <v>5.3789998769228527E-3</v>
      </c>
    </row>
    <row r="111" spans="2:16">
      <c r="B111" s="102" t="s">
        <v>2167</v>
      </c>
      <c r="C111" s="96" t="s">
        <v>2168</v>
      </c>
      <c r="D111" s="96" t="s">
        <v>244</v>
      </c>
      <c r="E111" s="96"/>
      <c r="F111" s="118">
        <v>43617</v>
      </c>
      <c r="G111" s="103">
        <v>10.280000000000001</v>
      </c>
      <c r="H111" s="109" t="s">
        <v>137</v>
      </c>
      <c r="I111" s="110">
        <v>4.8000000000000001E-2</v>
      </c>
      <c r="J111" s="110">
        <v>4.8499999999999995E-2</v>
      </c>
      <c r="K111" s="103">
        <v>101000</v>
      </c>
      <c r="L111" s="105">
        <v>100.39619999999999</v>
      </c>
      <c r="M111" s="103">
        <v>101.40015</v>
      </c>
      <c r="N111" s="96"/>
      <c r="O111" s="104">
        <v>4.422287175177886E-6</v>
      </c>
      <c r="P111" s="104">
        <f>M111/'סכום נכסי הקרן'!$C$42</f>
        <v>1.3462423624151023E-6</v>
      </c>
    </row>
    <row r="112" spans="2:16">
      <c r="B112" s="102" t="s">
        <v>2169</v>
      </c>
      <c r="C112" s="96" t="s">
        <v>2170</v>
      </c>
      <c r="D112" s="96" t="s">
        <v>244</v>
      </c>
      <c r="E112" s="96"/>
      <c r="F112" s="118">
        <v>43647</v>
      </c>
      <c r="G112" s="103">
        <v>10.120000000000005</v>
      </c>
      <c r="H112" s="109" t="s">
        <v>137</v>
      </c>
      <c r="I112" s="110">
        <v>4.8000000000000001E-2</v>
      </c>
      <c r="J112" s="110">
        <v>4.8500000000000008E-2</v>
      </c>
      <c r="K112" s="103">
        <v>124742000</v>
      </c>
      <c r="L112" s="105">
        <v>102.40009999999999</v>
      </c>
      <c r="M112" s="103">
        <v>127735.99397999997</v>
      </c>
      <c r="N112" s="96"/>
      <c r="O112" s="104">
        <v>5.5708521928848585E-3</v>
      </c>
      <c r="P112" s="104">
        <f>M112/'סכום נכסי הקרן'!$C$42</f>
        <v>1.6958910445504908E-3</v>
      </c>
    </row>
    <row r="113" spans="2:16">
      <c r="B113" s="102" t="s">
        <v>2171</v>
      </c>
      <c r="C113" s="96" t="s">
        <v>2172</v>
      </c>
      <c r="D113" s="96" t="s">
        <v>244</v>
      </c>
      <c r="E113" s="96"/>
      <c r="F113" s="118">
        <v>43678</v>
      </c>
      <c r="G113" s="103">
        <v>10.199999999999998</v>
      </c>
      <c r="H113" s="109" t="s">
        <v>137</v>
      </c>
      <c r="I113" s="110">
        <v>4.8000000000000001E-2</v>
      </c>
      <c r="J113" s="110">
        <v>4.8500000000000008E-2</v>
      </c>
      <c r="K113" s="103">
        <v>280183000</v>
      </c>
      <c r="L113" s="105">
        <v>101.9962</v>
      </c>
      <c r="M113" s="103">
        <v>285776.07091000001</v>
      </c>
      <c r="N113" s="96"/>
      <c r="O113" s="104">
        <v>1.2463333174142437E-2</v>
      </c>
      <c r="P113" s="104">
        <f>M113/'סכום נכסי הקרן'!$C$42</f>
        <v>3.794115223928014E-3</v>
      </c>
    </row>
    <row r="114" spans="2:16">
      <c r="B114" s="102" t="s">
        <v>2173</v>
      </c>
      <c r="C114" s="96" t="s">
        <v>2174</v>
      </c>
      <c r="D114" s="96" t="s">
        <v>244</v>
      </c>
      <c r="E114" s="96"/>
      <c r="F114" s="118">
        <v>43709</v>
      </c>
      <c r="G114" s="103">
        <v>10.29</v>
      </c>
      <c r="H114" s="109" t="s">
        <v>137</v>
      </c>
      <c r="I114" s="110">
        <v>4.8000000000000001E-2</v>
      </c>
      <c r="J114" s="110">
        <v>4.8500000000000008E-2</v>
      </c>
      <c r="K114" s="103">
        <v>121000</v>
      </c>
      <c r="L114" s="105">
        <v>101.5938</v>
      </c>
      <c r="M114" s="103">
        <v>122.92852000000001</v>
      </c>
      <c r="N114" s="96"/>
      <c r="O114" s="104">
        <v>5.3611875077068262E-6</v>
      </c>
      <c r="P114" s="104">
        <f>M114/'סכום נכסי הקרן'!$C$42</f>
        <v>1.6320644611767552E-6</v>
      </c>
    </row>
    <row r="115" spans="2:16">
      <c r="B115" s="102" t="s">
        <v>2175</v>
      </c>
      <c r="C115" s="96" t="s">
        <v>2176</v>
      </c>
      <c r="D115" s="96" t="s">
        <v>244</v>
      </c>
      <c r="E115" s="96"/>
      <c r="F115" s="118">
        <v>43740</v>
      </c>
      <c r="G115" s="103">
        <v>10.370000000000001</v>
      </c>
      <c r="H115" s="109" t="s">
        <v>137</v>
      </c>
      <c r="I115" s="110">
        <v>4.8000000000000001E-2</v>
      </c>
      <c r="J115" s="110">
        <v>4.8500000000000008E-2</v>
      </c>
      <c r="K115" s="103">
        <v>319684000</v>
      </c>
      <c r="L115" s="105">
        <v>101.1797</v>
      </c>
      <c r="M115" s="103">
        <v>323455.32485999999</v>
      </c>
      <c r="N115" s="96"/>
      <c r="O115" s="104">
        <v>1.4106609653648194E-2</v>
      </c>
      <c r="P115" s="104">
        <f>M115/'סכום נכסי הקרן'!$C$42</f>
        <v>4.2943650544429246E-3</v>
      </c>
    </row>
    <row r="116" spans="2:16">
      <c r="B116" s="102" t="s">
        <v>2177</v>
      </c>
      <c r="C116" s="96" t="s">
        <v>2178</v>
      </c>
      <c r="D116" s="96" t="s">
        <v>244</v>
      </c>
      <c r="E116" s="96"/>
      <c r="F116" s="118">
        <v>43770</v>
      </c>
      <c r="G116" s="103">
        <v>10.449999999999996</v>
      </c>
      <c r="H116" s="109" t="s">
        <v>137</v>
      </c>
      <c r="I116" s="110">
        <v>4.8000000000000001E-2</v>
      </c>
      <c r="J116" s="110">
        <v>4.8499999999999995E-2</v>
      </c>
      <c r="K116" s="103">
        <v>463966000</v>
      </c>
      <c r="L116" s="105">
        <v>100.7938</v>
      </c>
      <c r="M116" s="103">
        <v>467649.12708000012</v>
      </c>
      <c r="N116" s="96"/>
      <c r="O116" s="104">
        <v>2.0395223647785708E-2</v>
      </c>
      <c r="P116" s="104">
        <f>M116/'סכום נכסי הקרן'!$C$42</f>
        <v>6.2087587209835463E-3</v>
      </c>
    </row>
    <row r="117" spans="2:16">
      <c r="B117" s="102" t="s">
        <v>2179</v>
      </c>
      <c r="C117" s="96" t="s">
        <v>2180</v>
      </c>
      <c r="D117" s="96" t="s">
        <v>244</v>
      </c>
      <c r="E117" s="96"/>
      <c r="F117" s="118">
        <v>43800</v>
      </c>
      <c r="G117" s="103">
        <v>10.54</v>
      </c>
      <c r="H117" s="109" t="s">
        <v>137</v>
      </c>
      <c r="I117" s="110">
        <v>4.8000000000000001E-2</v>
      </c>
      <c r="J117" s="110">
        <v>4.8499999999999995E-2</v>
      </c>
      <c r="K117" s="103">
        <v>207963000</v>
      </c>
      <c r="L117" s="105">
        <v>100.39619999999999</v>
      </c>
      <c r="M117" s="103">
        <v>208786.96993000002</v>
      </c>
      <c r="N117" s="96"/>
      <c r="O117" s="104">
        <v>9.1056664064667562E-3</v>
      </c>
      <c r="P117" s="104">
        <f>M117/'סכום נכסי הקרן'!$C$42</f>
        <v>2.7719669412723173E-3</v>
      </c>
    </row>
    <row r="118" spans="2:16">
      <c r="B118" s="102" t="s">
        <v>2181</v>
      </c>
      <c r="C118" s="96" t="s">
        <v>2182</v>
      </c>
      <c r="D118" s="96" t="s">
        <v>244</v>
      </c>
      <c r="E118" s="96"/>
      <c r="F118" s="118">
        <v>43831</v>
      </c>
      <c r="G118" s="103">
        <v>10.370000000000001</v>
      </c>
      <c r="H118" s="109" t="s">
        <v>137</v>
      </c>
      <c r="I118" s="110">
        <v>4.8000000000000001E-2</v>
      </c>
      <c r="J118" s="110">
        <v>4.8500000000000008E-2</v>
      </c>
      <c r="K118" s="103">
        <v>280398000</v>
      </c>
      <c r="L118" s="105">
        <v>102.4002</v>
      </c>
      <c r="M118" s="103">
        <v>287127.98038999998</v>
      </c>
      <c r="N118" s="96"/>
      <c r="O118" s="104">
        <v>1.2522292968140822E-2</v>
      </c>
      <c r="P118" s="104">
        <f>M118/'סכום נכסי הקרן'!$C$42</f>
        <v>3.8120638937487838E-3</v>
      </c>
    </row>
    <row r="119" spans="2:16">
      <c r="B119" s="102" t="s">
        <v>2183</v>
      </c>
      <c r="C119" s="96" t="s">
        <v>2184</v>
      </c>
      <c r="D119" s="96" t="s">
        <v>244</v>
      </c>
      <c r="E119" s="96"/>
      <c r="F119" s="118">
        <v>43863</v>
      </c>
      <c r="G119" s="103">
        <v>10.460000000000003</v>
      </c>
      <c r="H119" s="109" t="s">
        <v>137</v>
      </c>
      <c r="I119" s="110">
        <v>4.8000000000000001E-2</v>
      </c>
      <c r="J119" s="110">
        <v>4.8500000000000015E-2</v>
      </c>
      <c r="K119" s="103">
        <v>300129000</v>
      </c>
      <c r="L119" s="105">
        <v>101.9803</v>
      </c>
      <c r="M119" s="103">
        <v>306072.42725999991</v>
      </c>
      <c r="N119" s="96"/>
      <c r="O119" s="104">
        <v>1.3348502637791601E-2</v>
      </c>
      <c r="P119" s="104">
        <f>M119/'סכום נכסי הקרן'!$C$42</f>
        <v>4.0635804537234596E-3</v>
      </c>
    </row>
    <row r="120" spans="2:16">
      <c r="B120" s="102" t="s">
        <v>2185</v>
      </c>
      <c r="C120" s="96" t="s">
        <v>2186</v>
      </c>
      <c r="D120" s="96" t="s">
        <v>244</v>
      </c>
      <c r="E120" s="96"/>
      <c r="F120" s="118">
        <v>43891</v>
      </c>
      <c r="G120" s="103">
        <v>10.54</v>
      </c>
      <c r="H120" s="109" t="s">
        <v>137</v>
      </c>
      <c r="I120" s="110">
        <v>4.8000000000000001E-2</v>
      </c>
      <c r="J120" s="110">
        <v>4.8499999999999995E-2</v>
      </c>
      <c r="K120" s="103">
        <v>152000</v>
      </c>
      <c r="L120" s="105">
        <v>101.5934</v>
      </c>
      <c r="M120" s="103">
        <v>154.422</v>
      </c>
      <c r="N120" s="96"/>
      <c r="O120" s="104">
        <v>6.7346885597833884E-6</v>
      </c>
      <c r="P120" s="104">
        <f>M120/'סכום נכסי הקרן'!$C$42</f>
        <v>2.0501886643053777E-6</v>
      </c>
    </row>
    <row r="121" spans="2:16">
      <c r="B121" s="102" t="s">
        <v>2187</v>
      </c>
      <c r="C121" s="96" t="s">
        <v>2188</v>
      </c>
      <c r="D121" s="96" t="s">
        <v>244</v>
      </c>
      <c r="E121" s="96"/>
      <c r="F121" s="118">
        <v>40057</v>
      </c>
      <c r="G121" s="103">
        <v>3.7700000000000005</v>
      </c>
      <c r="H121" s="109" t="s">
        <v>137</v>
      </c>
      <c r="I121" s="110">
        <v>4.8000000000000001E-2</v>
      </c>
      <c r="J121" s="110">
        <v>4.8500000000000008E-2</v>
      </c>
      <c r="K121" s="103">
        <v>108168000</v>
      </c>
      <c r="L121" s="105">
        <v>110.6665</v>
      </c>
      <c r="M121" s="103">
        <v>119705.70603</v>
      </c>
      <c r="N121" s="96"/>
      <c r="O121" s="104">
        <v>5.22063338734788E-3</v>
      </c>
      <c r="P121" s="104">
        <f>M121/'סכום נכסי הקרן'!$C$42</f>
        <v>1.5892766675433415E-3</v>
      </c>
    </row>
    <row r="122" spans="2:16">
      <c r="B122" s="102" t="s">
        <v>2189</v>
      </c>
      <c r="C122" s="96" t="s">
        <v>2190</v>
      </c>
      <c r="D122" s="96" t="s">
        <v>244</v>
      </c>
      <c r="E122" s="96"/>
      <c r="F122" s="118">
        <v>40087</v>
      </c>
      <c r="G122" s="103">
        <v>3.8600000000000003</v>
      </c>
      <c r="H122" s="109" t="s">
        <v>137</v>
      </c>
      <c r="I122" s="110">
        <v>4.8000000000000001E-2</v>
      </c>
      <c r="J122" s="110">
        <v>4.8500000000000008E-2</v>
      </c>
      <c r="K122" s="103">
        <v>100332000</v>
      </c>
      <c r="L122" s="105">
        <v>109.7037</v>
      </c>
      <c r="M122" s="103">
        <v>110067.94769</v>
      </c>
      <c r="N122" s="96"/>
      <c r="O122" s="104">
        <v>4.800309205337837E-3</v>
      </c>
      <c r="P122" s="104">
        <f>M122/'סכום נכסי הקרן'!$C$42</f>
        <v>1.4613206580499881E-3</v>
      </c>
    </row>
    <row r="123" spans="2:16">
      <c r="B123" s="102" t="s">
        <v>2191</v>
      </c>
      <c r="C123" s="96" t="s">
        <v>2192</v>
      </c>
      <c r="D123" s="96" t="s">
        <v>244</v>
      </c>
      <c r="E123" s="96"/>
      <c r="F123" s="118">
        <v>40118</v>
      </c>
      <c r="G123" s="103">
        <v>3.94</v>
      </c>
      <c r="H123" s="109" t="s">
        <v>137</v>
      </c>
      <c r="I123" s="110">
        <v>4.8000000000000001E-2</v>
      </c>
      <c r="J123" s="110">
        <v>4.8499999999999995E-2</v>
      </c>
      <c r="K123" s="103">
        <v>122827000</v>
      </c>
      <c r="L123" s="105">
        <v>109.5825</v>
      </c>
      <c r="M123" s="103">
        <v>134596.93708999999</v>
      </c>
      <c r="N123" s="96"/>
      <c r="O123" s="104">
        <v>5.870073256413642E-3</v>
      </c>
      <c r="P123" s="104">
        <f>M123/'סכום נכסי הקרן'!$C$42</f>
        <v>1.7869805770689539E-3</v>
      </c>
    </row>
    <row r="124" spans="2:16">
      <c r="B124" s="102" t="s">
        <v>2193</v>
      </c>
      <c r="C124" s="96" t="s">
        <v>2194</v>
      </c>
      <c r="D124" s="96" t="s">
        <v>244</v>
      </c>
      <c r="E124" s="96"/>
      <c r="F124" s="118">
        <v>39509</v>
      </c>
      <c r="G124" s="103">
        <v>2.4999999999999996</v>
      </c>
      <c r="H124" s="109" t="s">
        <v>137</v>
      </c>
      <c r="I124" s="110">
        <v>4.8000000000000001E-2</v>
      </c>
      <c r="J124" s="110">
        <v>4.8499999999999995E-2</v>
      </c>
      <c r="K124" s="103">
        <v>14639000</v>
      </c>
      <c r="L124" s="105">
        <v>118.5652</v>
      </c>
      <c r="M124" s="103">
        <v>17356.758620000001</v>
      </c>
      <c r="N124" s="96"/>
      <c r="O124" s="104">
        <v>7.5696703651704882E-4</v>
      </c>
      <c r="P124" s="104">
        <f>M124/'סכום נכסי הקרן'!$C$42</f>
        <v>2.3043756570831001E-4</v>
      </c>
    </row>
    <row r="125" spans="2:16">
      <c r="B125" s="102" t="s">
        <v>2195</v>
      </c>
      <c r="C125" s="96" t="s">
        <v>2196</v>
      </c>
      <c r="D125" s="96" t="s">
        <v>244</v>
      </c>
      <c r="E125" s="96"/>
      <c r="F125" s="118">
        <v>39600</v>
      </c>
      <c r="G125" s="103">
        <v>2.7500000000000004</v>
      </c>
      <c r="H125" s="109" t="s">
        <v>137</v>
      </c>
      <c r="I125" s="110">
        <v>4.8000000000000001E-2</v>
      </c>
      <c r="J125" s="110">
        <v>4.852190795527811E-2</v>
      </c>
      <c r="K125" s="103">
        <v>43655000</v>
      </c>
      <c r="L125" s="105">
        <v>115.3746</v>
      </c>
      <c r="M125" s="103">
        <v>50366.762210000001</v>
      </c>
      <c r="N125" s="96"/>
      <c r="O125" s="104">
        <v>2.196607071848683E-3</v>
      </c>
      <c r="P125" s="104">
        <f>M125/'סכום נכסי הקרן'!$C$42</f>
        <v>6.6869594319919742E-4</v>
      </c>
    </row>
    <row r="126" spans="2:16">
      <c r="B126" s="102" t="s">
        <v>2197</v>
      </c>
      <c r="C126" s="96" t="s">
        <v>2198</v>
      </c>
      <c r="D126" s="96" t="s">
        <v>244</v>
      </c>
      <c r="E126" s="96"/>
      <c r="F126" s="118">
        <v>39630</v>
      </c>
      <c r="G126" s="103">
        <v>2.7700000000000005</v>
      </c>
      <c r="H126" s="109" t="s">
        <v>137</v>
      </c>
      <c r="I126" s="110">
        <v>4.8000000000000001E-2</v>
      </c>
      <c r="J126" s="110">
        <v>4.8500000000000008E-2</v>
      </c>
      <c r="K126" s="103">
        <v>20479000</v>
      </c>
      <c r="L126" s="105">
        <v>116.8989</v>
      </c>
      <c r="M126" s="103">
        <v>23939.728999999999</v>
      </c>
      <c r="N126" s="96"/>
      <c r="O126" s="104">
        <v>1.0440650880095752E-3</v>
      </c>
      <c r="P126" s="104">
        <f>M126/'סכום נכסי הקרן'!$C$42</f>
        <v>3.1783658431015473E-4</v>
      </c>
    </row>
    <row r="127" spans="2:16">
      <c r="B127" s="102" t="s">
        <v>2199</v>
      </c>
      <c r="C127" s="96" t="s">
        <v>2200</v>
      </c>
      <c r="D127" s="96" t="s">
        <v>244</v>
      </c>
      <c r="E127" s="96"/>
      <c r="F127" s="118">
        <v>39904</v>
      </c>
      <c r="G127" s="103">
        <v>3.44</v>
      </c>
      <c r="H127" s="109" t="s">
        <v>137</v>
      </c>
      <c r="I127" s="110">
        <v>4.8000000000000001E-2</v>
      </c>
      <c r="J127" s="110">
        <v>4.8500000000000008E-2</v>
      </c>
      <c r="K127" s="103">
        <v>156290000</v>
      </c>
      <c r="L127" s="105">
        <v>114.50190000000001</v>
      </c>
      <c r="M127" s="103">
        <v>178955.04759999999</v>
      </c>
      <c r="N127" s="96"/>
      <c r="O127" s="104">
        <v>7.8046295980314442E-3</v>
      </c>
      <c r="P127" s="104">
        <f>M127/'סכום נכסי הקרן'!$C$42</f>
        <v>2.3759024621475516E-3</v>
      </c>
    </row>
    <row r="128" spans="2:16">
      <c r="B128" s="102" t="s">
        <v>2201</v>
      </c>
      <c r="C128" s="96" t="s">
        <v>2202</v>
      </c>
      <c r="D128" s="96" t="s">
        <v>244</v>
      </c>
      <c r="E128" s="96"/>
      <c r="F128" s="118">
        <v>39965</v>
      </c>
      <c r="G128" s="103">
        <v>3.6100000000000003</v>
      </c>
      <c r="H128" s="109" t="s">
        <v>137</v>
      </c>
      <c r="I128" s="110">
        <v>4.8000000000000001E-2</v>
      </c>
      <c r="J128" s="110">
        <v>4.8518411375527648E-2</v>
      </c>
      <c r="K128" s="103">
        <v>73638000</v>
      </c>
      <c r="L128" s="105">
        <v>111.925</v>
      </c>
      <c r="M128" s="103">
        <v>82419.368000000002</v>
      </c>
      <c r="N128" s="96"/>
      <c r="O128" s="104">
        <v>3.5944928492972314E-3</v>
      </c>
      <c r="P128" s="104">
        <f>M128/'סכום נכסי הקרן'!$C$42</f>
        <v>1.0942433979148915E-3</v>
      </c>
    </row>
    <row r="129" spans="2:16">
      <c r="B129" s="102" t="s">
        <v>2203</v>
      </c>
      <c r="C129" s="96" t="s">
        <v>2204</v>
      </c>
      <c r="D129" s="96" t="s">
        <v>244</v>
      </c>
      <c r="E129" s="96"/>
      <c r="F129" s="118">
        <v>39995</v>
      </c>
      <c r="G129" s="103">
        <v>3.61</v>
      </c>
      <c r="H129" s="109" t="s">
        <v>137</v>
      </c>
      <c r="I129" s="110">
        <v>4.8000000000000001E-2</v>
      </c>
      <c r="J129" s="110">
        <v>4.8499999999999988E-2</v>
      </c>
      <c r="K129" s="103">
        <v>112496000</v>
      </c>
      <c r="L129" s="105">
        <v>113.7131</v>
      </c>
      <c r="M129" s="103">
        <v>127922.73751000002</v>
      </c>
      <c r="N129" s="96"/>
      <c r="O129" s="104">
        <v>5.5789964956079472E-3</v>
      </c>
      <c r="P129" s="104">
        <f>M129/'סכום נכסי הקרן'!$C$42</f>
        <v>1.6983703510504615E-3</v>
      </c>
    </row>
    <row r="130" spans="2:16">
      <c r="B130" s="102" t="s">
        <v>2205</v>
      </c>
      <c r="C130" s="96" t="s">
        <v>2206</v>
      </c>
      <c r="D130" s="96" t="s">
        <v>244</v>
      </c>
      <c r="E130" s="96"/>
      <c r="F130" s="118">
        <v>40027</v>
      </c>
      <c r="G130" s="103">
        <v>3.69</v>
      </c>
      <c r="H130" s="109" t="s">
        <v>137</v>
      </c>
      <c r="I130" s="110">
        <v>4.8000000000000001E-2</v>
      </c>
      <c r="J130" s="110">
        <v>4.8499999999999995E-2</v>
      </c>
      <c r="K130" s="103">
        <v>141650000</v>
      </c>
      <c r="L130" s="105">
        <v>112.27249999999999</v>
      </c>
      <c r="M130" s="103">
        <v>159033.96922</v>
      </c>
      <c r="N130" s="96"/>
      <c r="O130" s="104">
        <v>6.9358268454163107E-3</v>
      </c>
      <c r="P130" s="104">
        <f>M130/'סכום נכסי הקרן'!$C$42</f>
        <v>2.1114196224264309E-3</v>
      </c>
    </row>
    <row r="131" spans="2:16">
      <c r="B131" s="102" t="s">
        <v>2207</v>
      </c>
      <c r="C131" s="96" t="s">
        <v>2208</v>
      </c>
      <c r="D131" s="96" t="s">
        <v>244</v>
      </c>
      <c r="E131" s="96"/>
      <c r="F131" s="118">
        <v>40179</v>
      </c>
      <c r="G131" s="103">
        <v>4.0099999999999989</v>
      </c>
      <c r="H131" s="109" t="s">
        <v>137</v>
      </c>
      <c r="I131" s="110">
        <v>4.8000000000000001E-2</v>
      </c>
      <c r="J131" s="110">
        <v>4.8500000000000008E-2</v>
      </c>
      <c r="K131" s="103">
        <v>55112000</v>
      </c>
      <c r="L131" s="105">
        <v>110.8023</v>
      </c>
      <c r="M131" s="103">
        <v>61065.369020000006</v>
      </c>
      <c r="N131" s="96"/>
      <c r="O131" s="104">
        <v>2.6631972266771896E-3</v>
      </c>
      <c r="P131" s="104">
        <f>M131/'סכום נכסי הקרן'!$C$42</f>
        <v>8.107363416250845E-4</v>
      </c>
    </row>
    <row r="132" spans="2:16">
      <c r="B132" s="102" t="s">
        <v>2209</v>
      </c>
      <c r="C132" s="96" t="s">
        <v>2210</v>
      </c>
      <c r="D132" s="96" t="s">
        <v>244</v>
      </c>
      <c r="E132" s="96"/>
      <c r="F132" s="118">
        <v>40210</v>
      </c>
      <c r="G132" s="103">
        <v>4.1000000000000005</v>
      </c>
      <c r="H132" s="109" t="s">
        <v>137</v>
      </c>
      <c r="I132" s="110">
        <v>4.8000000000000001E-2</v>
      </c>
      <c r="J132" s="110">
        <v>4.8500000000000008E-2</v>
      </c>
      <c r="K132" s="103">
        <v>80740000</v>
      </c>
      <c r="L132" s="105">
        <v>110.36539999999999</v>
      </c>
      <c r="M132" s="103">
        <v>89109.000639999998</v>
      </c>
      <c r="N132" s="96"/>
      <c r="O132" s="104">
        <v>3.8862426803430768E-3</v>
      </c>
      <c r="P132" s="104">
        <f>M132/'סכום נכסי הקרן'!$C$42</f>
        <v>1.18305852145231E-3</v>
      </c>
    </row>
    <row r="133" spans="2:16">
      <c r="B133" s="102" t="s">
        <v>2211</v>
      </c>
      <c r="C133" s="96" t="s">
        <v>2212</v>
      </c>
      <c r="D133" s="96" t="s">
        <v>244</v>
      </c>
      <c r="E133" s="96"/>
      <c r="F133" s="118">
        <v>40238</v>
      </c>
      <c r="G133" s="103">
        <v>4.17</v>
      </c>
      <c r="H133" s="109" t="s">
        <v>137</v>
      </c>
      <c r="I133" s="110">
        <v>4.8000000000000001E-2</v>
      </c>
      <c r="J133" s="110">
        <v>4.8500000000000008E-2</v>
      </c>
      <c r="K133" s="103">
        <v>115180000</v>
      </c>
      <c r="L133" s="105">
        <v>110.6661</v>
      </c>
      <c r="M133" s="103">
        <v>127465.22941</v>
      </c>
      <c r="N133" s="96"/>
      <c r="O133" s="104">
        <v>5.5590435448167495E-3</v>
      </c>
      <c r="P133" s="104">
        <f>M133/'סכום נכסי הקרן'!$C$42</f>
        <v>1.692296230002632E-3</v>
      </c>
    </row>
    <row r="134" spans="2:16">
      <c r="B134" s="102" t="s">
        <v>2213</v>
      </c>
      <c r="C134" s="96" t="s">
        <v>2214</v>
      </c>
      <c r="D134" s="96" t="s">
        <v>244</v>
      </c>
      <c r="E134" s="96"/>
      <c r="F134" s="118">
        <v>40300</v>
      </c>
      <c r="G134" s="103">
        <v>4.34</v>
      </c>
      <c r="H134" s="109" t="s">
        <v>137</v>
      </c>
      <c r="I134" s="110">
        <v>4.8000000000000001E-2</v>
      </c>
      <c r="J134" s="110">
        <v>4.8500000000000008E-2</v>
      </c>
      <c r="K134" s="103">
        <v>18001000</v>
      </c>
      <c r="L134" s="105">
        <v>109.9962</v>
      </c>
      <c r="M134" s="103">
        <v>19800.410309999999</v>
      </c>
      <c r="N134" s="96"/>
      <c r="O134" s="104">
        <v>8.6354014838412952E-4</v>
      </c>
      <c r="P134" s="104">
        <f>M134/'סכום נכסי הקרן'!$C$42</f>
        <v>2.6288078619728615E-4</v>
      </c>
    </row>
    <row r="135" spans="2:16">
      <c r="B135" s="102" t="s">
        <v>2215</v>
      </c>
      <c r="C135" s="96" t="s">
        <v>2216</v>
      </c>
      <c r="D135" s="96" t="s">
        <v>244</v>
      </c>
      <c r="E135" s="96"/>
      <c r="F135" s="118">
        <v>40360</v>
      </c>
      <c r="G135" s="103">
        <v>4.41</v>
      </c>
      <c r="H135" s="109" t="s">
        <v>137</v>
      </c>
      <c r="I135" s="110">
        <v>4.8000000000000001E-2</v>
      </c>
      <c r="J135" s="110">
        <v>4.8500000000000008E-2</v>
      </c>
      <c r="K135" s="103">
        <v>50554000</v>
      </c>
      <c r="L135" s="105">
        <v>110.3815</v>
      </c>
      <c r="M135" s="103">
        <v>55802.258900000001</v>
      </c>
      <c r="N135" s="96"/>
      <c r="O135" s="104">
        <v>2.4336612310674696E-3</v>
      </c>
      <c r="P135" s="104">
        <f>M135/'סכום נכסי הקרן'!$C$42</f>
        <v>7.408604903408444E-4</v>
      </c>
    </row>
    <row r="136" spans="2:16">
      <c r="B136" s="102" t="s">
        <v>2217</v>
      </c>
      <c r="C136" s="96" t="s">
        <v>2218</v>
      </c>
      <c r="D136" s="96" t="s">
        <v>244</v>
      </c>
      <c r="E136" s="96"/>
      <c r="F136" s="118">
        <v>40422</v>
      </c>
      <c r="G136" s="103">
        <v>4.5699999999999994</v>
      </c>
      <c r="H136" s="109" t="s">
        <v>137</v>
      </c>
      <c r="I136" s="110">
        <v>4.8000000000000001E-2</v>
      </c>
      <c r="J136" s="110">
        <v>4.8499999999999995E-2</v>
      </c>
      <c r="K136" s="103">
        <v>100420000</v>
      </c>
      <c r="L136" s="105">
        <v>108.6855</v>
      </c>
      <c r="M136" s="103">
        <v>109141.93054</v>
      </c>
      <c r="N136" s="96"/>
      <c r="O136" s="104">
        <v>4.7599235277383479E-3</v>
      </c>
      <c r="P136" s="104">
        <f>M136/'סכום נכסי הקרן'!$C$42</f>
        <v>1.4490263614867888E-3</v>
      </c>
    </row>
    <row r="137" spans="2:16">
      <c r="B137" s="102" t="s">
        <v>2219</v>
      </c>
      <c r="C137" s="96" t="s">
        <v>2220</v>
      </c>
      <c r="D137" s="96" t="s">
        <v>244</v>
      </c>
      <c r="E137" s="96"/>
      <c r="F137" s="118">
        <v>40483</v>
      </c>
      <c r="G137" s="103">
        <v>4.74</v>
      </c>
      <c r="H137" s="109" t="s">
        <v>137</v>
      </c>
      <c r="I137" s="110">
        <v>4.8000000000000001E-2</v>
      </c>
      <c r="J137" s="110">
        <v>4.8500157240028222E-2</v>
      </c>
      <c r="K137" s="103">
        <v>195177000</v>
      </c>
      <c r="L137" s="105">
        <v>107.02509999999999</v>
      </c>
      <c r="M137" s="103">
        <v>208888.28609000001</v>
      </c>
      <c r="N137" s="96"/>
      <c r="O137" s="104">
        <v>9.1100850306503126E-3</v>
      </c>
      <c r="P137" s="104">
        <f>M137/'סכום נכסי הקרן'!$C$42</f>
        <v>2.7733120685387879E-3</v>
      </c>
    </row>
    <row r="138" spans="2:16">
      <c r="B138" s="102" t="s">
        <v>2221</v>
      </c>
      <c r="C138" s="96" t="s">
        <v>2222</v>
      </c>
      <c r="D138" s="96" t="s">
        <v>244</v>
      </c>
      <c r="E138" s="96"/>
      <c r="F138" s="118">
        <v>40513</v>
      </c>
      <c r="G138" s="103">
        <v>4.8199999999999994</v>
      </c>
      <c r="H138" s="109" t="s">
        <v>137</v>
      </c>
      <c r="I138" s="110">
        <v>4.8000000000000001E-2</v>
      </c>
      <c r="J138" s="110">
        <v>4.8499999999999995E-2</v>
      </c>
      <c r="K138" s="103">
        <v>66342000</v>
      </c>
      <c r="L138" s="105">
        <v>106.3074</v>
      </c>
      <c r="M138" s="103">
        <v>70526.45451000001</v>
      </c>
      <c r="N138" s="96"/>
      <c r="O138" s="104">
        <v>3.0758163108273472E-3</v>
      </c>
      <c r="P138" s="104">
        <f>M138/'סכום נכסי הקרן'!$C$42</f>
        <v>9.3634674832634524E-4</v>
      </c>
    </row>
    <row r="139" spans="2:16">
      <c r="B139" s="102" t="s">
        <v>2223</v>
      </c>
      <c r="C139" s="96" t="s">
        <v>2224</v>
      </c>
      <c r="D139" s="96" t="s">
        <v>244</v>
      </c>
      <c r="E139" s="96"/>
      <c r="F139" s="118">
        <v>40544</v>
      </c>
      <c r="G139" s="103">
        <v>4.7900000000000018</v>
      </c>
      <c r="H139" s="109" t="s">
        <v>137</v>
      </c>
      <c r="I139" s="110">
        <v>4.8000000000000001E-2</v>
      </c>
      <c r="J139" s="110">
        <v>4.8500000000000015E-2</v>
      </c>
      <c r="K139" s="103">
        <v>166735000</v>
      </c>
      <c r="L139" s="105">
        <v>108.3296</v>
      </c>
      <c r="M139" s="103">
        <v>180623.35227999996</v>
      </c>
      <c r="N139" s="96"/>
      <c r="O139" s="104">
        <v>7.8773880938586508E-3</v>
      </c>
      <c r="P139" s="104">
        <f>M139/'סכום נכסי הקרן'!$C$42</f>
        <v>2.3980517630473172E-3</v>
      </c>
    </row>
    <row r="140" spans="2:16">
      <c r="B140" s="102" t="s">
        <v>2225</v>
      </c>
      <c r="C140" s="96" t="s">
        <v>2226</v>
      </c>
      <c r="D140" s="96" t="s">
        <v>244</v>
      </c>
      <c r="E140" s="96"/>
      <c r="F140" s="118">
        <v>40575</v>
      </c>
      <c r="G140" s="103">
        <v>4.88</v>
      </c>
      <c r="H140" s="109" t="s">
        <v>137</v>
      </c>
      <c r="I140" s="110">
        <v>4.8000000000000001E-2</v>
      </c>
      <c r="J140" s="110">
        <v>4.8499999999999995E-2</v>
      </c>
      <c r="K140" s="103">
        <v>65718000</v>
      </c>
      <c r="L140" s="105">
        <v>107.5038</v>
      </c>
      <c r="M140" s="103">
        <v>70649.363219999999</v>
      </c>
      <c r="N140" s="96"/>
      <c r="O140" s="104">
        <v>3.0811766343766776E-3</v>
      </c>
      <c r="P140" s="104">
        <f>M140/'סכום נכסי הקרן'!$C$42</f>
        <v>9.3797854977941786E-4</v>
      </c>
    </row>
    <row r="141" spans="2:16">
      <c r="B141" s="102" t="s">
        <v>2227</v>
      </c>
      <c r="C141" s="96" t="s">
        <v>2228</v>
      </c>
      <c r="D141" s="96" t="s">
        <v>244</v>
      </c>
      <c r="E141" s="96"/>
      <c r="F141" s="118">
        <v>40603</v>
      </c>
      <c r="G141" s="103">
        <v>4.95</v>
      </c>
      <c r="H141" s="109" t="s">
        <v>137</v>
      </c>
      <c r="I141" s="110">
        <v>4.8000000000000001E-2</v>
      </c>
      <c r="J141" s="110">
        <v>4.8501568942126906E-2</v>
      </c>
      <c r="K141" s="103">
        <v>101895000</v>
      </c>
      <c r="L141" s="105">
        <v>106.8587</v>
      </c>
      <c r="M141" s="103">
        <v>108883.71155999998</v>
      </c>
      <c r="N141" s="96"/>
      <c r="O141" s="104">
        <v>4.7486620208900682E-3</v>
      </c>
      <c r="P141" s="104">
        <f>M141/'סכום נכסי הקרן'!$C$42</f>
        <v>1.4455981088692567E-3</v>
      </c>
    </row>
    <row r="142" spans="2:16">
      <c r="B142" s="102" t="s">
        <v>2229</v>
      </c>
      <c r="C142" s="96" t="s">
        <v>2230</v>
      </c>
      <c r="D142" s="96" t="s">
        <v>244</v>
      </c>
      <c r="E142" s="96"/>
      <c r="F142" s="118">
        <v>40634</v>
      </c>
      <c r="G142" s="103">
        <v>5.0400000000000009</v>
      </c>
      <c r="H142" s="109" t="s">
        <v>137</v>
      </c>
      <c r="I142" s="110">
        <v>4.8000000000000001E-2</v>
      </c>
      <c r="J142" s="110">
        <v>4.8500000000000015E-2</v>
      </c>
      <c r="K142" s="103">
        <v>36138000</v>
      </c>
      <c r="L142" s="105">
        <v>106.1245</v>
      </c>
      <c r="M142" s="103">
        <v>38351.269879999993</v>
      </c>
      <c r="N142" s="96"/>
      <c r="O142" s="104">
        <v>1.6725845961974408E-3</v>
      </c>
      <c r="P142" s="104">
        <f>M142/'סכום נכסי הקרן'!$C$42</f>
        <v>5.0917187168727411E-4</v>
      </c>
    </row>
    <row r="143" spans="2:16">
      <c r="B143" s="102" t="s">
        <v>2231</v>
      </c>
      <c r="C143" s="96" t="s">
        <v>2232</v>
      </c>
      <c r="D143" s="96" t="s">
        <v>244</v>
      </c>
      <c r="E143" s="96"/>
      <c r="F143" s="118">
        <v>40664</v>
      </c>
      <c r="G143" s="103">
        <v>5.12</v>
      </c>
      <c r="H143" s="109" t="s">
        <v>137</v>
      </c>
      <c r="I143" s="110">
        <v>4.8000000000000001E-2</v>
      </c>
      <c r="J143" s="110">
        <v>4.850566972176755E-2</v>
      </c>
      <c r="K143" s="103">
        <v>134113000</v>
      </c>
      <c r="L143" s="105">
        <v>105.504</v>
      </c>
      <c r="M143" s="103">
        <v>141494.63163999998</v>
      </c>
      <c r="N143" s="96"/>
      <c r="O143" s="104">
        <v>6.1708971323818657E-3</v>
      </c>
      <c r="P143" s="104">
        <f>M143/'סכום נכסי הקרן'!$C$42</f>
        <v>1.8785580412660954E-3</v>
      </c>
    </row>
    <row r="144" spans="2:16">
      <c r="B144" s="102" t="s">
        <v>2233</v>
      </c>
      <c r="C144" s="96" t="s">
        <v>2234</v>
      </c>
      <c r="D144" s="96" t="s">
        <v>244</v>
      </c>
      <c r="E144" s="96"/>
      <c r="F144" s="118">
        <v>40756</v>
      </c>
      <c r="G144" s="103">
        <v>5.25</v>
      </c>
      <c r="H144" s="109" t="s">
        <v>137</v>
      </c>
      <c r="I144" s="110">
        <v>4.8000000000000001E-2</v>
      </c>
      <c r="J144" s="110">
        <v>4.8500000000000008E-2</v>
      </c>
      <c r="K144" s="103">
        <v>73797000</v>
      </c>
      <c r="L144" s="105">
        <v>105.2178</v>
      </c>
      <c r="M144" s="103">
        <v>77647.548039999994</v>
      </c>
      <c r="N144" s="96"/>
      <c r="O144" s="104">
        <v>3.3863831156196594E-3</v>
      </c>
      <c r="P144" s="104">
        <f>M144/'סכום נכסי הקרן'!$C$42</f>
        <v>1.0308901762878038E-3</v>
      </c>
    </row>
    <row r="145" spans="2:16">
      <c r="B145" s="102" t="s">
        <v>2235</v>
      </c>
      <c r="C145" s="96" t="s">
        <v>2236</v>
      </c>
      <c r="D145" s="96" t="s">
        <v>244</v>
      </c>
      <c r="E145" s="96"/>
      <c r="F145" s="118">
        <v>40848</v>
      </c>
      <c r="G145" s="103">
        <v>5.5000000000000009</v>
      </c>
      <c r="H145" s="109" t="s">
        <v>137</v>
      </c>
      <c r="I145" s="110">
        <v>4.8000000000000001E-2</v>
      </c>
      <c r="J145" s="110">
        <v>4.8499999999999988E-2</v>
      </c>
      <c r="K145" s="103">
        <v>208107000</v>
      </c>
      <c r="L145" s="105">
        <v>103.979</v>
      </c>
      <c r="M145" s="103">
        <v>216387.67461000002</v>
      </c>
      <c r="N145" s="96"/>
      <c r="O145" s="104">
        <v>9.4371501254620297E-3</v>
      </c>
      <c r="P145" s="104">
        <f>M145/'סכום נכסי הקרן'!$C$42</f>
        <v>2.8728779421379248E-3</v>
      </c>
    </row>
    <row r="146" spans="2:16">
      <c r="B146" s="102" t="s">
        <v>2237</v>
      </c>
      <c r="C146" s="96" t="s">
        <v>2238</v>
      </c>
      <c r="D146" s="96" t="s">
        <v>244</v>
      </c>
      <c r="E146" s="96"/>
      <c r="F146" s="118">
        <v>40940</v>
      </c>
      <c r="G146" s="103">
        <v>5.6199999999999983</v>
      </c>
      <c r="H146" s="109" t="s">
        <v>137</v>
      </c>
      <c r="I146" s="110">
        <v>4.8000000000000001E-2</v>
      </c>
      <c r="J146" s="110">
        <v>4.8499999999999988E-2</v>
      </c>
      <c r="K146" s="103">
        <v>261737000</v>
      </c>
      <c r="L146" s="105">
        <v>105.2276</v>
      </c>
      <c r="M146" s="103">
        <v>275419.50165000005</v>
      </c>
      <c r="N146" s="96"/>
      <c r="O146" s="104">
        <v>1.2011660041338005E-2</v>
      </c>
      <c r="P146" s="104">
        <f>M146/'סכום נכסי הקרן'!$C$42</f>
        <v>3.6566158980680624E-3</v>
      </c>
    </row>
    <row r="147" spans="2:16">
      <c r="B147" s="102" t="s">
        <v>2239</v>
      </c>
      <c r="C147" s="96" t="s">
        <v>2240</v>
      </c>
      <c r="D147" s="96" t="s">
        <v>244</v>
      </c>
      <c r="E147" s="96"/>
      <c r="F147" s="118">
        <v>40969</v>
      </c>
      <c r="G147" s="103">
        <v>5.700000000000002</v>
      </c>
      <c r="H147" s="109" t="s">
        <v>137</v>
      </c>
      <c r="I147" s="110">
        <v>4.8000000000000001E-2</v>
      </c>
      <c r="J147" s="110">
        <v>4.8600000000000004E-2</v>
      </c>
      <c r="K147" s="103">
        <v>159473000</v>
      </c>
      <c r="L147" s="105">
        <v>104.7942</v>
      </c>
      <c r="M147" s="103">
        <v>167118.44628999996</v>
      </c>
      <c r="N147" s="96"/>
      <c r="O147" s="104">
        <v>7.2884089595914919E-3</v>
      </c>
      <c r="P147" s="104">
        <f>M147/'סכום נכסי הקרן'!$C$42</f>
        <v>2.2187534430332789E-3</v>
      </c>
    </row>
    <row r="148" spans="2:16">
      <c r="B148" s="102" t="s">
        <v>2241</v>
      </c>
      <c r="C148" s="96">
        <v>8789</v>
      </c>
      <c r="D148" s="96" t="s">
        <v>244</v>
      </c>
      <c r="E148" s="96"/>
      <c r="F148" s="118">
        <v>41000</v>
      </c>
      <c r="G148" s="103">
        <v>5.78</v>
      </c>
      <c r="H148" s="109" t="s">
        <v>137</v>
      </c>
      <c r="I148" s="110">
        <v>4.8000000000000001E-2</v>
      </c>
      <c r="J148" s="110">
        <v>4.8499700935867217E-2</v>
      </c>
      <c r="K148" s="103">
        <v>87131000</v>
      </c>
      <c r="L148" s="105">
        <v>104.39149999999999</v>
      </c>
      <c r="M148" s="103">
        <v>90957.346659999996</v>
      </c>
      <c r="N148" s="96"/>
      <c r="O148" s="104">
        <v>3.9668531814077901E-3</v>
      </c>
      <c r="P148" s="104">
        <f>M148/'סכום נכסי הקרן'!$C$42</f>
        <v>1.2075981470103133E-3</v>
      </c>
    </row>
    <row r="149" spans="2:16">
      <c r="B149" s="102" t="s">
        <v>2242</v>
      </c>
      <c r="C149" s="96" t="s">
        <v>2243</v>
      </c>
      <c r="D149" s="96" t="s">
        <v>244</v>
      </c>
      <c r="E149" s="96"/>
      <c r="F149" s="118">
        <v>41640</v>
      </c>
      <c r="G149" s="103">
        <v>6.9200000000000044</v>
      </c>
      <c r="H149" s="109" t="s">
        <v>137</v>
      </c>
      <c r="I149" s="110">
        <v>4.8000000000000001E-2</v>
      </c>
      <c r="J149" s="110">
        <v>4.8500000000000008E-2</v>
      </c>
      <c r="K149" s="103">
        <v>163546000</v>
      </c>
      <c r="L149" s="105">
        <v>102.3909</v>
      </c>
      <c r="M149" s="103">
        <v>167456.30173999994</v>
      </c>
      <c r="N149" s="96"/>
      <c r="O149" s="104">
        <v>7.3031435908873909E-3</v>
      </c>
      <c r="P149" s="104">
        <f>M149/'סכום נכסי הקרן'!$C$42</f>
        <v>2.2232389918136583E-3</v>
      </c>
    </row>
    <row r="150" spans="2:16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>
      <c r="B153" s="131" t="s">
        <v>116</v>
      </c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>
      <c r="B154" s="131" t="s">
        <v>211</v>
      </c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>
      <c r="B155" s="131" t="s">
        <v>219</v>
      </c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  <row r="215" spans="2:16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</row>
    <row r="216" spans="2:16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</row>
    <row r="217" spans="2:16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</row>
    <row r="218" spans="2:16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</row>
    <row r="219" spans="2:16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</row>
    <row r="220" spans="2:16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</row>
    <row r="221" spans="2:16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</row>
    <row r="222" spans="2:16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</row>
    <row r="223" spans="2:16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</row>
    <row r="224" spans="2:16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</row>
    <row r="225" spans="2:16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</row>
    <row r="226" spans="2:16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</row>
    <row r="227" spans="2:16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</row>
    <row r="228" spans="2:16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</row>
    <row r="229" spans="2:16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</row>
    <row r="230" spans="2:16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</row>
    <row r="231" spans="2:16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</row>
    <row r="232" spans="2:16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</row>
    <row r="233" spans="2:16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</row>
    <row r="234" spans="2:16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</row>
    <row r="235" spans="2:16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</row>
    <row r="236" spans="2:16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</row>
    <row r="237" spans="2:16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</row>
    <row r="238" spans="2:16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</row>
    <row r="239" spans="2:16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</row>
    <row r="240" spans="2:16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</row>
    <row r="241" spans="2:16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</row>
    <row r="242" spans="2:16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</row>
    <row r="243" spans="2:16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</row>
    <row r="244" spans="2:16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</row>
    <row r="245" spans="2:16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</row>
    <row r="246" spans="2:16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</row>
    <row r="247" spans="2:16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</row>
    <row r="248" spans="2:16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</row>
    <row r="249" spans="2:16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</row>
    <row r="250" spans="2:16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</row>
    <row r="251" spans="2:16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</row>
    <row r="252" spans="2:16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</row>
    <row r="253" spans="2:16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</row>
    <row r="254" spans="2:16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</row>
    <row r="255" spans="2:16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</row>
    <row r="256" spans="2:16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</row>
    <row r="257" spans="2:16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</row>
    <row r="258" spans="2:16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</row>
    <row r="259" spans="2:16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</row>
    <row r="260" spans="2:16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</row>
    <row r="261" spans="2:16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</row>
    <row r="262" spans="2:16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</row>
    <row r="263" spans="2:16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</row>
    <row r="264" spans="2:16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</row>
    <row r="265" spans="2:16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</row>
    <row r="266" spans="2:16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  <row r="383" spans="2:16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</row>
    <row r="384" spans="2:16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</row>
    <row r="385" spans="2:16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</row>
    <row r="386" spans="2:16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</row>
    <row r="387" spans="2:16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</row>
    <row r="388" spans="2:16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</row>
    <row r="389" spans="2:16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</row>
    <row r="390" spans="2:16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</row>
    <row r="391" spans="2:16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</row>
    <row r="392" spans="2:16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</row>
    <row r="393" spans="2:16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</row>
    <row r="394" spans="2:16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</row>
    <row r="395" spans="2:16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</row>
    <row r="396" spans="2:16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</row>
    <row r="397" spans="2:16">
      <c r="B397" s="126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</row>
    <row r="398" spans="2:16">
      <c r="B398" s="126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</row>
    <row r="399" spans="2:16">
      <c r="B399" s="12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</row>
    <row r="400" spans="2:16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</row>
    <row r="401" spans="2:16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</row>
    <row r="402" spans="2:16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</row>
    <row r="403" spans="2:16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</row>
    <row r="404" spans="2:16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</row>
    <row r="405" spans="2:16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</row>
    <row r="406" spans="2:16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</row>
    <row r="407" spans="2:16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</row>
    <row r="408" spans="2:16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</row>
    <row r="409" spans="2:16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</row>
    <row r="410" spans="2:16">
      <c r="B410" s="126"/>
      <c r="C410" s="126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</row>
    <row r="411" spans="2:16">
      <c r="B411" s="126"/>
      <c r="C411" s="126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</row>
    <row r="412" spans="2:16">
      <c r="B412" s="126"/>
      <c r="C412" s="126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</row>
    <row r="413" spans="2:16">
      <c r="B413" s="126"/>
      <c r="C413" s="126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</row>
    <row r="414" spans="2:16">
      <c r="B414" s="126"/>
      <c r="C414" s="126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</row>
    <row r="415" spans="2:16">
      <c r="B415" s="126"/>
      <c r="C415" s="126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</row>
    <row r="416" spans="2:16">
      <c r="B416" s="126"/>
      <c r="C416" s="126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</row>
    <row r="417" spans="2:16">
      <c r="B417" s="126"/>
      <c r="C417" s="126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</row>
    <row r="418" spans="2:16">
      <c r="B418" s="126"/>
      <c r="C418" s="126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</row>
    <row r="419" spans="2:16">
      <c r="B419" s="126"/>
      <c r="C419" s="126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</row>
    <row r="420" spans="2:16">
      <c r="B420" s="126"/>
      <c r="C420" s="126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</row>
    <row r="421" spans="2:16">
      <c r="B421" s="126"/>
      <c r="C421" s="126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</row>
    <row r="422" spans="2:16">
      <c r="B422" s="126"/>
      <c r="C422" s="126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</row>
    <row r="423" spans="2:16">
      <c r="B423" s="126"/>
      <c r="C423" s="126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</row>
    <row r="424" spans="2:16">
      <c r="B424" s="126"/>
      <c r="C424" s="126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</row>
    <row r="425" spans="2:16">
      <c r="B425" s="126"/>
      <c r="C425" s="126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</row>
    <row r="426" spans="2:16">
      <c r="B426" s="126"/>
      <c r="C426" s="126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</row>
    <row r="427" spans="2:16">
      <c r="B427" s="126"/>
      <c r="C427" s="126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</row>
    <row r="428" spans="2:16">
      <c r="B428" s="126"/>
      <c r="C428" s="126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</row>
    <row r="429" spans="2:16">
      <c r="B429" s="126"/>
      <c r="C429" s="126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</row>
    <row r="430" spans="2:16">
      <c r="B430" s="126"/>
      <c r="C430" s="126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</row>
    <row r="431" spans="2:16">
      <c r="B431" s="126"/>
      <c r="C431" s="126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</row>
    <row r="432" spans="2:16">
      <c r="B432" s="126"/>
      <c r="C432" s="126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</row>
    <row r="433" spans="2:16">
      <c r="B433" s="126"/>
      <c r="C433" s="126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</row>
    <row r="434" spans="2:16">
      <c r="B434" s="126"/>
      <c r="C434" s="126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</row>
    <row r="435" spans="2:16">
      <c r="B435" s="126"/>
      <c r="C435" s="126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</row>
    <row r="436" spans="2:16">
      <c r="B436" s="126"/>
      <c r="C436" s="126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</row>
    <row r="437" spans="2:16">
      <c r="B437" s="126"/>
      <c r="C437" s="126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</row>
    <row r="438" spans="2:16">
      <c r="B438" s="126"/>
      <c r="C438" s="126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</row>
    <row r="439" spans="2:16">
      <c r="B439" s="126"/>
      <c r="C439" s="126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</row>
    <row r="440" spans="2:16">
      <c r="B440" s="126"/>
      <c r="C440" s="126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</row>
    <row r="441" spans="2:16">
      <c r="B441" s="126"/>
      <c r="C441" s="126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</row>
    <row r="442" spans="2:16">
      <c r="B442" s="126"/>
      <c r="C442" s="126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</row>
    <row r="443" spans="2:16">
      <c r="B443" s="126"/>
      <c r="C443" s="126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</row>
    <row r="444" spans="2:16">
      <c r="B444" s="126"/>
      <c r="C444" s="126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</row>
    <row r="445" spans="2:16">
      <c r="B445" s="126"/>
      <c r="C445" s="126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</row>
    <row r="446" spans="2:16">
      <c r="B446" s="126"/>
      <c r="C446" s="126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</row>
    <row r="447" spans="2:16">
      <c r="B447" s="126"/>
      <c r="C447" s="126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</row>
    <row r="448" spans="2:16">
      <c r="B448" s="126"/>
      <c r="C448" s="126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</row>
    <row r="449" spans="2:16">
      <c r="B449" s="126"/>
      <c r="C449" s="126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</row>
    <row r="450" spans="2:16">
      <c r="B450" s="126"/>
      <c r="C450" s="126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</row>
    <row r="451" spans="2:16">
      <c r="B451" s="126"/>
      <c r="C451" s="126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</row>
    <row r="452" spans="2:16">
      <c r="B452" s="126"/>
      <c r="C452" s="126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</row>
  </sheetData>
  <sheetProtection sheet="1" objects="1" scenarios="1"/>
  <mergeCells count="2">
    <mergeCell ref="B6:P6"/>
    <mergeCell ref="B7:P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19">
      <c r="B1" s="45" t="s">
        <v>150</v>
      </c>
      <c r="C1" s="65" t="s" vm="1">
        <v>238</v>
      </c>
    </row>
    <row r="2" spans="2:19">
      <c r="B2" s="45" t="s">
        <v>149</v>
      </c>
      <c r="C2" s="65" t="s">
        <v>239</v>
      </c>
    </row>
    <row r="3" spans="2:19">
      <c r="B3" s="45" t="s">
        <v>151</v>
      </c>
      <c r="C3" s="65" t="s">
        <v>240</v>
      </c>
    </row>
    <row r="4" spans="2:19">
      <c r="B4" s="45" t="s">
        <v>152</v>
      </c>
      <c r="C4" s="65" t="s">
        <v>241</v>
      </c>
    </row>
    <row r="6" spans="2:19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9"/>
    </row>
    <row r="7" spans="2:19" ht="26.25" customHeight="1">
      <c r="B7" s="157" t="s">
        <v>94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9"/>
    </row>
    <row r="8" spans="2:19" s="3" customFormat="1" ht="78.75">
      <c r="B8" s="21" t="s">
        <v>120</v>
      </c>
      <c r="C8" s="28" t="s">
        <v>48</v>
      </c>
      <c r="D8" s="28" t="s">
        <v>122</v>
      </c>
      <c r="E8" s="28" t="s">
        <v>121</v>
      </c>
      <c r="F8" s="28" t="s">
        <v>69</v>
      </c>
      <c r="G8" s="28" t="s">
        <v>14</v>
      </c>
      <c r="H8" s="28" t="s">
        <v>70</v>
      </c>
      <c r="I8" s="28" t="s">
        <v>108</v>
      </c>
      <c r="J8" s="28" t="s">
        <v>17</v>
      </c>
      <c r="K8" s="28" t="s">
        <v>107</v>
      </c>
      <c r="L8" s="28" t="s">
        <v>16</v>
      </c>
      <c r="M8" s="57" t="s">
        <v>18</v>
      </c>
      <c r="N8" s="28" t="s">
        <v>213</v>
      </c>
      <c r="O8" s="28" t="s">
        <v>212</v>
      </c>
      <c r="P8" s="28" t="s">
        <v>115</v>
      </c>
      <c r="Q8" s="28" t="s">
        <v>62</v>
      </c>
      <c r="R8" s="28" t="s">
        <v>153</v>
      </c>
      <c r="S8" s="29" t="s">
        <v>155</v>
      </c>
    </row>
    <row r="9" spans="2:19" s="3" customFormat="1" ht="17.25" customHeight="1">
      <c r="B9" s="14"/>
      <c r="C9" s="30"/>
      <c r="D9" s="15"/>
      <c r="E9" s="15"/>
      <c r="F9" s="30"/>
      <c r="G9" s="30"/>
      <c r="H9" s="30"/>
      <c r="I9" s="30" t="s">
        <v>21</v>
      </c>
      <c r="J9" s="30" t="s">
        <v>20</v>
      </c>
      <c r="K9" s="30"/>
      <c r="L9" s="30" t="s">
        <v>19</v>
      </c>
      <c r="M9" s="30" t="s">
        <v>19</v>
      </c>
      <c r="N9" s="30" t="s">
        <v>220</v>
      </c>
      <c r="O9" s="30"/>
      <c r="P9" s="30" t="s">
        <v>216</v>
      </c>
      <c r="Q9" s="30" t="s">
        <v>19</v>
      </c>
      <c r="R9" s="30" t="s">
        <v>19</v>
      </c>
      <c r="S9" s="31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19" t="s">
        <v>156</v>
      </c>
    </row>
    <row r="11" spans="2:19" s="4" customFormat="1" ht="18" customHeight="1">
      <c r="B11" s="134" t="s">
        <v>3825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135">
        <v>0</v>
      </c>
      <c r="Q11" s="95"/>
      <c r="R11" s="95"/>
      <c r="S11" s="95"/>
    </row>
    <row r="12" spans="2:19" ht="20.25" customHeight="1">
      <c r="B12" s="131" t="s">
        <v>229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</row>
    <row r="13" spans="2:19">
      <c r="B13" s="131" t="s">
        <v>116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</row>
    <row r="14" spans="2:19">
      <c r="B14" s="131" t="s">
        <v>211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5" spans="2:19">
      <c r="B15" s="131" t="s">
        <v>219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</row>
    <row r="16" spans="2:19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</row>
    <row r="17" spans="2:19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</row>
    <row r="18" spans="2:19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</row>
    <row r="19" spans="2:19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</row>
    <row r="20" spans="2:19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</row>
    <row r="21" spans="2:19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2" spans="2:19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</row>
    <row r="23" spans="2:19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2:19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2:19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2:19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2:19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2:19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2:19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  <row r="30" spans="2:19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</row>
    <row r="31" spans="2:19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</row>
    <row r="32" spans="2:19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</row>
    <row r="33" spans="2:19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</row>
    <row r="34" spans="2:19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</row>
    <row r="35" spans="2:19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</row>
    <row r="36" spans="2:19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</row>
    <row r="37" spans="2:19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2:19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</row>
    <row r="39" spans="2:19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</row>
    <row r="40" spans="2:19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  <row r="41" spans="2:19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</row>
    <row r="42" spans="2:19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</row>
    <row r="43" spans="2:19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</row>
    <row r="44" spans="2:19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</row>
    <row r="45" spans="2:19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</row>
    <row r="46" spans="2:19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</row>
    <row r="47" spans="2:19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  <row r="48" spans="2:19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</row>
    <row r="49" spans="2:19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2:19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2:19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2:19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2:19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2:19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2:19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2:19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2:19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2:19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2:19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2:19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2:19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2:19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2:19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2:19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2:19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2:19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2:19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2:19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2:19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</row>
    <row r="70" spans="2:19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</row>
    <row r="71" spans="2:19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</row>
    <row r="72" spans="2:19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2:19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2:19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2:19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</row>
    <row r="76" spans="2:19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</row>
    <row r="77" spans="2:19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2:19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2:19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2:19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</row>
    <row r="81" spans="2:19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</row>
    <row r="82" spans="2:19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</row>
    <row r="83" spans="2:19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</row>
    <row r="84" spans="2:19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</row>
    <row r="85" spans="2:19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</row>
    <row r="86" spans="2:19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</row>
    <row r="87" spans="2:19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</row>
    <row r="88" spans="2:19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</row>
    <row r="89" spans="2:19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</row>
    <row r="90" spans="2:19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</row>
    <row r="91" spans="2:19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</row>
    <row r="92" spans="2:19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</row>
    <row r="93" spans="2:19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</row>
    <row r="94" spans="2:19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</row>
    <row r="95" spans="2:19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</row>
    <row r="96" spans="2:19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</row>
    <row r="97" spans="2:19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</row>
    <row r="98" spans="2:19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</row>
    <row r="99" spans="2:19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</row>
    <row r="100" spans="2:19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2:19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2:19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2:19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2:19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2:19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</row>
    <row r="106" spans="2:19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</row>
    <row r="107" spans="2:19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</row>
    <row r="108" spans="2:19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2:19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2:19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2:19">
      <c r="B111" s="126"/>
      <c r="C111" s="126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</row>
    <row r="112" spans="2:19">
      <c r="B112" s="126"/>
      <c r="C112" s="126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</row>
    <row r="113" spans="2:19">
      <c r="B113" s="126"/>
      <c r="C113" s="126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</row>
    <row r="114" spans="2:19">
      <c r="B114" s="126"/>
      <c r="C114" s="126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</row>
    <row r="115" spans="2:19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</row>
    <row r="116" spans="2:19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</row>
    <row r="117" spans="2:19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</row>
    <row r="118" spans="2:19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</row>
    <row r="119" spans="2:19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</row>
    <row r="120" spans="2:19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</row>
    <row r="121" spans="2:19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</row>
    <row r="122" spans="2:19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</row>
    <row r="123" spans="2:19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</row>
    <row r="124" spans="2:19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</row>
    <row r="125" spans="2:19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</row>
    <row r="126" spans="2:19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</row>
    <row r="127" spans="2:19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</row>
    <row r="128" spans="2:19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</row>
    <row r="129" spans="2:19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</row>
    <row r="130" spans="2:19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</row>
    <row r="131" spans="2:19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</row>
    <row r="132" spans="2:19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</row>
    <row r="133" spans="2:19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2:19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2:19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2:19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2:19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2:19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</row>
    <row r="139" spans="2:19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</row>
    <row r="140" spans="2:19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</row>
    <row r="141" spans="2:19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</row>
    <row r="142" spans="2:19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</row>
    <row r="143" spans="2:19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</row>
    <row r="144" spans="2:19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</row>
    <row r="145" spans="2:19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</row>
    <row r="146" spans="2:19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</row>
    <row r="147" spans="2:19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</row>
    <row r="148" spans="2:19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</row>
    <row r="149" spans="2:19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</row>
    <row r="150" spans="2:19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</row>
    <row r="151" spans="2:19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</row>
    <row r="152" spans="2:19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</row>
    <row r="153" spans="2:19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</row>
    <row r="154" spans="2:19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</row>
    <row r="155" spans="2:19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</row>
    <row r="156" spans="2:19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</row>
    <row r="157" spans="2:19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</row>
    <row r="158" spans="2:19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</row>
    <row r="159" spans="2:19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</row>
    <row r="160" spans="2:19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</row>
    <row r="161" spans="2:19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</row>
    <row r="162" spans="2:19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</row>
    <row r="163" spans="2:19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</row>
    <row r="164" spans="2:19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</row>
    <row r="165" spans="2:19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</row>
    <row r="166" spans="2:19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</row>
    <row r="167" spans="2:19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</row>
    <row r="168" spans="2:19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</row>
    <row r="169" spans="2:19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</row>
    <row r="170" spans="2:19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</row>
    <row r="171" spans="2:19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</row>
    <row r="172" spans="2:19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</row>
    <row r="173" spans="2:19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</row>
    <row r="174" spans="2:19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</row>
    <row r="175" spans="2:19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</row>
    <row r="176" spans="2:19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</row>
    <row r="177" spans="2:19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</row>
    <row r="178" spans="2:19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</row>
    <row r="179" spans="2:19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</row>
    <row r="180" spans="2:19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</row>
    <row r="181" spans="2:19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</row>
    <row r="182" spans="2:19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</row>
    <row r="183" spans="2:19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</row>
    <row r="184" spans="2:19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</row>
    <row r="185" spans="2:19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</row>
    <row r="186" spans="2:19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</row>
    <row r="187" spans="2:19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</row>
    <row r="188" spans="2:19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</row>
    <row r="189" spans="2:19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</row>
    <row r="190" spans="2:19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</row>
    <row r="191" spans="2:19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</row>
    <row r="192" spans="2:19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</row>
    <row r="193" spans="2:19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</row>
    <row r="194" spans="2:19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</row>
    <row r="195" spans="2:19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</row>
    <row r="196" spans="2:19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</row>
    <row r="197" spans="2:19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</row>
    <row r="198" spans="2:19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</row>
    <row r="199" spans="2:19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</row>
    <row r="200" spans="2:19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</row>
    <row r="201" spans="2:19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</row>
    <row r="202" spans="2:19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</row>
    <row r="203" spans="2:19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</row>
    <row r="204" spans="2:19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</row>
    <row r="205" spans="2:19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</row>
    <row r="206" spans="2:19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</row>
    <row r="207" spans="2:19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</row>
    <row r="208" spans="2:19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</row>
    <row r="209" spans="2:19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</row>
    <row r="210" spans="2:19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</row>
    <row r="211" spans="2:19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</row>
    <row r="212" spans="2:19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</row>
    <row r="213" spans="2:19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</row>
    <row r="214" spans="2:19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</row>
    <row r="215" spans="2:19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</row>
    <row r="216" spans="2:19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</row>
    <row r="217" spans="2:19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</row>
    <row r="218" spans="2:19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</row>
    <row r="219" spans="2:19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</row>
    <row r="220" spans="2:19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</row>
    <row r="221" spans="2:19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</row>
    <row r="222" spans="2:19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</row>
    <row r="223" spans="2:19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</row>
    <row r="224" spans="2:19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</row>
    <row r="225" spans="2:19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</row>
    <row r="226" spans="2:19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</row>
    <row r="227" spans="2:19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</row>
    <row r="228" spans="2:19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</row>
    <row r="229" spans="2:19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</row>
    <row r="230" spans="2:19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</row>
    <row r="231" spans="2:19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</row>
    <row r="232" spans="2:19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</row>
    <row r="233" spans="2:19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</row>
    <row r="234" spans="2:19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</row>
    <row r="235" spans="2:19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</row>
    <row r="236" spans="2:19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</row>
    <row r="237" spans="2:19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</row>
    <row r="238" spans="2:19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</row>
    <row r="239" spans="2:19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</row>
    <row r="240" spans="2:19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</row>
    <row r="241" spans="2:19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</row>
    <row r="242" spans="2:19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</row>
    <row r="243" spans="2:19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</row>
    <row r="244" spans="2:19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</row>
    <row r="245" spans="2:19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</row>
    <row r="246" spans="2:19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</row>
    <row r="247" spans="2:19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</row>
    <row r="248" spans="2:19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</row>
    <row r="249" spans="2:19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</row>
    <row r="250" spans="2:19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</row>
    <row r="251" spans="2:19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</row>
    <row r="252" spans="2:19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</row>
    <row r="253" spans="2:19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</row>
    <row r="254" spans="2:19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</row>
    <row r="255" spans="2:19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</row>
    <row r="256" spans="2:19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</row>
    <row r="257" spans="2:19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</row>
    <row r="258" spans="2:19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</row>
    <row r="259" spans="2:19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</row>
    <row r="260" spans="2:19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</row>
    <row r="261" spans="2:19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</row>
    <row r="262" spans="2:19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</row>
    <row r="263" spans="2:19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</row>
    <row r="264" spans="2:19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</row>
    <row r="265" spans="2:19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</row>
    <row r="266" spans="2:19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</row>
    <row r="267" spans="2:19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</row>
    <row r="268" spans="2:19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</row>
    <row r="269" spans="2:19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</row>
    <row r="270" spans="2:19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</row>
    <row r="271" spans="2:19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</row>
    <row r="272" spans="2:19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</row>
    <row r="273" spans="2:19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</row>
    <row r="274" spans="2:19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</row>
    <row r="275" spans="2:19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</row>
    <row r="276" spans="2:19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</row>
    <row r="277" spans="2:19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</row>
    <row r="278" spans="2:19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</row>
    <row r="279" spans="2:19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</row>
    <row r="280" spans="2:19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</row>
    <row r="281" spans="2:19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</row>
    <row r="282" spans="2:19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</row>
    <row r="283" spans="2:19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</row>
    <row r="284" spans="2:19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</row>
    <row r="285" spans="2:19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</row>
    <row r="286" spans="2:19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</row>
    <row r="287" spans="2:19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</row>
    <row r="288" spans="2:19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</row>
    <row r="289" spans="2:19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</row>
    <row r="290" spans="2:19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</row>
    <row r="291" spans="2:19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</row>
    <row r="292" spans="2:19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</row>
    <row r="293" spans="2:19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</row>
    <row r="294" spans="2:19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</row>
    <row r="295" spans="2:19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</row>
    <row r="296" spans="2:19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</row>
    <row r="297" spans="2:19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</row>
    <row r="298" spans="2:19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</row>
    <row r="299" spans="2:19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</row>
    <row r="300" spans="2:19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</row>
    <row r="301" spans="2:19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</row>
    <row r="302" spans="2:19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</row>
    <row r="303" spans="2:19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</row>
    <row r="304" spans="2:19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</row>
    <row r="305" spans="2:19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</row>
    <row r="306" spans="2:19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</row>
    <row r="307" spans="2:19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</row>
    <row r="308" spans="2:19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</row>
    <row r="309" spans="2:19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</row>
    <row r="310" spans="2:19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</row>
    <row r="311" spans="2:19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0"/>
      <c r="D398" s="1"/>
      <c r="E398" s="1"/>
      <c r="F398" s="1"/>
    </row>
    <row r="399" spans="2:6">
      <c r="B399" s="40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AD668"/>
  <sheetViews>
    <sheetView rightToLeft="1" zoomScale="85" zoomScaleNormal="85" workbookViewId="0">
      <selection activeCell="K17" sqref="K17"/>
    </sheetView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41.7109375" style="2" bestFit="1" customWidth="1"/>
    <col min="4" max="4" width="9.28515625" style="2" bestFit="1" customWidth="1"/>
    <col min="5" max="5" width="11.28515625" style="2" bestFit="1" customWidth="1"/>
    <col min="6" max="6" width="16.140625" style="1" bestFit="1" customWidth="1"/>
    <col min="7" max="7" width="6.140625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9.140625" style="1" bestFit="1" customWidth="1"/>
    <col min="14" max="14" width="15.42578125" style="1" bestFit="1" customWidth="1"/>
    <col min="15" max="15" width="7.28515625" style="1" bestFit="1" customWidth="1"/>
    <col min="16" max="16" width="13.140625" style="1" bestFit="1" customWidth="1"/>
    <col min="17" max="17" width="8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30">
      <c r="B1" s="45" t="s">
        <v>150</v>
      </c>
      <c r="C1" s="65" t="s" vm="1">
        <v>238</v>
      </c>
    </row>
    <row r="2" spans="2:30">
      <c r="B2" s="45" t="s">
        <v>149</v>
      </c>
      <c r="C2" s="65" t="s">
        <v>239</v>
      </c>
    </row>
    <row r="3" spans="2:30">
      <c r="B3" s="45" t="s">
        <v>151</v>
      </c>
      <c r="C3" s="65" t="s">
        <v>240</v>
      </c>
    </row>
    <row r="4" spans="2:30">
      <c r="B4" s="45" t="s">
        <v>152</v>
      </c>
      <c r="C4" s="65" t="s">
        <v>241</v>
      </c>
    </row>
    <row r="6" spans="2:30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9"/>
    </row>
    <row r="7" spans="2:30" ht="26.25" customHeight="1">
      <c r="B7" s="157" t="s">
        <v>95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9"/>
    </row>
    <row r="8" spans="2:30" s="3" customFormat="1" ht="78.75">
      <c r="B8" s="21" t="s">
        <v>120</v>
      </c>
      <c r="C8" s="28" t="s">
        <v>48</v>
      </c>
      <c r="D8" s="28" t="s">
        <v>122</v>
      </c>
      <c r="E8" s="28" t="s">
        <v>121</v>
      </c>
      <c r="F8" s="28" t="s">
        <v>69</v>
      </c>
      <c r="G8" s="28" t="s">
        <v>14</v>
      </c>
      <c r="H8" s="28" t="s">
        <v>70</v>
      </c>
      <c r="I8" s="28" t="s">
        <v>108</v>
      </c>
      <c r="J8" s="28" t="s">
        <v>17</v>
      </c>
      <c r="K8" s="28" t="s">
        <v>107</v>
      </c>
      <c r="L8" s="28" t="s">
        <v>16</v>
      </c>
      <c r="M8" s="57" t="s">
        <v>18</v>
      </c>
      <c r="N8" s="57" t="s">
        <v>213</v>
      </c>
      <c r="O8" s="28" t="s">
        <v>212</v>
      </c>
      <c r="P8" s="28" t="s">
        <v>115</v>
      </c>
      <c r="Q8" s="28" t="s">
        <v>62</v>
      </c>
      <c r="R8" s="28" t="s">
        <v>153</v>
      </c>
      <c r="S8" s="29" t="s">
        <v>155</v>
      </c>
      <c r="AA8" s="1"/>
    </row>
    <row r="9" spans="2:30" s="3" customFormat="1" ht="27.75" customHeight="1">
      <c r="B9" s="14"/>
      <c r="C9" s="30"/>
      <c r="D9" s="15"/>
      <c r="E9" s="15"/>
      <c r="F9" s="30"/>
      <c r="G9" s="30"/>
      <c r="H9" s="30"/>
      <c r="I9" s="30" t="s">
        <v>21</v>
      </c>
      <c r="J9" s="30" t="s">
        <v>20</v>
      </c>
      <c r="K9" s="30"/>
      <c r="L9" s="30" t="s">
        <v>19</v>
      </c>
      <c r="M9" s="30" t="s">
        <v>19</v>
      </c>
      <c r="N9" s="30" t="s">
        <v>220</v>
      </c>
      <c r="O9" s="30"/>
      <c r="P9" s="30" t="s">
        <v>216</v>
      </c>
      <c r="Q9" s="30" t="s">
        <v>19</v>
      </c>
      <c r="R9" s="30" t="s">
        <v>19</v>
      </c>
      <c r="S9" s="31" t="s">
        <v>19</v>
      </c>
      <c r="AA9" s="1"/>
    </row>
    <row r="10" spans="2:30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19" t="s">
        <v>156</v>
      </c>
      <c r="AA10" s="1"/>
    </row>
    <row r="11" spans="2:30" s="4" customFormat="1" ht="18" customHeight="1">
      <c r="B11" s="69" t="s">
        <v>55</v>
      </c>
      <c r="C11" s="113"/>
      <c r="D11" s="113"/>
      <c r="E11" s="113"/>
      <c r="F11" s="113"/>
      <c r="G11" s="113"/>
      <c r="H11" s="113"/>
      <c r="I11" s="113"/>
      <c r="J11" s="115">
        <v>5.8094177846590807</v>
      </c>
      <c r="K11" s="113"/>
      <c r="L11" s="113"/>
      <c r="M11" s="130">
        <v>1.9133935894542372E-2</v>
      </c>
      <c r="N11" s="114"/>
      <c r="O11" s="115"/>
      <c r="P11" s="114">
        <v>1054930.4089599994</v>
      </c>
      <c r="Q11" s="113"/>
      <c r="R11" s="130">
        <f>P11/$P$11</f>
        <v>1</v>
      </c>
      <c r="S11" s="130">
        <f>P11/'סכום נכסי הקרן'!$C$42</f>
        <v>1.4005817604232732E-2</v>
      </c>
      <c r="AA11" s="1"/>
      <c r="AD11" s="1"/>
    </row>
    <row r="12" spans="2:30" ht="17.25" customHeight="1">
      <c r="B12" s="70" t="s">
        <v>206</v>
      </c>
      <c r="C12" s="98"/>
      <c r="D12" s="98"/>
      <c r="E12" s="98"/>
      <c r="F12" s="98"/>
      <c r="G12" s="98"/>
      <c r="H12" s="98"/>
      <c r="I12" s="98"/>
      <c r="J12" s="108">
        <v>5.4937545489433264</v>
      </c>
      <c r="K12" s="98"/>
      <c r="L12" s="98"/>
      <c r="M12" s="107">
        <v>1.8255655830315163E-2</v>
      </c>
      <c r="N12" s="106"/>
      <c r="O12" s="108"/>
      <c r="P12" s="106">
        <v>990851.66646000021</v>
      </c>
      <c r="Q12" s="98"/>
      <c r="R12" s="107">
        <f t="shared" ref="R12:R25" si="0">P12/$P$11</f>
        <v>0.93925784871139406</v>
      </c>
      <c r="S12" s="107">
        <f>P12/'סכום נכסי הקרן'!$C$42</f>
        <v>1.3155074112395807E-2</v>
      </c>
    </row>
    <row r="13" spans="2:30">
      <c r="B13" s="71" t="s">
        <v>63</v>
      </c>
      <c r="C13" s="98"/>
      <c r="D13" s="98"/>
      <c r="E13" s="98"/>
      <c r="F13" s="98"/>
      <c r="G13" s="98"/>
      <c r="H13" s="98"/>
      <c r="I13" s="98"/>
      <c r="J13" s="108">
        <v>6.4006236915787742</v>
      </c>
      <c r="K13" s="98"/>
      <c r="L13" s="98"/>
      <c r="M13" s="107">
        <v>1.4634254023610975E-2</v>
      </c>
      <c r="N13" s="106"/>
      <c r="O13" s="108"/>
      <c r="P13" s="106">
        <v>665426.23313000007</v>
      </c>
      <c r="Q13" s="98"/>
      <c r="R13" s="107">
        <f t="shared" si="0"/>
        <v>0.63077737401276435</v>
      </c>
      <c r="S13" s="107">
        <f>P13/'סכום נכסי הקרן'!$C$42</f>
        <v>8.8345528492996695E-3</v>
      </c>
    </row>
    <row r="14" spans="2:30">
      <c r="B14" s="72" t="s">
        <v>2244</v>
      </c>
      <c r="C14" s="96" t="s">
        <v>2245</v>
      </c>
      <c r="D14" s="109" t="s">
        <v>2246</v>
      </c>
      <c r="E14" s="96" t="s">
        <v>363</v>
      </c>
      <c r="F14" s="109" t="s">
        <v>133</v>
      </c>
      <c r="G14" s="96" t="s">
        <v>327</v>
      </c>
      <c r="H14" s="96" t="s">
        <v>328</v>
      </c>
      <c r="I14" s="118">
        <v>39076</v>
      </c>
      <c r="J14" s="105">
        <v>7.4999999999999991</v>
      </c>
      <c r="K14" s="109" t="s">
        <v>137</v>
      </c>
      <c r="L14" s="110">
        <v>4.9000000000000002E-2</v>
      </c>
      <c r="M14" s="104">
        <v>7.3999999999999986E-3</v>
      </c>
      <c r="N14" s="103">
        <v>39133679</v>
      </c>
      <c r="O14" s="105">
        <v>164.46</v>
      </c>
      <c r="P14" s="103">
        <v>64359.247340000002</v>
      </c>
      <c r="Q14" s="104">
        <v>1.9934675487656164E-2</v>
      </c>
      <c r="R14" s="104">
        <f t="shared" si="0"/>
        <v>6.1008050193043922E-2</v>
      </c>
      <c r="S14" s="104">
        <f>P14/'סכום נכסי הקרן'!$C$42</f>
        <v>8.544676233936488E-4</v>
      </c>
    </row>
    <row r="15" spans="2:30">
      <c r="B15" s="72" t="s">
        <v>2247</v>
      </c>
      <c r="C15" s="96" t="s">
        <v>2248</v>
      </c>
      <c r="D15" s="109" t="s">
        <v>2246</v>
      </c>
      <c r="E15" s="96" t="s">
        <v>363</v>
      </c>
      <c r="F15" s="109" t="s">
        <v>133</v>
      </c>
      <c r="G15" s="96" t="s">
        <v>327</v>
      </c>
      <c r="H15" s="96" t="s">
        <v>328</v>
      </c>
      <c r="I15" s="118">
        <v>40738</v>
      </c>
      <c r="J15" s="105">
        <v>11.43</v>
      </c>
      <c r="K15" s="109" t="s">
        <v>137</v>
      </c>
      <c r="L15" s="110">
        <v>4.0999999999999995E-2</v>
      </c>
      <c r="M15" s="104">
        <v>1.2799999999999999E-2</v>
      </c>
      <c r="N15" s="103">
        <v>173199926.25</v>
      </c>
      <c r="O15" s="105">
        <v>143.93</v>
      </c>
      <c r="P15" s="103">
        <v>249286.66044000004</v>
      </c>
      <c r="Q15" s="104">
        <v>4.1117783344768746E-2</v>
      </c>
      <c r="R15" s="104">
        <f t="shared" si="0"/>
        <v>0.23630626088952983</v>
      </c>
      <c r="S15" s="104">
        <f>P15/'סכום נכסי הקרן'!$C$42</f>
        <v>3.3096623887569898E-3</v>
      </c>
    </row>
    <row r="16" spans="2:30">
      <c r="B16" s="72" t="s">
        <v>2249</v>
      </c>
      <c r="C16" s="96" t="s">
        <v>2250</v>
      </c>
      <c r="D16" s="109" t="s">
        <v>2246</v>
      </c>
      <c r="E16" s="96" t="s">
        <v>2251</v>
      </c>
      <c r="F16" s="109" t="s">
        <v>133</v>
      </c>
      <c r="G16" s="96" t="s">
        <v>327</v>
      </c>
      <c r="H16" s="96" t="s">
        <v>328</v>
      </c>
      <c r="I16" s="118">
        <v>38918</v>
      </c>
      <c r="J16" s="105">
        <v>0.62000000000000022</v>
      </c>
      <c r="K16" s="109" t="s">
        <v>137</v>
      </c>
      <c r="L16" s="110">
        <v>0.05</v>
      </c>
      <c r="M16" s="104">
        <v>5.1000000000000012E-3</v>
      </c>
      <c r="N16" s="103">
        <v>9966.5600000000013</v>
      </c>
      <c r="O16" s="105">
        <v>122.05</v>
      </c>
      <c r="P16" s="103">
        <v>12.164189999999996</v>
      </c>
      <c r="Q16" s="104">
        <v>1.2972752892314891E-3</v>
      </c>
      <c r="R16" s="104">
        <f t="shared" si="0"/>
        <v>1.153079852157455E-5</v>
      </c>
      <c r="S16" s="104">
        <f>P16/'סכום נכסי הקרן'!$C$42</f>
        <v>1.6149826092432957E-7</v>
      </c>
    </row>
    <row r="17" spans="2:19">
      <c r="B17" s="72" t="s">
        <v>2252</v>
      </c>
      <c r="C17" s="96" t="s">
        <v>2253</v>
      </c>
      <c r="D17" s="109" t="s">
        <v>2246</v>
      </c>
      <c r="E17" s="96" t="s">
        <v>2254</v>
      </c>
      <c r="F17" s="109" t="s">
        <v>1348</v>
      </c>
      <c r="G17" s="96" t="s">
        <v>342</v>
      </c>
      <c r="H17" s="96" t="s">
        <v>135</v>
      </c>
      <c r="I17" s="118">
        <v>42795</v>
      </c>
      <c r="J17" s="105">
        <v>6.8100000000000005</v>
      </c>
      <c r="K17" s="109" t="s">
        <v>137</v>
      </c>
      <c r="L17" s="110">
        <v>2.1400000000000002E-2</v>
      </c>
      <c r="M17" s="104">
        <v>5.2999999999999992E-3</v>
      </c>
      <c r="N17" s="103">
        <v>51146000</v>
      </c>
      <c r="O17" s="105">
        <v>113.35</v>
      </c>
      <c r="P17" s="103">
        <v>57973.993820000003</v>
      </c>
      <c r="Q17" s="104">
        <v>0.19698358534312102</v>
      </c>
      <c r="R17" s="104">
        <f t="shared" si="0"/>
        <v>5.4955277928857432E-2</v>
      </c>
      <c r="S17" s="104">
        <f>P17/'סכום נכסי הקרן'!$C$42</f>
        <v>7.6969359906149399E-4</v>
      </c>
    </row>
    <row r="18" spans="2:19">
      <c r="B18" s="72" t="s">
        <v>2255</v>
      </c>
      <c r="C18" s="96" t="s">
        <v>2256</v>
      </c>
      <c r="D18" s="109" t="s">
        <v>2246</v>
      </c>
      <c r="E18" s="96" t="s">
        <v>347</v>
      </c>
      <c r="F18" s="109" t="s">
        <v>334</v>
      </c>
      <c r="G18" s="96" t="s">
        <v>390</v>
      </c>
      <c r="H18" s="96" t="s">
        <v>328</v>
      </c>
      <c r="I18" s="118">
        <v>36489</v>
      </c>
      <c r="J18" s="105">
        <v>4.47</v>
      </c>
      <c r="K18" s="109" t="s">
        <v>137</v>
      </c>
      <c r="L18" s="110">
        <v>6.0499999999999998E-2</v>
      </c>
      <c r="M18" s="104">
        <v>1.1000000000000001E-3</v>
      </c>
      <c r="N18" s="103">
        <v>99000</v>
      </c>
      <c r="O18" s="105">
        <v>174.7</v>
      </c>
      <c r="P18" s="103">
        <v>172.95301999999998</v>
      </c>
      <c r="Q18" s="96"/>
      <c r="R18" s="104">
        <f t="shared" si="0"/>
        <v>1.6394732631748221E-4</v>
      </c>
      <c r="S18" s="104">
        <f>P18/'סכום נכסי הקרן'!$C$42</f>
        <v>2.2962163491042804E-6</v>
      </c>
    </row>
    <row r="19" spans="2:19">
      <c r="B19" s="72" t="s">
        <v>2257</v>
      </c>
      <c r="C19" s="96" t="s">
        <v>2258</v>
      </c>
      <c r="D19" s="109" t="s">
        <v>2246</v>
      </c>
      <c r="E19" s="96" t="s">
        <v>400</v>
      </c>
      <c r="F19" s="109" t="s">
        <v>133</v>
      </c>
      <c r="G19" s="96" t="s">
        <v>377</v>
      </c>
      <c r="H19" s="96" t="s">
        <v>135</v>
      </c>
      <c r="I19" s="118">
        <v>39084</v>
      </c>
      <c r="J19" s="105">
        <v>3.5400000000000005</v>
      </c>
      <c r="K19" s="109" t="s">
        <v>137</v>
      </c>
      <c r="L19" s="110">
        <v>5.5999999999999994E-2</v>
      </c>
      <c r="M19" s="104">
        <v>2.0000000000000005E-3</v>
      </c>
      <c r="N19" s="103">
        <v>12014860.130000003</v>
      </c>
      <c r="O19" s="105">
        <v>145.07</v>
      </c>
      <c r="P19" s="103">
        <v>17429.956799999996</v>
      </c>
      <c r="Q19" s="104">
        <v>1.7001242029122867E-2</v>
      </c>
      <c r="R19" s="104">
        <f t="shared" si="0"/>
        <v>1.6522375933008961E-2</v>
      </c>
      <c r="S19" s="104">
        <f>P19/'סכום נכסי הקרן'!$C$42</f>
        <v>2.3140938370628812E-4</v>
      </c>
    </row>
    <row r="20" spans="2:19">
      <c r="B20" s="72" t="s">
        <v>2259</v>
      </c>
      <c r="C20" s="96" t="s">
        <v>2260</v>
      </c>
      <c r="D20" s="109" t="s">
        <v>2246</v>
      </c>
      <c r="E20" s="96" t="s">
        <v>452</v>
      </c>
      <c r="F20" s="109" t="s">
        <v>453</v>
      </c>
      <c r="G20" s="96" t="s">
        <v>425</v>
      </c>
      <c r="H20" s="96" t="s">
        <v>135</v>
      </c>
      <c r="I20" s="118">
        <v>40561</v>
      </c>
      <c r="J20" s="105">
        <v>1.2499999999999998</v>
      </c>
      <c r="K20" s="109" t="s">
        <v>137</v>
      </c>
      <c r="L20" s="110">
        <v>0.06</v>
      </c>
      <c r="M20" s="104">
        <v>1.0899999999999995E-2</v>
      </c>
      <c r="N20" s="103">
        <v>122677906</v>
      </c>
      <c r="O20" s="105">
        <v>114.9</v>
      </c>
      <c r="P20" s="103">
        <v>140956.91740999999</v>
      </c>
      <c r="Q20" s="104">
        <v>3.3149482179874998E-2</v>
      </c>
      <c r="R20" s="104">
        <f t="shared" si="0"/>
        <v>0.13361726632656465</v>
      </c>
      <c r="S20" s="104">
        <f>P20/'סכום נכסי הקרן'!$C$42</f>
        <v>1.8714190609460525E-3</v>
      </c>
    </row>
    <row r="21" spans="2:19">
      <c r="B21" s="72" t="s">
        <v>2261</v>
      </c>
      <c r="C21" s="96" t="s">
        <v>2262</v>
      </c>
      <c r="D21" s="109" t="s">
        <v>2246</v>
      </c>
      <c r="E21" s="96" t="s">
        <v>1195</v>
      </c>
      <c r="F21" s="109" t="s">
        <v>334</v>
      </c>
      <c r="G21" s="96" t="s">
        <v>510</v>
      </c>
      <c r="H21" s="96" t="s">
        <v>328</v>
      </c>
      <c r="I21" s="118">
        <v>39387</v>
      </c>
      <c r="J21" s="105">
        <v>2.1999999999999997</v>
      </c>
      <c r="K21" s="109" t="s">
        <v>137</v>
      </c>
      <c r="L21" s="110">
        <v>5.7500000000000002E-2</v>
      </c>
      <c r="M21" s="104">
        <v>4.5000000000000005E-3</v>
      </c>
      <c r="N21" s="103">
        <v>99500000</v>
      </c>
      <c r="O21" s="105">
        <v>133.63</v>
      </c>
      <c r="P21" s="103">
        <v>132961.84875</v>
      </c>
      <c r="Q21" s="104">
        <v>7.6420890937019967E-2</v>
      </c>
      <c r="R21" s="104">
        <f t="shared" si="0"/>
        <v>0.12603850227531133</v>
      </c>
      <c r="S21" s="104">
        <f>P21/'סכום נכסי הקרן'!$C$42</f>
        <v>1.7652722739786826E-3</v>
      </c>
    </row>
    <row r="22" spans="2:19">
      <c r="B22" s="72" t="s">
        <v>2263</v>
      </c>
      <c r="C22" s="96" t="s">
        <v>2264</v>
      </c>
      <c r="D22" s="109" t="s">
        <v>29</v>
      </c>
      <c r="E22" s="96"/>
      <c r="F22" s="109" t="s">
        <v>643</v>
      </c>
      <c r="G22" s="96" t="s">
        <v>883</v>
      </c>
      <c r="H22" s="96" t="s">
        <v>328</v>
      </c>
      <c r="I22" s="118">
        <v>38445</v>
      </c>
      <c r="J22" s="105">
        <v>0.34</v>
      </c>
      <c r="K22" s="109" t="s">
        <v>137</v>
      </c>
      <c r="L22" s="110">
        <v>6.7000000000000004E-2</v>
      </c>
      <c r="M22" s="104">
        <v>0.62209999999999999</v>
      </c>
      <c r="N22" s="103">
        <v>667880.16</v>
      </c>
      <c r="O22" s="105">
        <v>108.43980000000001</v>
      </c>
      <c r="P22" s="103">
        <v>724.24820999999997</v>
      </c>
      <c r="Q22" s="104">
        <v>2.214019906085507E-2</v>
      </c>
      <c r="R22" s="104">
        <f t="shared" si="0"/>
        <v>6.8653648036745693E-4</v>
      </c>
      <c r="S22" s="104">
        <f>P22/'סכום נכסי הקרן'!$C$42</f>
        <v>9.6155047226785078E-6</v>
      </c>
    </row>
    <row r="23" spans="2:19">
      <c r="B23" s="72" t="s">
        <v>2265</v>
      </c>
      <c r="C23" s="96" t="s">
        <v>2266</v>
      </c>
      <c r="D23" s="109" t="s">
        <v>29</v>
      </c>
      <c r="E23" s="96"/>
      <c r="F23" s="109" t="s">
        <v>643</v>
      </c>
      <c r="G23" s="96" t="s">
        <v>883</v>
      </c>
      <c r="H23" s="96" t="s">
        <v>328</v>
      </c>
      <c r="I23" s="118">
        <v>38573</v>
      </c>
      <c r="J23" s="105">
        <v>0.46</v>
      </c>
      <c r="K23" s="109" t="s">
        <v>137</v>
      </c>
      <c r="L23" s="110">
        <v>6.7000000000000004E-2</v>
      </c>
      <c r="M23" s="104">
        <v>0.4885000000000001</v>
      </c>
      <c r="N23" s="103">
        <v>526266.61</v>
      </c>
      <c r="O23" s="105">
        <v>106.6756</v>
      </c>
      <c r="P23" s="103">
        <v>561.39826999999991</v>
      </c>
      <c r="Q23" s="104">
        <v>2.8270506119827492E-2</v>
      </c>
      <c r="R23" s="104">
        <f t="shared" si="0"/>
        <v>5.3216616492594328E-4</v>
      </c>
      <c r="S23" s="104">
        <f>P23/'סכום נכסי הקרן'!$C$42</f>
        <v>7.4534222410967966E-6</v>
      </c>
    </row>
    <row r="24" spans="2:19">
      <c r="B24" s="72" t="s">
        <v>2267</v>
      </c>
      <c r="C24" s="96" t="s">
        <v>2268</v>
      </c>
      <c r="D24" s="109" t="s">
        <v>29</v>
      </c>
      <c r="E24" s="96"/>
      <c r="F24" s="109" t="s">
        <v>643</v>
      </c>
      <c r="G24" s="96" t="s">
        <v>883</v>
      </c>
      <c r="H24" s="96" t="s">
        <v>328</v>
      </c>
      <c r="I24" s="118">
        <v>38376</v>
      </c>
      <c r="J24" s="105">
        <v>0.27999999999999992</v>
      </c>
      <c r="K24" s="109" t="s">
        <v>137</v>
      </c>
      <c r="L24" s="110">
        <v>7.0000000000000007E-2</v>
      </c>
      <c r="M24" s="104">
        <v>1.2759</v>
      </c>
      <c r="N24" s="103">
        <v>312963.61</v>
      </c>
      <c r="O24" s="105">
        <v>100.026</v>
      </c>
      <c r="P24" s="103">
        <v>313.04502000000002</v>
      </c>
      <c r="Q24" s="104">
        <v>2.2891226747434549E-2</v>
      </c>
      <c r="R24" s="104">
        <f t="shared" si="0"/>
        <v>2.9674471163326755E-4</v>
      </c>
      <c r="S24" s="104">
        <f>P24/'סכום נכסי הקרן'!$C$42</f>
        <v>4.1561523061561841E-6</v>
      </c>
    </row>
    <row r="25" spans="2:19">
      <c r="B25" s="72" t="s">
        <v>2269</v>
      </c>
      <c r="C25" s="96" t="s">
        <v>2270</v>
      </c>
      <c r="D25" s="109" t="s">
        <v>29</v>
      </c>
      <c r="E25" s="96" t="s">
        <v>2271</v>
      </c>
      <c r="F25" s="109" t="s">
        <v>679</v>
      </c>
      <c r="G25" s="96" t="s">
        <v>683</v>
      </c>
      <c r="H25" s="96"/>
      <c r="I25" s="118">
        <v>39104</v>
      </c>
      <c r="J25" s="105">
        <v>0.7599999999999999</v>
      </c>
      <c r="K25" s="109" t="s">
        <v>137</v>
      </c>
      <c r="L25" s="110">
        <v>5.5999999999999994E-2</v>
      </c>
      <c r="M25" s="104">
        <v>3.6650998304095812</v>
      </c>
      <c r="N25" s="103">
        <v>2749976.96</v>
      </c>
      <c r="O25" s="105">
        <v>24.501999999999999</v>
      </c>
      <c r="P25" s="103">
        <v>673.79986000000008</v>
      </c>
      <c r="Q25" s="104">
        <v>4.7842153280417453E-3</v>
      </c>
      <c r="R25" s="104">
        <f t="shared" si="0"/>
        <v>6.3871498468250998E-4</v>
      </c>
      <c r="S25" s="104">
        <f>P25/'סכום נכסי הקרן'!$C$42</f>
        <v>8.9457255765535379E-6</v>
      </c>
    </row>
    <row r="26" spans="2:19">
      <c r="B26" s="73"/>
      <c r="C26" s="96"/>
      <c r="D26" s="96"/>
      <c r="E26" s="96"/>
      <c r="F26" s="96"/>
      <c r="G26" s="96"/>
      <c r="H26" s="96"/>
      <c r="I26" s="96"/>
      <c r="J26" s="105"/>
      <c r="K26" s="96"/>
      <c r="L26" s="96"/>
      <c r="M26" s="104"/>
      <c r="N26" s="103"/>
      <c r="O26" s="105"/>
      <c r="P26" s="96"/>
      <c r="Q26" s="96"/>
      <c r="R26" s="104"/>
      <c r="S26" s="96"/>
    </row>
    <row r="27" spans="2:19">
      <c r="B27" s="71" t="s">
        <v>64</v>
      </c>
      <c r="C27" s="98"/>
      <c r="D27" s="98"/>
      <c r="E27" s="98"/>
      <c r="F27" s="98"/>
      <c r="G27" s="98"/>
      <c r="H27" s="98"/>
      <c r="I27" s="98"/>
      <c r="J27" s="108">
        <v>4.0131374829834083</v>
      </c>
      <c r="K27" s="98"/>
      <c r="L27" s="98"/>
      <c r="M27" s="107">
        <v>1.8516493129961266E-2</v>
      </c>
      <c r="N27" s="106"/>
      <c r="O27" s="108"/>
      <c r="P27" s="106">
        <v>269172.77275</v>
      </c>
      <c r="Q27" s="98"/>
      <c r="R27" s="107">
        <f t="shared" ref="R27:R44" si="1">P27/$P$11</f>
        <v>0.25515689989007267</v>
      </c>
      <c r="S27" s="107">
        <f>P27/'סכום נכסי הקרן'!$C$42</f>
        <v>3.5736810003218289E-3</v>
      </c>
    </row>
    <row r="28" spans="2:19">
      <c r="B28" s="72" t="s">
        <v>2272</v>
      </c>
      <c r="C28" s="96" t="s">
        <v>2273</v>
      </c>
      <c r="D28" s="109" t="s">
        <v>2246</v>
      </c>
      <c r="E28" s="96" t="s">
        <v>2254</v>
      </c>
      <c r="F28" s="109" t="s">
        <v>1348</v>
      </c>
      <c r="G28" s="96" t="s">
        <v>342</v>
      </c>
      <c r="H28" s="96" t="s">
        <v>135</v>
      </c>
      <c r="I28" s="118">
        <v>42795</v>
      </c>
      <c r="J28" s="105">
        <v>6.3800000000000008</v>
      </c>
      <c r="K28" s="109" t="s">
        <v>137</v>
      </c>
      <c r="L28" s="110">
        <v>3.7400000000000003E-2</v>
      </c>
      <c r="M28" s="104">
        <v>1.9399999999999997E-2</v>
      </c>
      <c r="N28" s="103">
        <v>61796938</v>
      </c>
      <c r="O28" s="105">
        <v>112.95</v>
      </c>
      <c r="P28" s="103">
        <v>69799.642829999997</v>
      </c>
      <c r="Q28" s="104">
        <v>0.11998054199721196</v>
      </c>
      <c r="R28" s="104">
        <f t="shared" si="1"/>
        <v>6.616516334836893E-2</v>
      </c>
      <c r="S28" s="104">
        <f>P28/'סכום נכסי הקרן'!$C$42</f>
        <v>9.2669720961151985E-4</v>
      </c>
    </row>
    <row r="29" spans="2:19">
      <c r="B29" s="72" t="s">
        <v>2274</v>
      </c>
      <c r="C29" s="96" t="s">
        <v>2275</v>
      </c>
      <c r="D29" s="109" t="s">
        <v>2246</v>
      </c>
      <c r="E29" s="96" t="s">
        <v>2254</v>
      </c>
      <c r="F29" s="109" t="s">
        <v>1348</v>
      </c>
      <c r="G29" s="96" t="s">
        <v>342</v>
      </c>
      <c r="H29" s="96" t="s">
        <v>135</v>
      </c>
      <c r="I29" s="118">
        <v>42795</v>
      </c>
      <c r="J29" s="105">
        <v>3.09</v>
      </c>
      <c r="K29" s="109" t="s">
        <v>137</v>
      </c>
      <c r="L29" s="110">
        <v>2.5000000000000001E-2</v>
      </c>
      <c r="M29" s="104">
        <v>1.01E-2</v>
      </c>
      <c r="N29" s="103">
        <v>70347694.440000013</v>
      </c>
      <c r="O29" s="105">
        <v>105.42</v>
      </c>
      <c r="P29" s="103">
        <v>74160.540280000001</v>
      </c>
      <c r="Q29" s="104">
        <v>0.11316264543016626</v>
      </c>
      <c r="R29" s="104">
        <f t="shared" si="1"/>
        <v>7.0298988113453836E-2</v>
      </c>
      <c r="S29" s="104">
        <f>P29/'סכום נכסי הקרן'!$C$42</f>
        <v>9.8459480527915942E-4</v>
      </c>
    </row>
    <row r="30" spans="2:19">
      <c r="B30" s="72" t="s">
        <v>2276</v>
      </c>
      <c r="C30" s="96" t="s">
        <v>2277</v>
      </c>
      <c r="D30" s="109" t="s">
        <v>2246</v>
      </c>
      <c r="E30" s="96" t="s">
        <v>2278</v>
      </c>
      <c r="F30" s="109" t="s">
        <v>389</v>
      </c>
      <c r="G30" s="96" t="s">
        <v>425</v>
      </c>
      <c r="H30" s="96" t="s">
        <v>135</v>
      </c>
      <c r="I30" s="118">
        <v>42598</v>
      </c>
      <c r="J30" s="105">
        <v>4.7599999999999989</v>
      </c>
      <c r="K30" s="109" t="s">
        <v>137</v>
      </c>
      <c r="L30" s="110">
        <v>3.1E-2</v>
      </c>
      <c r="M30" s="104">
        <v>1.9600000000000003E-2</v>
      </c>
      <c r="N30" s="103">
        <v>43422387.360000022</v>
      </c>
      <c r="O30" s="105">
        <v>105.56</v>
      </c>
      <c r="P30" s="103">
        <v>45836.67209</v>
      </c>
      <c r="Q30" s="104">
        <v>6.8803078684512492E-2</v>
      </c>
      <c r="R30" s="104">
        <f t="shared" si="1"/>
        <v>4.3449948641814173E-2</v>
      </c>
      <c r="S30" s="104">
        <f>P30/'סכום נכסי הקרן'!$C$42</f>
        <v>6.0855205559052908E-4</v>
      </c>
    </row>
    <row r="31" spans="2:19">
      <c r="B31" s="72" t="s">
        <v>2279</v>
      </c>
      <c r="C31" s="96" t="s">
        <v>2280</v>
      </c>
      <c r="D31" s="109" t="s">
        <v>3940</v>
      </c>
      <c r="E31" s="96" t="s">
        <v>2281</v>
      </c>
      <c r="F31" s="109" t="s">
        <v>134</v>
      </c>
      <c r="G31" s="96" t="s">
        <v>514</v>
      </c>
      <c r="H31" s="96" t="s">
        <v>135</v>
      </c>
      <c r="I31" s="118">
        <v>43741</v>
      </c>
      <c r="J31" s="105">
        <v>1.2299999999999998</v>
      </c>
      <c r="K31" s="109" t="s">
        <v>137</v>
      </c>
      <c r="L31" s="110">
        <v>1.34E-2</v>
      </c>
      <c r="M31" s="104">
        <v>2.3799999999999998E-2</v>
      </c>
      <c r="N31" s="103">
        <v>43955000</v>
      </c>
      <c r="O31" s="105">
        <v>99.08</v>
      </c>
      <c r="P31" s="103">
        <v>43550.614000000009</v>
      </c>
      <c r="Q31" s="104">
        <v>6.7416799046362802E-2</v>
      </c>
      <c r="R31" s="104">
        <f t="shared" si="1"/>
        <v>4.1282925992183951E-2</v>
      </c>
      <c r="S31" s="104">
        <f>P31/'סכום נכסי הקרן'!$C$42</f>
        <v>5.7820113161556705E-4</v>
      </c>
    </row>
    <row r="32" spans="2:19">
      <c r="B32" s="72" t="s">
        <v>2282</v>
      </c>
      <c r="C32" s="96" t="s">
        <v>2283</v>
      </c>
      <c r="D32" s="109" t="s">
        <v>2246</v>
      </c>
      <c r="E32" s="96" t="s">
        <v>2284</v>
      </c>
      <c r="F32" s="109" t="s">
        <v>389</v>
      </c>
      <c r="G32" s="96" t="s">
        <v>629</v>
      </c>
      <c r="H32" s="96" t="s">
        <v>328</v>
      </c>
      <c r="I32" s="118">
        <v>43310</v>
      </c>
      <c r="J32" s="105">
        <v>3.8399999999999994</v>
      </c>
      <c r="K32" s="109" t="s">
        <v>137</v>
      </c>
      <c r="L32" s="110">
        <v>3.5499999999999997E-2</v>
      </c>
      <c r="M32" s="104">
        <v>2.6599999999999988E-2</v>
      </c>
      <c r="N32" s="103">
        <v>33484800</v>
      </c>
      <c r="O32" s="105">
        <v>103.46</v>
      </c>
      <c r="P32" s="103">
        <v>34643.374080000016</v>
      </c>
      <c r="Q32" s="104">
        <v>0.109</v>
      </c>
      <c r="R32" s="104">
        <f t="shared" si="1"/>
        <v>3.2839487596298511E-2</v>
      </c>
      <c r="S32" s="104">
        <f>P32/'סכום נכסי הקרן'!$C$42</f>
        <v>4.5994387349022013E-4</v>
      </c>
    </row>
    <row r="33" spans="2:19">
      <c r="B33" s="72" t="s">
        <v>2285</v>
      </c>
      <c r="C33" s="96" t="s">
        <v>2286</v>
      </c>
      <c r="D33" s="109" t="s">
        <v>2246</v>
      </c>
      <c r="E33" s="96" t="s">
        <v>2287</v>
      </c>
      <c r="F33" s="109" t="s">
        <v>389</v>
      </c>
      <c r="G33" s="96" t="s">
        <v>663</v>
      </c>
      <c r="H33" s="96" t="s">
        <v>135</v>
      </c>
      <c r="I33" s="118">
        <v>41903</v>
      </c>
      <c r="J33" s="105">
        <v>0.82000000000000017</v>
      </c>
      <c r="K33" s="109" t="s">
        <v>137</v>
      </c>
      <c r="L33" s="110">
        <v>5.1500000000000004E-2</v>
      </c>
      <c r="M33" s="104">
        <v>2.0800000000000006E-2</v>
      </c>
      <c r="N33" s="103">
        <v>1129411.7899999998</v>
      </c>
      <c r="O33" s="105">
        <v>104.65</v>
      </c>
      <c r="P33" s="103">
        <v>1181.9294699999998</v>
      </c>
      <c r="Q33" s="104">
        <v>5.6470473735528832E-2</v>
      </c>
      <c r="R33" s="104">
        <f t="shared" si="1"/>
        <v>1.1203861979532869E-3</v>
      </c>
      <c r="S33" s="104">
        <f>P33/'סכום נכסי הקרן'!$C$42</f>
        <v>1.5691924734833523E-5</v>
      </c>
    </row>
    <row r="34" spans="2:19">
      <c r="B34" s="73"/>
      <c r="C34" s="96"/>
      <c r="D34" s="96"/>
      <c r="E34" s="96"/>
      <c r="F34" s="96"/>
      <c r="G34" s="96"/>
      <c r="H34" s="96"/>
      <c r="I34" s="96"/>
      <c r="J34" s="105"/>
      <c r="K34" s="96"/>
      <c r="L34" s="96"/>
      <c r="M34" s="104"/>
      <c r="N34" s="103"/>
      <c r="O34" s="105"/>
      <c r="P34" s="96"/>
      <c r="Q34" s="96"/>
      <c r="R34" s="104"/>
      <c r="S34" s="96"/>
    </row>
    <row r="35" spans="2:19">
      <c r="B35" s="71" t="s">
        <v>50</v>
      </c>
      <c r="C35" s="98"/>
      <c r="D35" s="98"/>
      <c r="E35" s="98"/>
      <c r="F35" s="98"/>
      <c r="G35" s="98"/>
      <c r="H35" s="98"/>
      <c r="I35" s="98"/>
      <c r="J35" s="108">
        <v>1.8510341089221416</v>
      </c>
      <c r="K35" s="98"/>
      <c r="L35" s="98"/>
      <c r="M35" s="107">
        <v>5.9845963552307396E-2</v>
      </c>
      <c r="N35" s="106"/>
      <c r="O35" s="108"/>
      <c r="P35" s="106">
        <v>56252.660580000011</v>
      </c>
      <c r="Q35" s="98"/>
      <c r="R35" s="107">
        <f t="shared" si="1"/>
        <v>5.3323574808556859E-2</v>
      </c>
      <c r="S35" s="107">
        <v>1.5691951985101687E-5</v>
      </c>
    </row>
    <row r="36" spans="2:19">
      <c r="B36" s="72" t="s">
        <v>2288</v>
      </c>
      <c r="C36" s="96" t="s">
        <v>2289</v>
      </c>
      <c r="D36" s="109" t="s">
        <v>2246</v>
      </c>
      <c r="E36" s="96" t="s">
        <v>2290</v>
      </c>
      <c r="F36" s="109" t="s">
        <v>679</v>
      </c>
      <c r="G36" s="96" t="s">
        <v>425</v>
      </c>
      <c r="H36" s="96" t="s">
        <v>135</v>
      </c>
      <c r="I36" s="118">
        <v>38118</v>
      </c>
      <c r="J36" s="105">
        <v>3.4200000000000004</v>
      </c>
      <c r="K36" s="109" t="s">
        <v>136</v>
      </c>
      <c r="L36" s="110">
        <v>7.8622999999999998E-2</v>
      </c>
      <c r="M36" s="104">
        <v>1.6400000000000001E-2</v>
      </c>
      <c r="N36" s="103">
        <v>518442.31</v>
      </c>
      <c r="O36" s="105">
        <v>127.86</v>
      </c>
      <c r="P36" s="103">
        <v>2297.5432599999999</v>
      </c>
      <c r="Q36" s="104">
        <v>7.2815061060572395E-3</v>
      </c>
      <c r="R36" s="104">
        <f t="shared" si="1"/>
        <v>2.177909784840715E-3</v>
      </c>
      <c r="S36" s="104">
        <v>1.5691951985101687E-5</v>
      </c>
    </row>
    <row r="37" spans="2:19">
      <c r="B37" s="72" t="s">
        <v>2291</v>
      </c>
      <c r="C37" s="96" t="s">
        <v>2292</v>
      </c>
      <c r="D37" s="109" t="s">
        <v>2246</v>
      </c>
      <c r="E37" s="96" t="s">
        <v>1142</v>
      </c>
      <c r="F37" s="109" t="s">
        <v>160</v>
      </c>
      <c r="G37" s="96" t="s">
        <v>510</v>
      </c>
      <c r="H37" s="96" t="s">
        <v>328</v>
      </c>
      <c r="I37" s="118">
        <v>42799</v>
      </c>
      <c r="J37" s="105">
        <v>0.20999999999999996</v>
      </c>
      <c r="K37" s="109" t="s">
        <v>136</v>
      </c>
      <c r="L37" s="110">
        <v>3.7000000000000005E-2</v>
      </c>
      <c r="M37" s="104">
        <v>1.9799977380790871E-2</v>
      </c>
      <c r="N37" s="103">
        <v>2564221</v>
      </c>
      <c r="O37" s="105">
        <v>101.43</v>
      </c>
      <c r="P37" s="103">
        <v>9014.6830000000009</v>
      </c>
      <c r="Q37" s="104">
        <v>3.8155779417891791E-2</v>
      </c>
      <c r="R37" s="104">
        <f t="shared" si="1"/>
        <v>8.5452868961158335E-3</v>
      </c>
      <c r="S37" s="104">
        <v>1.5691951985101687E-5</v>
      </c>
    </row>
    <row r="38" spans="2:19">
      <c r="B38" s="72" t="s">
        <v>2293</v>
      </c>
      <c r="C38" s="96" t="s">
        <v>2294</v>
      </c>
      <c r="D38" s="109" t="s">
        <v>2246</v>
      </c>
      <c r="E38" s="96" t="s">
        <v>1142</v>
      </c>
      <c r="F38" s="109" t="s">
        <v>160</v>
      </c>
      <c r="G38" s="96" t="s">
        <v>510</v>
      </c>
      <c r="H38" s="96" t="s">
        <v>328</v>
      </c>
      <c r="I38" s="118">
        <v>42625</v>
      </c>
      <c r="J38" s="105">
        <v>2.1</v>
      </c>
      <c r="K38" s="109" t="s">
        <v>136</v>
      </c>
      <c r="L38" s="110">
        <v>4.4500000000000005E-2</v>
      </c>
      <c r="M38" s="104">
        <v>7.0099999999999982E-2</v>
      </c>
      <c r="N38" s="103">
        <v>13457271</v>
      </c>
      <c r="O38" s="105">
        <v>96.35</v>
      </c>
      <c r="P38" s="103">
        <v>44940.434320000008</v>
      </c>
      <c r="Q38" s="104">
        <v>6.1723847818833361E-2</v>
      </c>
      <c r="R38" s="104">
        <f t="shared" si="1"/>
        <v>4.2600378127600307E-2</v>
      </c>
      <c r="S38" s="104">
        <v>1.5691951985101687E-5</v>
      </c>
    </row>
    <row r="39" spans="2:19">
      <c r="B39" s="73"/>
      <c r="C39" s="96"/>
      <c r="D39" s="96"/>
      <c r="E39" s="96"/>
      <c r="F39" s="96"/>
      <c r="G39" s="96"/>
      <c r="H39" s="96"/>
      <c r="I39" s="96"/>
      <c r="J39" s="105"/>
      <c r="K39" s="96"/>
      <c r="L39" s="96"/>
      <c r="M39" s="104"/>
      <c r="N39" s="103"/>
      <c r="O39" s="105"/>
      <c r="P39" s="96"/>
      <c r="Q39" s="96"/>
      <c r="R39" s="104"/>
      <c r="S39" s="96"/>
    </row>
    <row r="40" spans="2:19">
      <c r="B40" s="70" t="s">
        <v>205</v>
      </c>
      <c r="C40" s="98"/>
      <c r="D40" s="98"/>
      <c r="E40" s="98"/>
      <c r="F40" s="98"/>
      <c r="G40" s="98"/>
      <c r="H40" s="98"/>
      <c r="I40" s="98"/>
      <c r="J40" s="108">
        <v>10.690528601543638</v>
      </c>
      <c r="K40" s="98"/>
      <c r="L40" s="98"/>
      <c r="M40" s="107">
        <v>3.2714808915858484E-2</v>
      </c>
      <c r="N40" s="106"/>
      <c r="O40" s="108"/>
      <c r="P40" s="106">
        <v>64078.7425</v>
      </c>
      <c r="Q40" s="98"/>
      <c r="R40" s="107">
        <f t="shared" si="1"/>
        <v>6.0742151288606681E-2</v>
      </c>
      <c r="S40" s="107">
        <v>1.5691951985101687E-5</v>
      </c>
    </row>
    <row r="41" spans="2:19">
      <c r="B41" s="71" t="s">
        <v>72</v>
      </c>
      <c r="C41" s="98"/>
      <c r="D41" s="98"/>
      <c r="E41" s="98"/>
      <c r="F41" s="98"/>
      <c r="G41" s="98"/>
      <c r="H41" s="98"/>
      <c r="I41" s="98"/>
      <c r="J41" s="108">
        <v>10.690528601543638</v>
      </c>
      <c r="K41" s="98"/>
      <c r="L41" s="98"/>
      <c r="M41" s="107">
        <v>3.2714808915858484E-2</v>
      </c>
      <c r="N41" s="106"/>
      <c r="O41" s="108"/>
      <c r="P41" s="106">
        <v>64078.7425</v>
      </c>
      <c r="Q41" s="98"/>
      <c r="R41" s="107">
        <f t="shared" si="1"/>
        <v>6.0742151288606681E-2</v>
      </c>
      <c r="S41" s="107">
        <v>1.5691951985101687E-5</v>
      </c>
    </row>
    <row r="42" spans="2:19">
      <c r="B42" s="72" t="s">
        <v>2295</v>
      </c>
      <c r="C42" s="96">
        <v>4824</v>
      </c>
      <c r="D42" s="109" t="s">
        <v>2246</v>
      </c>
      <c r="E42" s="96"/>
      <c r="F42" s="109" t="s">
        <v>982</v>
      </c>
      <c r="G42" s="96" t="s">
        <v>902</v>
      </c>
      <c r="H42" s="96" t="s">
        <v>903</v>
      </c>
      <c r="I42" s="118">
        <v>42206</v>
      </c>
      <c r="J42" s="105">
        <v>17.119999999999997</v>
      </c>
      <c r="K42" s="109" t="s">
        <v>144</v>
      </c>
      <c r="L42" s="110">
        <v>4.555E-2</v>
      </c>
      <c r="M42" s="104">
        <v>4.2599999999999999E-2</v>
      </c>
      <c r="N42" s="103">
        <v>8688000</v>
      </c>
      <c r="O42" s="105">
        <v>106.88</v>
      </c>
      <c r="P42" s="103">
        <v>23500.336139999999</v>
      </c>
      <c r="Q42" s="104">
        <v>5.2155433758156788E-2</v>
      </c>
      <c r="R42" s="104">
        <f t="shared" si="1"/>
        <v>2.2276669570239944E-2</v>
      </c>
      <c r="S42" s="104">
        <v>1.5691951985101687E-5</v>
      </c>
    </row>
    <row r="43" spans="2:19">
      <c r="B43" s="72" t="s">
        <v>2296</v>
      </c>
      <c r="C43" s="96">
        <v>4279</v>
      </c>
      <c r="D43" s="109" t="s">
        <v>2246</v>
      </c>
      <c r="E43" s="96"/>
      <c r="F43" s="109" t="s">
        <v>907</v>
      </c>
      <c r="G43" s="96" t="s">
        <v>1092</v>
      </c>
      <c r="H43" s="96" t="s">
        <v>909</v>
      </c>
      <c r="I43" s="118">
        <v>40949</v>
      </c>
      <c r="J43" s="105">
        <v>1.5</v>
      </c>
      <c r="K43" s="109" t="s">
        <v>136</v>
      </c>
      <c r="L43" s="110">
        <v>0.06</v>
      </c>
      <c r="M43" s="104">
        <v>1.89E-2</v>
      </c>
      <c r="N43" s="103">
        <v>5404772.8300000001</v>
      </c>
      <c r="O43" s="105">
        <v>107.77</v>
      </c>
      <c r="P43" s="103">
        <v>20188.492280000002</v>
      </c>
      <c r="Q43" s="104">
        <v>6.5512397939393938E-3</v>
      </c>
      <c r="R43" s="104">
        <f t="shared" si="1"/>
        <v>1.913727399317532E-2</v>
      </c>
      <c r="S43" s="104">
        <v>1.5691951985101687E-5</v>
      </c>
    </row>
    <row r="44" spans="2:19">
      <c r="B44" s="72" t="s">
        <v>2297</v>
      </c>
      <c r="C44" s="96">
        <v>5168</v>
      </c>
      <c r="D44" s="109" t="s">
        <v>2246</v>
      </c>
      <c r="E44" s="96"/>
      <c r="F44" s="109" t="s">
        <v>982</v>
      </c>
      <c r="G44" s="96" t="s">
        <v>683</v>
      </c>
      <c r="H44" s="96"/>
      <c r="I44" s="118">
        <v>42408</v>
      </c>
      <c r="J44" s="105">
        <v>12.379999999999999</v>
      </c>
      <c r="K44" s="109" t="s">
        <v>144</v>
      </c>
      <c r="L44" s="110">
        <v>3.9510000000000003E-2</v>
      </c>
      <c r="M44" s="104">
        <v>3.4999999999999996E-2</v>
      </c>
      <c r="N44" s="103">
        <v>7610000</v>
      </c>
      <c r="O44" s="105">
        <v>105.87</v>
      </c>
      <c r="P44" s="103">
        <v>20389.914080000002</v>
      </c>
      <c r="Q44" s="104">
        <v>1.9287942881329727E-2</v>
      </c>
      <c r="R44" s="104">
        <f t="shared" si="1"/>
        <v>1.9328207725191417E-2</v>
      </c>
      <c r="S44" s="104">
        <v>1.5691951985101687E-5</v>
      </c>
    </row>
    <row r="45" spans="2:19">
      <c r="B45" s="126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</row>
    <row r="46" spans="2:19">
      <c r="B46" s="126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</row>
    <row r="47" spans="2:19">
      <c r="B47" s="126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</row>
    <row r="48" spans="2:19">
      <c r="B48" s="131" t="s">
        <v>229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</row>
    <row r="49" spans="2:19">
      <c r="B49" s="131" t="s">
        <v>116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</row>
    <row r="50" spans="2:19">
      <c r="B50" s="131" t="s">
        <v>211</v>
      </c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</row>
    <row r="51" spans="2:19">
      <c r="B51" s="131" t="s">
        <v>219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</row>
    <row r="52" spans="2:19">
      <c r="B52" s="126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</row>
    <row r="53" spans="2:19">
      <c r="B53" s="126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</row>
    <row r="54" spans="2:19">
      <c r="B54" s="126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</row>
    <row r="55" spans="2:19">
      <c r="B55" s="126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</row>
    <row r="56" spans="2:19">
      <c r="B56" s="126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</row>
    <row r="57" spans="2:19">
      <c r="B57" s="126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</row>
    <row r="58" spans="2:19">
      <c r="B58" s="126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</row>
    <row r="59" spans="2:19">
      <c r="B59" s="126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</row>
    <row r="60" spans="2:19">
      <c r="B60" s="126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</row>
    <row r="61" spans="2:19">
      <c r="B61" s="126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</row>
    <row r="62" spans="2:19">
      <c r="B62" s="126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</row>
    <row r="63" spans="2:19">
      <c r="B63" s="126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</row>
    <row r="64" spans="2:19">
      <c r="B64" s="126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</row>
    <row r="65" spans="2:19">
      <c r="B65" s="126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</row>
    <row r="66" spans="2:19">
      <c r="B66" s="126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</row>
    <row r="67" spans="2:19">
      <c r="B67" s="126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</row>
    <row r="68" spans="2:19">
      <c r="B68" s="126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</row>
    <row r="69" spans="2:19">
      <c r="B69" s="126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</row>
    <row r="70" spans="2:19">
      <c r="B70" s="126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</row>
    <row r="71" spans="2:19">
      <c r="B71" s="126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</row>
    <row r="72" spans="2:19">
      <c r="B72" s="126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</row>
    <row r="73" spans="2:19">
      <c r="B73" s="126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</row>
    <row r="74" spans="2:19">
      <c r="B74" s="126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</row>
    <row r="75" spans="2:19">
      <c r="B75" s="126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</row>
    <row r="76" spans="2:19">
      <c r="B76" s="126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</row>
    <row r="77" spans="2:19">
      <c r="B77" s="126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</row>
    <row r="78" spans="2:19">
      <c r="B78" s="126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</row>
    <row r="79" spans="2:19">
      <c r="B79" s="126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</row>
    <row r="80" spans="2:19">
      <c r="B80" s="126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</row>
    <row r="81" spans="2:19">
      <c r="B81" s="126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</row>
    <row r="82" spans="2:19">
      <c r="B82" s="126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</row>
    <row r="83" spans="2:19">
      <c r="B83" s="126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</row>
    <row r="84" spans="2:19">
      <c r="B84" s="126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</row>
    <row r="85" spans="2:19">
      <c r="B85" s="126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</row>
    <row r="86" spans="2:19">
      <c r="B86" s="126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</row>
    <row r="87" spans="2:19">
      <c r="B87" s="126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</row>
    <row r="88" spans="2:19">
      <c r="B88" s="126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</row>
    <row r="89" spans="2:19">
      <c r="B89" s="126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</row>
    <row r="90" spans="2:19">
      <c r="B90" s="126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</row>
    <row r="91" spans="2:19">
      <c r="B91" s="126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</row>
    <row r="92" spans="2:19">
      <c r="B92" s="126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</row>
    <row r="93" spans="2:19">
      <c r="B93" s="126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</row>
    <row r="94" spans="2:19">
      <c r="B94" s="126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</row>
    <row r="95" spans="2:19">
      <c r="B95" s="126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</row>
    <row r="96" spans="2:19">
      <c r="B96" s="126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</row>
    <row r="97" spans="2:19">
      <c r="B97" s="126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</row>
    <row r="98" spans="2:19">
      <c r="B98" s="126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</row>
    <row r="99" spans="2:19">
      <c r="B99" s="126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</row>
    <row r="100" spans="2:19">
      <c r="B100" s="126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</row>
    <row r="101" spans="2:19">
      <c r="B101" s="126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</row>
    <row r="102" spans="2:19">
      <c r="B102" s="126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</row>
    <row r="103" spans="2:19">
      <c r="B103" s="126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</row>
    <row r="104" spans="2:19">
      <c r="B104" s="126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</row>
    <row r="105" spans="2:19">
      <c r="B105" s="126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</row>
    <row r="106" spans="2:19">
      <c r="B106" s="126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</row>
    <row r="107" spans="2:19">
      <c r="B107" s="126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</row>
    <row r="108" spans="2:19">
      <c r="B108" s="126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</row>
    <row r="109" spans="2:19">
      <c r="B109" s="126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</row>
    <row r="110" spans="2:19">
      <c r="B110" s="126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</row>
    <row r="111" spans="2:19">
      <c r="B111" s="126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</row>
    <row r="112" spans="2:19">
      <c r="B112" s="126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</row>
    <row r="113" spans="2:19">
      <c r="B113" s="126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</row>
    <row r="114" spans="2:19">
      <c r="B114" s="126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</row>
    <row r="115" spans="2:19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</row>
    <row r="116" spans="2:19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</row>
    <row r="117" spans="2:19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</row>
    <row r="118" spans="2:19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</row>
    <row r="119" spans="2:19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</row>
    <row r="120" spans="2:19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</row>
    <row r="121" spans="2:19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</row>
    <row r="122" spans="2:19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</row>
    <row r="123" spans="2:19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</row>
    <row r="124" spans="2:19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</row>
    <row r="125" spans="2:19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</row>
    <row r="126" spans="2:19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</row>
    <row r="127" spans="2:19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</row>
    <row r="128" spans="2:19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</row>
    <row r="129" spans="2:19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</row>
    <row r="130" spans="2:19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</row>
    <row r="131" spans="2:19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</row>
    <row r="132" spans="2:19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</row>
    <row r="133" spans="2:19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2:19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2:19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2:19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2:19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2:19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</row>
    <row r="139" spans="2:19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</row>
    <row r="140" spans="2:19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</row>
    <row r="141" spans="2:19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</row>
    <row r="142" spans="2:19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</row>
    <row r="143" spans="2:19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</row>
    <row r="144" spans="2:19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</row>
    <row r="145" spans="2:19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</row>
    <row r="146" spans="2:19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</row>
    <row r="147" spans="2:19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</row>
    <row r="148" spans="2:19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</row>
    <row r="149" spans="2:19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</row>
    <row r="150" spans="2:19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</row>
    <row r="151" spans="2:19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</row>
    <row r="152" spans="2:19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</row>
    <row r="153" spans="2:19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</row>
    <row r="154" spans="2:19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</row>
    <row r="155" spans="2:19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</row>
    <row r="156" spans="2:19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</row>
    <row r="157" spans="2:19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</row>
    <row r="158" spans="2:19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</row>
    <row r="159" spans="2:19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</row>
    <row r="160" spans="2:19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</row>
    <row r="161" spans="2:19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</row>
    <row r="162" spans="2:19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</row>
    <row r="163" spans="2:19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</row>
    <row r="164" spans="2:19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</row>
    <row r="165" spans="2:19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</row>
    <row r="166" spans="2:19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</row>
    <row r="167" spans="2:19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</row>
    <row r="168" spans="2:19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</row>
    <row r="169" spans="2:19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</row>
    <row r="170" spans="2:19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</row>
    <row r="171" spans="2:19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</row>
    <row r="172" spans="2:19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</row>
    <row r="173" spans="2:19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</row>
    <row r="174" spans="2:19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</row>
    <row r="175" spans="2:19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</row>
    <row r="176" spans="2:19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</row>
    <row r="177" spans="2:19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</row>
    <row r="178" spans="2:19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</row>
    <row r="179" spans="2:19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</row>
    <row r="180" spans="2:19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</row>
    <row r="181" spans="2:19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</row>
    <row r="182" spans="2:19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</row>
    <row r="183" spans="2:19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</row>
    <row r="184" spans="2:19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</row>
    <row r="185" spans="2:19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</row>
    <row r="186" spans="2:19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</row>
    <row r="187" spans="2:19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</row>
    <row r="188" spans="2:19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</row>
    <row r="189" spans="2:19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</row>
    <row r="190" spans="2:19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</row>
    <row r="191" spans="2:19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</row>
    <row r="192" spans="2:19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</row>
    <row r="193" spans="2:19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</row>
    <row r="194" spans="2:19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</row>
    <row r="195" spans="2:19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</row>
    <row r="196" spans="2:19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</row>
    <row r="197" spans="2:19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</row>
    <row r="198" spans="2:19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</row>
    <row r="199" spans="2:19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</row>
    <row r="200" spans="2:19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</row>
    <row r="201" spans="2:19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</row>
    <row r="202" spans="2:19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</row>
    <row r="203" spans="2:19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</row>
    <row r="204" spans="2:19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</row>
    <row r="205" spans="2:19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</row>
    <row r="206" spans="2:19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</row>
    <row r="207" spans="2:19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</row>
    <row r="208" spans="2:19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</row>
    <row r="209" spans="2:19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</row>
    <row r="210" spans="2:19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</row>
    <row r="211" spans="2:19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</row>
    <row r="212" spans="2:19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</row>
    <row r="213" spans="2:19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</row>
    <row r="214" spans="2:19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</row>
    <row r="215" spans="2:19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</row>
    <row r="216" spans="2:19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</row>
    <row r="217" spans="2:19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</row>
    <row r="218" spans="2:19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</row>
    <row r="219" spans="2:19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</row>
    <row r="220" spans="2:19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</row>
    <row r="221" spans="2:19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</row>
    <row r="222" spans="2:19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</row>
    <row r="223" spans="2:19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</row>
    <row r="224" spans="2:19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</row>
    <row r="225" spans="2:19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</row>
    <row r="226" spans="2:19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</row>
    <row r="227" spans="2:19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</row>
    <row r="228" spans="2:19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</row>
    <row r="229" spans="2:19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</row>
    <row r="230" spans="2:19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</row>
    <row r="231" spans="2:19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</row>
    <row r="232" spans="2:19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</row>
    <row r="233" spans="2:19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</row>
    <row r="234" spans="2:19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</row>
    <row r="235" spans="2:19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</row>
    <row r="236" spans="2:19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</row>
    <row r="237" spans="2:19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</row>
    <row r="238" spans="2:19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</row>
    <row r="239" spans="2:19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</row>
    <row r="240" spans="2:19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</row>
    <row r="241" spans="2:19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</row>
    <row r="242" spans="2:19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</row>
    <row r="243" spans="2:19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</row>
    <row r="244" spans="2:19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</row>
    <row r="245" spans="2:19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</row>
    <row r="246" spans="2:19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</row>
    <row r="247" spans="2:19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</row>
    <row r="248" spans="2:19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</row>
    <row r="249" spans="2:19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</row>
    <row r="250" spans="2:19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</row>
    <row r="251" spans="2:19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</row>
    <row r="252" spans="2:19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</row>
    <row r="253" spans="2:19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</row>
    <row r="254" spans="2:19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</row>
    <row r="255" spans="2:19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</row>
    <row r="256" spans="2:19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</row>
    <row r="257" spans="2:19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</row>
    <row r="258" spans="2:19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</row>
    <row r="259" spans="2:19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</row>
    <row r="260" spans="2:19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</row>
    <row r="261" spans="2:19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</row>
    <row r="262" spans="2:19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</row>
    <row r="263" spans="2:19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</row>
    <row r="264" spans="2:19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</row>
    <row r="265" spans="2:19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</row>
    <row r="266" spans="2:19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</row>
    <row r="267" spans="2:19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</row>
    <row r="268" spans="2:19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</row>
    <row r="269" spans="2:19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</row>
    <row r="270" spans="2:19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</row>
    <row r="271" spans="2:19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</row>
    <row r="272" spans="2:19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</row>
    <row r="273" spans="2:19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</row>
    <row r="274" spans="2:19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</row>
    <row r="275" spans="2:19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</row>
    <row r="276" spans="2:19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</row>
    <row r="277" spans="2:19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</row>
    <row r="278" spans="2:19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</row>
    <row r="279" spans="2:19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</row>
    <row r="280" spans="2:19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</row>
    <row r="281" spans="2:19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</row>
    <row r="282" spans="2:19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</row>
    <row r="283" spans="2:19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</row>
    <row r="284" spans="2:19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</row>
    <row r="285" spans="2:19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</row>
    <row r="286" spans="2:19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</row>
    <row r="287" spans="2:19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</row>
    <row r="288" spans="2:19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</row>
    <row r="289" spans="2:19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</row>
    <row r="290" spans="2:19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</row>
    <row r="291" spans="2:19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</row>
    <row r="292" spans="2:19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</row>
    <row r="293" spans="2:19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</row>
    <row r="294" spans="2:19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</row>
    <row r="295" spans="2:19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</row>
    <row r="296" spans="2:19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</row>
    <row r="297" spans="2:19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</row>
    <row r="298" spans="2:19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</row>
    <row r="299" spans="2:19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</row>
    <row r="300" spans="2:19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</row>
    <row r="301" spans="2:19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</row>
    <row r="302" spans="2:19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</row>
    <row r="303" spans="2:19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</row>
    <row r="304" spans="2:19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</row>
    <row r="305" spans="2:19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</row>
    <row r="306" spans="2:19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</row>
    <row r="307" spans="2:19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</row>
    <row r="308" spans="2:19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</row>
    <row r="309" spans="2:19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</row>
    <row r="310" spans="2:19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</row>
    <row r="311" spans="2:19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</row>
    <row r="312" spans="2:19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</row>
    <row r="313" spans="2:19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</row>
    <row r="314" spans="2:19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</row>
    <row r="315" spans="2:19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</row>
    <row r="316" spans="2:19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</row>
    <row r="317" spans="2:19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</row>
    <row r="318" spans="2:19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</row>
    <row r="319" spans="2:19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</row>
    <row r="320" spans="2:19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</row>
    <row r="321" spans="2:19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</row>
    <row r="322" spans="2:19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</row>
    <row r="323" spans="2:19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</row>
    <row r="324" spans="2:19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</row>
    <row r="325" spans="2:19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</row>
    <row r="326" spans="2:19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</row>
    <row r="327" spans="2:19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</row>
    <row r="328" spans="2:19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</row>
    <row r="329" spans="2:19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</row>
    <row r="330" spans="2:19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</row>
    <row r="331" spans="2:19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</row>
    <row r="332" spans="2:19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</row>
    <row r="333" spans="2:19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</row>
    <row r="334" spans="2:19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</row>
    <row r="335" spans="2:19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</row>
    <row r="336" spans="2:19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</row>
    <row r="337" spans="2:19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</row>
    <row r="338" spans="2:19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</row>
    <row r="339" spans="2:19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</row>
    <row r="340" spans="2:19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</row>
    <row r="341" spans="2:19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</row>
    <row r="342" spans="2:19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</row>
    <row r="343" spans="2:19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</row>
    <row r="344" spans="2:19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</row>
    <row r="345" spans="2:19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</row>
    <row r="346" spans="2:19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</row>
    <row r="347" spans="2:19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</row>
    <row r="348" spans="2:19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</row>
    <row r="349" spans="2:19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</row>
    <row r="350" spans="2:19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</row>
    <row r="351" spans="2:19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</row>
    <row r="352" spans="2:19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</row>
    <row r="353" spans="2:19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</row>
    <row r="354" spans="2:19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</row>
    <row r="355" spans="2:19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</row>
    <row r="356" spans="2:19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</row>
    <row r="357" spans="2:19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</row>
    <row r="358" spans="2:19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</row>
    <row r="359" spans="2:19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</row>
    <row r="360" spans="2:19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</row>
    <row r="361" spans="2:19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</row>
    <row r="362" spans="2:19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</row>
    <row r="363" spans="2:19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</row>
    <row r="364" spans="2:19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</row>
    <row r="365" spans="2:19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</row>
    <row r="366" spans="2:19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</row>
    <row r="367" spans="2:19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</row>
    <row r="368" spans="2:19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</row>
    <row r="369" spans="2:19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</row>
    <row r="370" spans="2:19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</row>
    <row r="371" spans="2:19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</row>
    <row r="372" spans="2:19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</row>
    <row r="373" spans="2:19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</row>
    <row r="374" spans="2:19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</row>
    <row r="375" spans="2:19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</row>
    <row r="376" spans="2:19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</row>
    <row r="377" spans="2:19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</row>
    <row r="378" spans="2:19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</row>
    <row r="379" spans="2:19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</row>
    <row r="380" spans="2:19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</row>
    <row r="381" spans="2:19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</row>
    <row r="382" spans="2:19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</row>
    <row r="383" spans="2:19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</row>
    <row r="384" spans="2:19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</row>
    <row r="385" spans="2:19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</row>
    <row r="386" spans="2:19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</row>
    <row r="387" spans="2:19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</row>
    <row r="388" spans="2:19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</row>
    <row r="389" spans="2:19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</row>
    <row r="390" spans="2:19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</row>
    <row r="391" spans="2:19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</row>
    <row r="392" spans="2:19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</row>
    <row r="393" spans="2:19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</row>
    <row r="394" spans="2:19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</row>
    <row r="395" spans="2:19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</row>
    <row r="396" spans="2:19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</row>
    <row r="397" spans="2:19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</row>
    <row r="398" spans="2:19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</row>
    <row r="399" spans="2:19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</row>
    <row r="400" spans="2:19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</row>
    <row r="401" spans="2:19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</row>
    <row r="402" spans="2:19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</row>
    <row r="403" spans="2:19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</row>
    <row r="404" spans="2:19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</row>
    <row r="405" spans="2:19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</row>
    <row r="406" spans="2:19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</row>
    <row r="407" spans="2:19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</row>
    <row r="408" spans="2:19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</row>
    <row r="409" spans="2:19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</row>
    <row r="410" spans="2:19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</row>
    <row r="411" spans="2:19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</row>
    <row r="412" spans="2:19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</row>
    <row r="413" spans="2:19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</row>
    <row r="414" spans="2:19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</row>
    <row r="415" spans="2:19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</row>
    <row r="416" spans="2:19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</row>
    <row r="417" spans="2:19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</row>
    <row r="418" spans="2:19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</row>
    <row r="419" spans="2:19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</row>
    <row r="420" spans="2:19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</row>
    <row r="421" spans="2:19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</row>
    <row r="422" spans="2:19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</row>
    <row r="423" spans="2:19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</row>
    <row r="424" spans="2:19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</row>
    <row r="425" spans="2:19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</row>
    <row r="426" spans="2:19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</row>
    <row r="427" spans="2:19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</row>
    <row r="428" spans="2:19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</row>
    <row r="429" spans="2:19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</row>
    <row r="430" spans="2:19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</row>
    <row r="431" spans="2:19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</row>
    <row r="432" spans="2:19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</row>
    <row r="433" spans="2:19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</row>
    <row r="434" spans="2:19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</row>
    <row r="435" spans="2:19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</row>
    <row r="436" spans="2:19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</row>
    <row r="437" spans="2:19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</row>
    <row r="438" spans="2:19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</row>
    <row r="439" spans="2:19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</row>
    <row r="440" spans="2:19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</row>
    <row r="441" spans="2:19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</row>
    <row r="442" spans="2:19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</row>
    <row r="443" spans="2:19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</row>
    <row r="444" spans="2:19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</row>
    <row r="445" spans="2:19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</row>
    <row r="446" spans="2:19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</row>
    <row r="447" spans="2:19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</row>
    <row r="448" spans="2:19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</row>
    <row r="449" spans="2:19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</row>
    <row r="450" spans="2:19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</row>
    <row r="451" spans="2:19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</row>
    <row r="452" spans="2:19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</row>
    <row r="453" spans="2:19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</row>
    <row r="454" spans="2:19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</row>
    <row r="455" spans="2:19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</row>
    <row r="456" spans="2:19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</row>
    <row r="457" spans="2:19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</row>
    <row r="458" spans="2:19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</row>
    <row r="459" spans="2:19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</row>
    <row r="460" spans="2:19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</row>
    <row r="461" spans="2:19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</row>
    <row r="462" spans="2:19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</row>
    <row r="463" spans="2:19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</row>
    <row r="464" spans="2:19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</row>
    <row r="465" spans="2:19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</row>
    <row r="466" spans="2:19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</row>
    <row r="467" spans="2:19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</row>
    <row r="468" spans="2:19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</row>
    <row r="469" spans="2:19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</row>
    <row r="470" spans="2:19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</row>
    <row r="471" spans="2:19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</row>
    <row r="472" spans="2:19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</row>
    <row r="473" spans="2:19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</row>
    <row r="474" spans="2:19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</row>
    <row r="475" spans="2:19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</row>
    <row r="476" spans="2:19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</row>
    <row r="477" spans="2:19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</row>
    <row r="478" spans="2:19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</row>
    <row r="479" spans="2:19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</row>
    <row r="480" spans="2:19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</row>
    <row r="481" spans="2:19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</row>
    <row r="482" spans="2:19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</row>
    <row r="483" spans="2:19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</row>
    <row r="484" spans="2:19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</row>
    <row r="485" spans="2:19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</row>
    <row r="486" spans="2:19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</row>
    <row r="487" spans="2:19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</row>
    <row r="488" spans="2:19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</row>
    <row r="489" spans="2:19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</row>
    <row r="490" spans="2:19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</row>
    <row r="491" spans="2:19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</row>
    <row r="492" spans="2:19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</row>
    <row r="493" spans="2:19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</row>
    <row r="494" spans="2:19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</row>
    <row r="495" spans="2:19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</row>
    <row r="496" spans="2:19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</row>
    <row r="497" spans="2:19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</row>
    <row r="498" spans="2:19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</row>
    <row r="499" spans="2:19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</row>
    <row r="500" spans="2:19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</row>
    <row r="501" spans="2:19">
      <c r="B501" s="126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</row>
    <row r="502" spans="2:19">
      <c r="B502" s="126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</row>
    <row r="503" spans="2:19">
      <c r="B503" s="126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</row>
    <row r="504" spans="2:19">
      <c r="B504" s="126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</row>
    <row r="505" spans="2:19">
      <c r="B505" s="126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</row>
    <row r="506" spans="2:19">
      <c r="B506" s="126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</row>
    <row r="507" spans="2:19">
      <c r="B507" s="126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</row>
    <row r="508" spans="2:19">
      <c r="B508" s="126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</row>
    <row r="509" spans="2:19">
      <c r="B509" s="126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</row>
    <row r="510" spans="2:19">
      <c r="B510" s="126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</row>
    <row r="511" spans="2:19">
      <c r="B511" s="126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</row>
    <row r="512" spans="2:19">
      <c r="B512" s="126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</row>
    <row r="513" spans="2:19">
      <c r="B513" s="126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</row>
    <row r="514" spans="2:19">
      <c r="B514" s="126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</row>
    <row r="515" spans="2:19">
      <c r="B515" s="126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</row>
    <row r="516" spans="2:19">
      <c r="B516" s="126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</row>
    <row r="517" spans="2:19">
      <c r="B517" s="126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</row>
    <row r="518" spans="2:19">
      <c r="B518" s="126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</row>
    <row r="519" spans="2:19">
      <c r="B519" s="126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</row>
    <row r="520" spans="2:19">
      <c r="B520" s="126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</row>
    <row r="521" spans="2:19">
      <c r="B521" s="126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</row>
    <row r="522" spans="2:19">
      <c r="B522" s="126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</row>
    <row r="523" spans="2:19">
      <c r="B523" s="126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</row>
    <row r="524" spans="2:19">
      <c r="B524" s="126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</row>
    <row r="525" spans="2:19">
      <c r="B525" s="126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</row>
    <row r="526" spans="2:19">
      <c r="B526" s="126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</row>
    <row r="527" spans="2:19">
      <c r="B527" s="126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</row>
    <row r="528" spans="2:19">
      <c r="B528" s="126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</row>
    <row r="529" spans="2:19">
      <c r="B529" s="126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</row>
    <row r="530" spans="2:19">
      <c r="B530" s="126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</row>
    <row r="531" spans="2:19">
      <c r="B531" s="126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</row>
    <row r="532" spans="2:19">
      <c r="B532" s="126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</row>
    <row r="533" spans="2:19">
      <c r="B533" s="126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</row>
    <row r="534" spans="2:19">
      <c r="B534" s="126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</row>
    <row r="535" spans="2:19">
      <c r="B535" s="126"/>
      <c r="C535" s="126"/>
      <c r="D535" s="126"/>
      <c r="E535" s="126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</row>
    <row r="536" spans="2:19">
      <c r="B536" s="126"/>
      <c r="C536" s="126"/>
      <c r="D536" s="126"/>
      <c r="E536" s="126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</row>
    <row r="537" spans="2:19">
      <c r="B537" s="126"/>
      <c r="C537" s="126"/>
      <c r="D537" s="126"/>
      <c r="E537" s="126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</row>
    <row r="538" spans="2:19">
      <c r="B538" s="87"/>
      <c r="C538" s="126"/>
      <c r="D538" s="126"/>
      <c r="E538" s="126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</row>
    <row r="539" spans="2:19">
      <c r="B539" s="87"/>
      <c r="C539" s="126"/>
      <c r="D539" s="126"/>
      <c r="E539" s="126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</row>
    <row r="540" spans="2:19">
      <c r="B540" s="136"/>
      <c r="C540" s="126"/>
      <c r="D540" s="126"/>
      <c r="E540" s="126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</row>
    <row r="541" spans="2:19">
      <c r="B541" s="126"/>
      <c r="C541" s="126"/>
      <c r="D541" s="126"/>
      <c r="E541" s="126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</row>
    <row r="542" spans="2:19">
      <c r="B542" s="126"/>
      <c r="C542" s="126"/>
      <c r="D542" s="126"/>
      <c r="E542" s="126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</row>
    <row r="543" spans="2:19">
      <c r="B543" s="126"/>
      <c r="C543" s="126"/>
      <c r="D543" s="126"/>
      <c r="E543" s="126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</row>
    <row r="544" spans="2:19">
      <c r="B544" s="126"/>
      <c r="C544" s="126"/>
      <c r="D544" s="126"/>
      <c r="E544" s="126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</row>
    <row r="545" spans="2:19">
      <c r="B545" s="126"/>
      <c r="C545" s="126"/>
      <c r="D545" s="126"/>
      <c r="E545" s="126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</row>
    <row r="546" spans="2:19">
      <c r="B546" s="126"/>
      <c r="C546" s="126"/>
      <c r="D546" s="126"/>
      <c r="E546" s="126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</row>
    <row r="547" spans="2:19">
      <c r="B547" s="126"/>
      <c r="C547" s="126"/>
      <c r="D547" s="126"/>
      <c r="E547" s="126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</row>
    <row r="548" spans="2:19">
      <c r="B548" s="126"/>
      <c r="C548" s="126"/>
      <c r="D548" s="126"/>
      <c r="E548" s="126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</row>
    <row r="549" spans="2:19">
      <c r="B549" s="126"/>
      <c r="C549" s="126"/>
      <c r="D549" s="126"/>
      <c r="E549" s="126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</row>
    <row r="550" spans="2:19">
      <c r="B550" s="126"/>
      <c r="C550" s="126"/>
      <c r="D550" s="126"/>
      <c r="E550" s="126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</row>
    <row r="551" spans="2:19">
      <c r="B551" s="126"/>
      <c r="C551" s="126"/>
      <c r="D551" s="126"/>
      <c r="E551" s="126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</row>
    <row r="552" spans="2:19">
      <c r="B552" s="126"/>
      <c r="C552" s="126"/>
      <c r="D552" s="126"/>
      <c r="E552" s="126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</row>
    <row r="553" spans="2:19">
      <c r="B553" s="126"/>
      <c r="C553" s="126"/>
      <c r="D553" s="126"/>
      <c r="E553" s="126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</row>
    <row r="554" spans="2:19">
      <c r="B554" s="126"/>
      <c r="C554" s="126"/>
      <c r="D554" s="126"/>
      <c r="E554" s="126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</row>
    <row r="555" spans="2:19">
      <c r="B555" s="126"/>
      <c r="C555" s="126"/>
      <c r="D555" s="126"/>
      <c r="E555" s="126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</row>
    <row r="556" spans="2:19">
      <c r="B556" s="126"/>
      <c r="C556" s="126"/>
      <c r="D556" s="126"/>
      <c r="E556" s="126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</row>
    <row r="557" spans="2:19">
      <c r="B557" s="126"/>
      <c r="C557" s="126"/>
      <c r="D557" s="126"/>
      <c r="E557" s="126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</row>
    <row r="558" spans="2:19">
      <c r="B558" s="126"/>
      <c r="C558" s="126"/>
      <c r="D558" s="126"/>
      <c r="E558" s="126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</row>
    <row r="559" spans="2:19">
      <c r="B559" s="126"/>
      <c r="C559" s="126"/>
      <c r="D559" s="126"/>
      <c r="E559" s="126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</row>
    <row r="560" spans="2:19">
      <c r="B560" s="126"/>
      <c r="C560" s="126"/>
      <c r="D560" s="126"/>
      <c r="E560" s="126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</row>
    <row r="561" spans="2:19">
      <c r="B561" s="126"/>
      <c r="C561" s="126"/>
      <c r="D561" s="126"/>
      <c r="E561" s="126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</row>
    <row r="562" spans="2:19">
      <c r="B562" s="126"/>
      <c r="C562" s="126"/>
      <c r="D562" s="126"/>
      <c r="E562" s="126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</row>
    <row r="563" spans="2:19">
      <c r="B563" s="126"/>
      <c r="C563" s="126"/>
      <c r="D563" s="126"/>
      <c r="E563" s="126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</row>
    <row r="564" spans="2:19">
      <c r="B564" s="126"/>
      <c r="C564" s="126"/>
      <c r="D564" s="126"/>
      <c r="E564" s="126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</row>
    <row r="565" spans="2:19">
      <c r="B565" s="126"/>
      <c r="C565" s="126"/>
      <c r="D565" s="126"/>
      <c r="E565" s="126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</row>
    <row r="566" spans="2:19">
      <c r="B566" s="126"/>
      <c r="C566" s="126"/>
      <c r="D566" s="126"/>
      <c r="E566" s="126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</row>
    <row r="567" spans="2:19">
      <c r="B567" s="126"/>
      <c r="C567" s="126"/>
      <c r="D567" s="126"/>
      <c r="E567" s="126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</row>
    <row r="568" spans="2:19">
      <c r="B568" s="126"/>
      <c r="C568" s="126"/>
      <c r="D568" s="126"/>
      <c r="E568" s="126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</row>
    <row r="569" spans="2:19">
      <c r="B569" s="126"/>
      <c r="C569" s="126"/>
      <c r="D569" s="126"/>
      <c r="E569" s="126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</row>
    <row r="570" spans="2:19">
      <c r="B570" s="126"/>
      <c r="C570" s="126"/>
      <c r="D570" s="126"/>
      <c r="E570" s="126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</row>
    <row r="571" spans="2:19">
      <c r="B571" s="126"/>
      <c r="C571" s="126"/>
      <c r="D571" s="126"/>
      <c r="E571" s="126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</row>
    <row r="572" spans="2:19">
      <c r="B572" s="126"/>
      <c r="C572" s="126"/>
      <c r="D572" s="126"/>
      <c r="E572" s="126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</row>
    <row r="573" spans="2:19">
      <c r="B573" s="126"/>
      <c r="C573" s="126"/>
      <c r="D573" s="126"/>
      <c r="E573" s="126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</row>
    <row r="574" spans="2:19">
      <c r="B574" s="126"/>
      <c r="C574" s="126"/>
      <c r="D574" s="126"/>
      <c r="E574" s="126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</row>
    <row r="575" spans="2:19">
      <c r="B575" s="126"/>
      <c r="C575" s="126"/>
      <c r="D575" s="126"/>
      <c r="E575" s="126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</row>
    <row r="576" spans="2:19">
      <c r="B576" s="126"/>
      <c r="C576" s="126"/>
      <c r="D576" s="126"/>
      <c r="E576" s="126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</row>
    <row r="577" spans="2:19">
      <c r="B577" s="126"/>
      <c r="C577" s="126"/>
      <c r="D577" s="126"/>
      <c r="E577" s="126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</row>
    <row r="578" spans="2:19">
      <c r="B578" s="126"/>
      <c r="C578" s="126"/>
      <c r="D578" s="126"/>
      <c r="E578" s="126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</row>
    <row r="579" spans="2:19">
      <c r="B579" s="126"/>
      <c r="C579" s="126"/>
      <c r="D579" s="126"/>
      <c r="E579" s="126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</row>
    <row r="580" spans="2:19">
      <c r="B580" s="126"/>
      <c r="C580" s="126"/>
      <c r="D580" s="126"/>
      <c r="E580" s="126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</row>
    <row r="581" spans="2:19">
      <c r="B581" s="126"/>
      <c r="C581" s="126"/>
      <c r="D581" s="126"/>
      <c r="E581" s="126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</row>
    <row r="582" spans="2:19">
      <c r="B582" s="126"/>
      <c r="C582" s="126"/>
      <c r="D582" s="126"/>
      <c r="E582" s="126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</row>
    <row r="583" spans="2:19">
      <c r="B583" s="126"/>
      <c r="C583" s="126"/>
      <c r="D583" s="126"/>
      <c r="E583" s="126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</row>
    <row r="584" spans="2:19">
      <c r="B584" s="126"/>
      <c r="C584" s="126"/>
      <c r="D584" s="126"/>
      <c r="E584" s="126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</row>
    <row r="585" spans="2:19">
      <c r="B585" s="126"/>
      <c r="C585" s="126"/>
      <c r="D585" s="126"/>
      <c r="E585" s="126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</row>
    <row r="586" spans="2:19">
      <c r="B586" s="126"/>
      <c r="C586" s="126"/>
      <c r="D586" s="126"/>
      <c r="E586" s="126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</row>
    <row r="587" spans="2:19">
      <c r="B587" s="126"/>
      <c r="C587" s="126"/>
      <c r="D587" s="126"/>
      <c r="E587" s="126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</row>
    <row r="588" spans="2:19">
      <c r="B588" s="126"/>
      <c r="C588" s="126"/>
      <c r="D588" s="126"/>
      <c r="E588" s="126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</row>
    <row r="589" spans="2:19">
      <c r="B589" s="126"/>
      <c r="C589" s="126"/>
      <c r="D589" s="126"/>
      <c r="E589" s="126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</row>
    <row r="590" spans="2:19">
      <c r="B590" s="126"/>
      <c r="C590" s="126"/>
      <c r="D590" s="126"/>
      <c r="E590" s="126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</row>
    <row r="591" spans="2:19">
      <c r="B591" s="126"/>
      <c r="C591" s="126"/>
      <c r="D591" s="126"/>
      <c r="E591" s="126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</row>
    <row r="592" spans="2:19">
      <c r="B592" s="126"/>
      <c r="C592" s="126"/>
      <c r="D592" s="126"/>
      <c r="E592" s="126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</row>
    <row r="593" spans="2:19">
      <c r="B593" s="126"/>
      <c r="C593" s="126"/>
      <c r="D593" s="126"/>
      <c r="E593" s="126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</row>
    <row r="594" spans="2:19">
      <c r="B594" s="126"/>
      <c r="C594" s="126"/>
      <c r="D594" s="126"/>
      <c r="E594" s="126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</row>
    <row r="595" spans="2:19">
      <c r="B595" s="126"/>
      <c r="C595" s="126"/>
      <c r="D595" s="126"/>
      <c r="E595" s="126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</row>
    <row r="596" spans="2:19">
      <c r="B596" s="126"/>
      <c r="C596" s="126"/>
      <c r="D596" s="126"/>
      <c r="E596" s="126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</row>
    <row r="597" spans="2:19">
      <c r="B597" s="126"/>
      <c r="C597" s="126"/>
      <c r="D597" s="126"/>
      <c r="E597" s="126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</row>
    <row r="598" spans="2:19">
      <c r="B598" s="126"/>
      <c r="C598" s="126"/>
      <c r="D598" s="126"/>
      <c r="E598" s="126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</row>
    <row r="599" spans="2:19">
      <c r="B599" s="126"/>
      <c r="C599" s="126"/>
      <c r="D599" s="126"/>
      <c r="E599" s="126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</row>
    <row r="600" spans="2:19">
      <c r="B600" s="126"/>
      <c r="C600" s="126"/>
      <c r="D600" s="126"/>
      <c r="E600" s="126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</row>
    <row r="601" spans="2:19">
      <c r="B601" s="126"/>
      <c r="C601" s="126"/>
      <c r="D601" s="126"/>
      <c r="E601" s="126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</row>
    <row r="602" spans="2:19">
      <c r="B602" s="126"/>
      <c r="C602" s="126"/>
      <c r="D602" s="126"/>
      <c r="E602" s="126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</row>
    <row r="603" spans="2:19">
      <c r="B603" s="126"/>
      <c r="C603" s="126"/>
      <c r="D603" s="126"/>
      <c r="E603" s="126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</row>
    <row r="604" spans="2:19">
      <c r="B604" s="126"/>
      <c r="C604" s="126"/>
      <c r="D604" s="126"/>
      <c r="E604" s="126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</row>
    <row r="605" spans="2:19">
      <c r="B605" s="126"/>
      <c r="C605" s="126"/>
      <c r="D605" s="126"/>
      <c r="E605" s="126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</row>
    <row r="606" spans="2:19">
      <c r="B606" s="126"/>
      <c r="C606" s="126"/>
      <c r="D606" s="126"/>
      <c r="E606" s="126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</row>
    <row r="607" spans="2:19">
      <c r="B607" s="126"/>
      <c r="C607" s="126"/>
      <c r="D607" s="126"/>
      <c r="E607" s="126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</row>
    <row r="608" spans="2:19">
      <c r="B608" s="126"/>
      <c r="C608" s="126"/>
      <c r="D608" s="126"/>
      <c r="E608" s="126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</row>
    <row r="609" spans="2:19">
      <c r="B609" s="126"/>
      <c r="C609" s="126"/>
      <c r="D609" s="126"/>
      <c r="E609" s="126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</row>
    <row r="610" spans="2:19">
      <c r="B610" s="126"/>
      <c r="C610" s="126"/>
      <c r="D610" s="126"/>
      <c r="E610" s="126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</row>
    <row r="611" spans="2:19">
      <c r="B611" s="126"/>
      <c r="C611" s="126"/>
      <c r="D611" s="126"/>
      <c r="E611" s="126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</row>
    <row r="612" spans="2:19">
      <c r="B612" s="126"/>
      <c r="C612" s="126"/>
      <c r="D612" s="126"/>
      <c r="E612" s="126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</row>
    <row r="613" spans="2:19">
      <c r="B613" s="126"/>
      <c r="C613" s="126"/>
      <c r="D613" s="126"/>
      <c r="E613" s="126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</row>
    <row r="614" spans="2:19">
      <c r="B614" s="126"/>
      <c r="C614" s="126"/>
      <c r="D614" s="126"/>
      <c r="E614" s="126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</row>
    <row r="615" spans="2:19">
      <c r="B615" s="126"/>
      <c r="C615" s="126"/>
      <c r="D615" s="126"/>
      <c r="E615" s="126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</row>
    <row r="616" spans="2:19">
      <c r="B616" s="126"/>
      <c r="C616" s="126"/>
      <c r="D616" s="126"/>
      <c r="E616" s="126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</row>
    <row r="617" spans="2:19">
      <c r="B617" s="126"/>
      <c r="C617" s="126"/>
      <c r="D617" s="126"/>
      <c r="E617" s="126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</row>
    <row r="618" spans="2:19">
      <c r="B618" s="126"/>
      <c r="C618" s="126"/>
      <c r="D618" s="126"/>
      <c r="E618" s="126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</row>
    <row r="619" spans="2:19">
      <c r="B619" s="126"/>
      <c r="C619" s="126"/>
      <c r="D619" s="126"/>
      <c r="E619" s="126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</row>
    <row r="620" spans="2:19">
      <c r="B620" s="126"/>
      <c r="C620" s="126"/>
      <c r="D620" s="126"/>
      <c r="E620" s="126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</row>
    <row r="621" spans="2:19">
      <c r="B621" s="126"/>
      <c r="C621" s="126"/>
      <c r="D621" s="126"/>
      <c r="E621" s="126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</row>
    <row r="622" spans="2:19">
      <c r="B622" s="126"/>
      <c r="C622" s="126"/>
      <c r="D622" s="126"/>
      <c r="E622" s="126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</row>
    <row r="623" spans="2:19">
      <c r="B623" s="126"/>
      <c r="C623" s="126"/>
      <c r="D623" s="126"/>
      <c r="E623" s="126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</row>
    <row r="624" spans="2:19">
      <c r="B624" s="126"/>
      <c r="C624" s="126"/>
      <c r="D624" s="126"/>
      <c r="E624" s="126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</row>
    <row r="625" spans="2:19">
      <c r="B625" s="126"/>
      <c r="C625" s="126"/>
      <c r="D625" s="126"/>
      <c r="E625" s="126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</row>
    <row r="626" spans="2:19">
      <c r="B626" s="126"/>
      <c r="C626" s="126"/>
      <c r="D626" s="126"/>
      <c r="E626" s="126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</row>
    <row r="627" spans="2:19">
      <c r="B627" s="126"/>
      <c r="C627" s="126"/>
      <c r="D627" s="126"/>
      <c r="E627" s="126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</row>
    <row r="628" spans="2:19">
      <c r="B628" s="126"/>
      <c r="C628" s="126"/>
      <c r="D628" s="126"/>
      <c r="E628" s="126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</row>
    <row r="629" spans="2:19">
      <c r="B629" s="126"/>
      <c r="C629" s="126"/>
      <c r="D629" s="126"/>
      <c r="E629" s="126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</row>
    <row r="630" spans="2:19">
      <c r="B630" s="126"/>
      <c r="C630" s="126"/>
      <c r="D630" s="126"/>
      <c r="E630" s="126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</row>
    <row r="631" spans="2:19">
      <c r="B631" s="126"/>
      <c r="C631" s="126"/>
      <c r="D631" s="126"/>
      <c r="E631" s="126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</row>
    <row r="632" spans="2:19">
      <c r="B632" s="126"/>
      <c r="C632" s="126"/>
      <c r="D632" s="126"/>
      <c r="E632" s="126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</row>
    <row r="633" spans="2:19">
      <c r="B633" s="126"/>
      <c r="C633" s="126"/>
      <c r="D633" s="126"/>
      <c r="E633" s="126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</row>
    <row r="634" spans="2:19">
      <c r="B634" s="126"/>
      <c r="C634" s="126"/>
      <c r="D634" s="126"/>
      <c r="E634" s="126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</row>
    <row r="635" spans="2:19">
      <c r="B635" s="126"/>
      <c r="C635" s="126"/>
      <c r="D635" s="126"/>
      <c r="E635" s="126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</row>
    <row r="636" spans="2:19">
      <c r="B636" s="126"/>
      <c r="C636" s="126"/>
      <c r="D636" s="126"/>
      <c r="E636" s="126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</row>
    <row r="637" spans="2:19">
      <c r="B637" s="126"/>
      <c r="C637" s="126"/>
      <c r="D637" s="126"/>
      <c r="E637" s="126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</row>
    <row r="638" spans="2:19">
      <c r="B638" s="126"/>
      <c r="C638" s="126"/>
      <c r="D638" s="126"/>
      <c r="E638" s="126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</row>
    <row r="639" spans="2:19">
      <c r="B639" s="126"/>
      <c r="C639" s="126"/>
      <c r="D639" s="126"/>
      <c r="E639" s="126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</row>
    <row r="640" spans="2:19">
      <c r="B640" s="126"/>
      <c r="C640" s="126"/>
      <c r="D640" s="126"/>
      <c r="E640" s="126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</row>
    <row r="641" spans="2:19">
      <c r="B641" s="126"/>
      <c r="C641" s="126"/>
      <c r="D641" s="126"/>
      <c r="E641" s="126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</row>
    <row r="642" spans="2:19">
      <c r="B642" s="126"/>
      <c r="C642" s="126"/>
      <c r="D642" s="126"/>
      <c r="E642" s="126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</row>
    <row r="643" spans="2:19">
      <c r="B643" s="126"/>
      <c r="C643" s="126"/>
      <c r="D643" s="126"/>
      <c r="E643" s="126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</row>
    <row r="644" spans="2:19">
      <c r="B644" s="126"/>
      <c r="C644" s="126"/>
      <c r="D644" s="126"/>
      <c r="E644" s="126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</row>
    <row r="645" spans="2:19">
      <c r="B645" s="126"/>
      <c r="C645" s="126"/>
      <c r="D645" s="126"/>
      <c r="E645" s="126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</row>
    <row r="646" spans="2:19">
      <c r="B646" s="126"/>
      <c r="C646" s="126"/>
      <c r="D646" s="126"/>
      <c r="E646" s="126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</row>
    <row r="647" spans="2:19">
      <c r="B647" s="126"/>
      <c r="C647" s="126"/>
      <c r="D647" s="126"/>
      <c r="E647" s="126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</row>
    <row r="648" spans="2:19">
      <c r="B648" s="126"/>
      <c r="C648" s="126"/>
      <c r="D648" s="126"/>
      <c r="E648" s="126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</row>
    <row r="649" spans="2:19">
      <c r="B649" s="126"/>
      <c r="C649" s="126"/>
      <c r="D649" s="126"/>
      <c r="E649" s="126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</row>
    <row r="650" spans="2:19">
      <c r="B650" s="126"/>
      <c r="C650" s="126"/>
      <c r="D650" s="126"/>
      <c r="E650" s="126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</row>
    <row r="651" spans="2:19">
      <c r="B651" s="126"/>
      <c r="C651" s="126"/>
      <c r="D651" s="126"/>
      <c r="E651" s="126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</row>
    <row r="652" spans="2:19">
      <c r="B652" s="126"/>
      <c r="C652" s="126"/>
      <c r="D652" s="126"/>
      <c r="E652" s="126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</row>
    <row r="653" spans="2:19">
      <c r="B653" s="126"/>
      <c r="C653" s="126"/>
      <c r="D653" s="126"/>
      <c r="E653" s="126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</row>
    <row r="654" spans="2:19">
      <c r="B654" s="126"/>
      <c r="C654" s="126"/>
      <c r="D654" s="126"/>
      <c r="E654" s="126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</row>
    <row r="655" spans="2:19">
      <c r="B655" s="126"/>
      <c r="C655" s="126"/>
      <c r="D655" s="126"/>
      <c r="E655" s="126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</row>
    <row r="656" spans="2:19">
      <c r="B656" s="126"/>
      <c r="C656" s="126"/>
      <c r="D656" s="126"/>
      <c r="E656" s="126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</row>
    <row r="657" spans="2:19">
      <c r="B657" s="126"/>
      <c r="C657" s="126"/>
      <c r="D657" s="126"/>
      <c r="E657" s="126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</row>
    <row r="658" spans="2:19">
      <c r="B658" s="126"/>
      <c r="C658" s="126"/>
      <c r="D658" s="126"/>
      <c r="E658" s="126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</row>
    <row r="659" spans="2:19">
      <c r="B659" s="126"/>
      <c r="C659" s="126"/>
      <c r="D659" s="126"/>
      <c r="E659" s="126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</row>
    <row r="660" spans="2:19">
      <c r="B660" s="126"/>
      <c r="C660" s="126"/>
      <c r="D660" s="126"/>
      <c r="E660" s="126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</row>
    <row r="661" spans="2:19">
      <c r="B661" s="126"/>
      <c r="C661" s="126"/>
      <c r="D661" s="126"/>
      <c r="E661" s="126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</row>
    <row r="662" spans="2:19">
      <c r="B662" s="126"/>
      <c r="C662" s="126"/>
      <c r="D662" s="126"/>
      <c r="E662" s="126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</row>
    <row r="663" spans="2:19">
      <c r="B663" s="126"/>
      <c r="C663" s="126"/>
      <c r="D663" s="126"/>
      <c r="E663" s="126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</row>
    <row r="664" spans="2:19">
      <c r="B664" s="126"/>
      <c r="C664" s="126"/>
      <c r="D664" s="126"/>
      <c r="E664" s="126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</row>
    <row r="665" spans="2:19">
      <c r="B665" s="126"/>
      <c r="C665" s="126"/>
      <c r="D665" s="126"/>
      <c r="E665" s="126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</row>
    <row r="666" spans="2:19">
      <c r="B666" s="126"/>
      <c r="C666" s="126"/>
      <c r="D666" s="126"/>
      <c r="E666" s="126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</row>
    <row r="667" spans="2:19">
      <c r="B667" s="126"/>
      <c r="C667" s="126"/>
      <c r="D667" s="126"/>
      <c r="E667" s="126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</row>
    <row r="668" spans="2:19">
      <c r="B668" s="126"/>
      <c r="C668" s="126"/>
      <c r="D668" s="126"/>
      <c r="E668" s="126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</row>
  </sheetData>
  <sheetProtection sheet="1" objects="1" scenarios="1"/>
  <mergeCells count="2">
    <mergeCell ref="B6:S6"/>
    <mergeCell ref="B7:S7"/>
  </mergeCells>
  <phoneticPr fontId="5" type="noConversion"/>
  <conditionalFormatting sqref="B12:B44">
    <cfRule type="cellIs" dxfId="100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AW404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1.7109375" style="2" bestFit="1" customWidth="1"/>
    <col min="4" max="4" width="5.7109375" style="2" bestFit="1" customWidth="1"/>
    <col min="5" max="5" width="11.28515625" style="2" bestFit="1" customWidth="1"/>
    <col min="6" max="6" width="28.85546875" style="1" bestFit="1" customWidth="1"/>
    <col min="7" max="7" width="12.28515625" style="1" bestFit="1" customWidth="1"/>
    <col min="8" max="8" width="17.140625" style="1" customWidth="1"/>
    <col min="9" max="9" width="12.42578125" style="1" bestFit="1" customWidth="1"/>
    <col min="10" max="10" width="14.42578125" style="1" bestFit="1" customWidth="1"/>
    <col min="11" max="11" width="10.28515625" style="1" customWidth="1"/>
    <col min="12" max="12" width="11.7109375" style="1" bestFit="1" customWidth="1"/>
    <col min="13" max="13" width="10.42578125" style="1" bestFit="1" customWidth="1"/>
    <col min="14" max="16384" width="9.140625" style="1"/>
  </cols>
  <sheetData>
    <row r="1" spans="2:49">
      <c r="B1" s="45" t="s">
        <v>150</v>
      </c>
      <c r="C1" s="65" t="s" vm="1">
        <v>238</v>
      </c>
    </row>
    <row r="2" spans="2:49">
      <c r="B2" s="45" t="s">
        <v>149</v>
      </c>
      <c r="C2" s="65" t="s">
        <v>239</v>
      </c>
    </row>
    <row r="3" spans="2:49">
      <c r="B3" s="45" t="s">
        <v>151</v>
      </c>
      <c r="C3" s="65" t="s">
        <v>240</v>
      </c>
    </row>
    <row r="4" spans="2:49">
      <c r="B4" s="45" t="s">
        <v>152</v>
      </c>
      <c r="C4" s="65" t="s">
        <v>241</v>
      </c>
    </row>
    <row r="6" spans="2:49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9"/>
    </row>
    <row r="7" spans="2:49" ht="26.25" customHeight="1">
      <c r="B7" s="157" t="s">
        <v>96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9"/>
    </row>
    <row r="8" spans="2:49" s="3" customFormat="1" ht="63">
      <c r="B8" s="21" t="s">
        <v>120</v>
      </c>
      <c r="C8" s="28" t="s">
        <v>48</v>
      </c>
      <c r="D8" s="28" t="s">
        <v>122</v>
      </c>
      <c r="E8" s="28" t="s">
        <v>121</v>
      </c>
      <c r="F8" s="28" t="s">
        <v>69</v>
      </c>
      <c r="G8" s="28" t="s">
        <v>107</v>
      </c>
      <c r="H8" s="28" t="s">
        <v>213</v>
      </c>
      <c r="I8" s="28" t="s">
        <v>212</v>
      </c>
      <c r="J8" s="28" t="s">
        <v>115</v>
      </c>
      <c r="K8" s="28" t="s">
        <v>62</v>
      </c>
      <c r="L8" s="28" t="s">
        <v>153</v>
      </c>
      <c r="M8" s="29" t="s">
        <v>155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4"/>
      <c r="C9" s="30"/>
      <c r="D9" s="15"/>
      <c r="E9" s="15"/>
      <c r="F9" s="30"/>
      <c r="G9" s="30"/>
      <c r="H9" s="30" t="s">
        <v>220</v>
      </c>
      <c r="I9" s="30"/>
      <c r="J9" s="30" t="s">
        <v>216</v>
      </c>
      <c r="K9" s="30" t="s">
        <v>19</v>
      </c>
      <c r="L9" s="30" t="s">
        <v>19</v>
      </c>
      <c r="M9" s="31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111" t="s">
        <v>31</v>
      </c>
      <c r="C11" s="113"/>
      <c r="D11" s="113"/>
      <c r="E11" s="113"/>
      <c r="F11" s="113"/>
      <c r="G11" s="113"/>
      <c r="H11" s="114"/>
      <c r="I11" s="114"/>
      <c r="J11" s="114">
        <v>1211180.2745000003</v>
      </c>
      <c r="K11" s="113"/>
      <c r="L11" s="130">
        <f>J11/$J$11</f>
        <v>1</v>
      </c>
      <c r="M11" s="130">
        <f>J11/'סכום נכסי הקרן'!$C$42</f>
        <v>1.6080273984342749E-2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>
      <c r="B12" s="112" t="s">
        <v>206</v>
      </c>
      <c r="C12" s="98"/>
      <c r="D12" s="98"/>
      <c r="E12" s="98"/>
      <c r="F12" s="98"/>
      <c r="G12" s="98"/>
      <c r="H12" s="106"/>
      <c r="I12" s="106"/>
      <c r="J12" s="106">
        <v>72009.882129999998</v>
      </c>
      <c r="K12" s="98"/>
      <c r="L12" s="107">
        <f t="shared" ref="L12:L16" si="0">J12/$J$11</f>
        <v>5.9454305561347696E-2</v>
      </c>
      <c r="M12" s="107">
        <f>J12/'סכום נכסי הקרן'!$C$42</f>
        <v>9.5604152297530383E-4</v>
      </c>
    </row>
    <row r="13" spans="2:49">
      <c r="B13" s="102" t="s">
        <v>2298</v>
      </c>
      <c r="C13" s="96">
        <v>5992</v>
      </c>
      <c r="D13" s="109" t="s">
        <v>29</v>
      </c>
      <c r="E13" s="96" t="s">
        <v>2271</v>
      </c>
      <c r="F13" s="109" t="s">
        <v>679</v>
      </c>
      <c r="G13" s="109" t="s">
        <v>137</v>
      </c>
      <c r="H13" s="103">
        <v>130610</v>
      </c>
      <c r="I13" s="103">
        <v>0</v>
      </c>
      <c r="J13" s="103">
        <v>1.3000000000000002E-4</v>
      </c>
      <c r="K13" s="104">
        <v>4.7842490842490842E-3</v>
      </c>
      <c r="L13" s="104">
        <f t="shared" si="0"/>
        <v>1.0733332001602044E-10</v>
      </c>
      <c r="M13" s="104">
        <f>J13/'סכום נכסי הקרן'!$C$42</f>
        <v>1.7259491935067484E-12</v>
      </c>
    </row>
    <row r="14" spans="2:49">
      <c r="B14" s="102" t="s">
        <v>2299</v>
      </c>
      <c r="C14" s="96">
        <v>2007</v>
      </c>
      <c r="D14" s="109" t="s">
        <v>29</v>
      </c>
      <c r="E14" s="96" t="s">
        <v>2300</v>
      </c>
      <c r="F14" s="109" t="s">
        <v>389</v>
      </c>
      <c r="G14" s="109" t="s">
        <v>137</v>
      </c>
      <c r="H14" s="103">
        <v>546391.75</v>
      </c>
      <c r="I14" s="103">
        <v>565.67470000000003</v>
      </c>
      <c r="J14" s="103">
        <v>3090.7998900000002</v>
      </c>
      <c r="K14" s="104">
        <v>0.04</v>
      </c>
      <c r="L14" s="104">
        <f t="shared" si="0"/>
        <v>2.5518908746065445E-3</v>
      </c>
      <c r="M14" s="104">
        <f>J14/'סכום נכסי הקרן'!$C$42</f>
        <v>4.1035104441817285E-5</v>
      </c>
    </row>
    <row r="15" spans="2:49">
      <c r="B15" s="102" t="s">
        <v>2301</v>
      </c>
      <c r="C15" s="96" t="s">
        <v>2302</v>
      </c>
      <c r="D15" s="109" t="s">
        <v>29</v>
      </c>
      <c r="E15" s="96" t="s">
        <v>2303</v>
      </c>
      <c r="F15" s="109" t="s">
        <v>389</v>
      </c>
      <c r="G15" s="109" t="s">
        <v>136</v>
      </c>
      <c r="H15" s="103">
        <v>2811489.33</v>
      </c>
      <c r="I15" s="103">
        <v>685.29100000000005</v>
      </c>
      <c r="J15" s="103">
        <v>66779.017659999998</v>
      </c>
      <c r="K15" s="104">
        <v>4.7333328513278775E-2</v>
      </c>
      <c r="L15" s="104">
        <f t="shared" si="0"/>
        <v>5.5135489791201996E-2</v>
      </c>
      <c r="M15" s="104">
        <f>J15/'סכום נכסי הקרן'!$C$42</f>
        <v>8.8659378210346074E-4</v>
      </c>
    </row>
    <row r="16" spans="2:49">
      <c r="B16" s="102" t="s">
        <v>2304</v>
      </c>
      <c r="C16" s="96" t="s">
        <v>2305</v>
      </c>
      <c r="D16" s="109" t="s">
        <v>29</v>
      </c>
      <c r="E16" s="96" t="s">
        <v>2306</v>
      </c>
      <c r="F16" s="109" t="s">
        <v>133</v>
      </c>
      <c r="G16" s="109" t="s">
        <v>136</v>
      </c>
      <c r="H16" s="103">
        <v>38113.890000000007</v>
      </c>
      <c r="I16" s="103">
        <v>1620</v>
      </c>
      <c r="J16" s="103">
        <v>2140.0644500000003</v>
      </c>
      <c r="K16" s="104">
        <v>3.8871398080433978E-3</v>
      </c>
      <c r="L16" s="104">
        <f t="shared" si="0"/>
        <v>1.7669247882058368E-3</v>
      </c>
      <c r="M16" s="104">
        <f>J16/'סכום נכסי הקרן'!$C$42</f>
        <v>2.8412634704076641E-5</v>
      </c>
    </row>
    <row r="17" spans="2:13">
      <c r="B17" s="99"/>
      <c r="C17" s="96"/>
      <c r="D17" s="96"/>
      <c r="E17" s="96"/>
      <c r="F17" s="96"/>
      <c r="G17" s="96"/>
      <c r="H17" s="103"/>
      <c r="I17" s="103"/>
      <c r="J17" s="96"/>
      <c r="K17" s="96"/>
      <c r="L17" s="104"/>
      <c r="M17" s="96"/>
    </row>
    <row r="18" spans="2:13">
      <c r="B18" s="97" t="s">
        <v>205</v>
      </c>
      <c r="C18" s="98"/>
      <c r="D18" s="98"/>
      <c r="E18" s="98"/>
      <c r="F18" s="98"/>
      <c r="G18" s="98"/>
      <c r="H18" s="106"/>
      <c r="I18" s="106"/>
      <c r="J18" s="106">
        <v>1139170.3923699998</v>
      </c>
      <c r="K18" s="98"/>
      <c r="L18" s="107">
        <f t="shared" ref="L18:L50" si="1">J18/$J$11</f>
        <v>0.94054569443865188</v>
      </c>
      <c r="M18" s="107">
        <f>J18/'סכום נכסי הקרן'!$C$42</f>
        <v>1.5124232461367439E-2</v>
      </c>
    </row>
    <row r="19" spans="2:13">
      <c r="B19" s="112" t="s">
        <v>67</v>
      </c>
      <c r="C19" s="98"/>
      <c r="D19" s="98"/>
      <c r="E19" s="98"/>
      <c r="F19" s="98"/>
      <c r="G19" s="98"/>
      <c r="H19" s="106"/>
      <c r="I19" s="106"/>
      <c r="J19" s="106">
        <v>1139170.3923699998</v>
      </c>
      <c r="K19" s="98"/>
      <c r="L19" s="107">
        <f t="shared" si="1"/>
        <v>0.94054569443865188</v>
      </c>
      <c r="M19" s="107">
        <f>J19/'סכום נכסי הקרן'!$C$42</f>
        <v>1.5124232461367439E-2</v>
      </c>
    </row>
    <row r="20" spans="2:13">
      <c r="B20" s="102" t="s">
        <v>2307</v>
      </c>
      <c r="C20" s="96">
        <v>3610</v>
      </c>
      <c r="D20" s="109" t="s">
        <v>29</v>
      </c>
      <c r="E20" s="96"/>
      <c r="F20" s="109" t="s">
        <v>1128</v>
      </c>
      <c r="G20" s="109" t="s">
        <v>136</v>
      </c>
      <c r="H20" s="103">
        <v>667731</v>
      </c>
      <c r="I20" s="103">
        <v>495.5949</v>
      </c>
      <c r="J20" s="103">
        <v>11469.828539999999</v>
      </c>
      <c r="K20" s="104">
        <v>9.7750042394568928E-2</v>
      </c>
      <c r="L20" s="104">
        <f t="shared" si="1"/>
        <v>9.4699598247131103E-3</v>
      </c>
      <c r="M20" s="104">
        <f>J20/'סכום נכסי הקרן'!$C$42</f>
        <v>1.5227954860210524E-4</v>
      </c>
    </row>
    <row r="21" spans="2:13">
      <c r="B21" s="102" t="s">
        <v>2308</v>
      </c>
      <c r="C21" s="96" t="s">
        <v>2309</v>
      </c>
      <c r="D21" s="109" t="s">
        <v>29</v>
      </c>
      <c r="E21" s="96"/>
      <c r="F21" s="109" t="s">
        <v>1128</v>
      </c>
      <c r="G21" s="109" t="s">
        <v>136</v>
      </c>
      <c r="H21" s="103">
        <v>6992.5099999999984</v>
      </c>
      <c r="I21" s="103">
        <v>121659.84910000001</v>
      </c>
      <c r="J21" s="103">
        <v>29485.54652</v>
      </c>
      <c r="K21" s="104">
        <v>8.2500026251311517E-2</v>
      </c>
      <c r="L21" s="104">
        <f t="shared" si="1"/>
        <v>2.4344473849833979E-2</v>
      </c>
      <c r="M21" s="104">
        <f>J21/'סכום נכסי הקרן'!$C$42</f>
        <v>3.9146580950999774E-4</v>
      </c>
    </row>
    <row r="22" spans="2:13">
      <c r="B22" s="102" t="s">
        <v>2310</v>
      </c>
      <c r="C22" s="96">
        <v>6824</v>
      </c>
      <c r="D22" s="109" t="s">
        <v>29</v>
      </c>
      <c r="E22" s="96"/>
      <c r="F22" s="109" t="s">
        <v>1128</v>
      </c>
      <c r="G22" s="109" t="s">
        <v>136</v>
      </c>
      <c r="H22" s="103">
        <v>282359.12</v>
      </c>
      <c r="I22" s="103">
        <v>8370.5810999999994</v>
      </c>
      <c r="J22" s="103">
        <v>81919.253620000003</v>
      </c>
      <c r="K22" s="104">
        <v>0.17152169147788882</v>
      </c>
      <c r="L22" s="104">
        <f t="shared" si="1"/>
        <v>6.7635888186684617E-2</v>
      </c>
      <c r="M22" s="104">
        <f>J22/'סכום נכסי הקרן'!$C$42</f>
        <v>1.0876036132162598E-3</v>
      </c>
    </row>
    <row r="23" spans="2:13">
      <c r="B23" s="102" t="s">
        <v>2311</v>
      </c>
      <c r="C23" s="96" t="s">
        <v>2312</v>
      </c>
      <c r="D23" s="109" t="s">
        <v>29</v>
      </c>
      <c r="E23" s="96"/>
      <c r="F23" s="109" t="s">
        <v>1128</v>
      </c>
      <c r="G23" s="109" t="s">
        <v>136</v>
      </c>
      <c r="H23" s="103">
        <v>2782521.54</v>
      </c>
      <c r="I23" s="103">
        <v>293.33150000000001</v>
      </c>
      <c r="J23" s="103">
        <v>28289.534210000002</v>
      </c>
      <c r="K23" s="104">
        <v>0.11288339275716598</v>
      </c>
      <c r="L23" s="104">
        <f t="shared" si="1"/>
        <v>2.335699714204683E-2</v>
      </c>
      <c r="M23" s="104">
        <f>J23/'סכום נכסי הקרן'!$C$42</f>
        <v>3.7558691349562362E-4</v>
      </c>
    </row>
    <row r="24" spans="2:13">
      <c r="B24" s="102" t="s">
        <v>2313</v>
      </c>
      <c r="C24" s="96" t="s">
        <v>2314</v>
      </c>
      <c r="D24" s="109" t="s">
        <v>29</v>
      </c>
      <c r="E24" s="96"/>
      <c r="F24" s="109" t="s">
        <v>1128</v>
      </c>
      <c r="G24" s="109" t="s">
        <v>136</v>
      </c>
      <c r="H24" s="103">
        <v>7759690.6200000001</v>
      </c>
      <c r="I24" s="103">
        <v>92.483800000000002</v>
      </c>
      <c r="J24" s="103">
        <v>24873.599119999995</v>
      </c>
      <c r="K24" s="104">
        <v>0.16318809518733876</v>
      </c>
      <c r="L24" s="104">
        <f t="shared" si="1"/>
        <v>2.0536661340747414E-2</v>
      </c>
      <c r="M24" s="104">
        <f>J24/'סכום נכסי הקרן'!$C$42</f>
        <v>3.3023514108287814E-4</v>
      </c>
    </row>
    <row r="25" spans="2:13">
      <c r="B25" s="102" t="s">
        <v>2315</v>
      </c>
      <c r="C25" s="96">
        <v>6900</v>
      </c>
      <c r="D25" s="109" t="s">
        <v>29</v>
      </c>
      <c r="E25" s="96"/>
      <c r="F25" s="109" t="s">
        <v>1128</v>
      </c>
      <c r="G25" s="109" t="s">
        <v>136</v>
      </c>
      <c r="H25" s="103">
        <v>424497.12</v>
      </c>
      <c r="I25" s="103">
        <v>10070.1158</v>
      </c>
      <c r="J25" s="103">
        <v>148162.32117000001</v>
      </c>
      <c r="K25" s="104">
        <v>0.11841813058877393</v>
      </c>
      <c r="L25" s="104">
        <f t="shared" si="1"/>
        <v>0.122328875634277</v>
      </c>
      <c r="M25" s="104">
        <f>J25/'סכום נכסי הקרן'!$C$42</f>
        <v>1.9670818363957641E-3</v>
      </c>
    </row>
    <row r="26" spans="2:13">
      <c r="B26" s="102" t="s">
        <v>2316</v>
      </c>
      <c r="C26" s="96" t="s">
        <v>2317</v>
      </c>
      <c r="D26" s="109" t="s">
        <v>29</v>
      </c>
      <c r="E26" s="96"/>
      <c r="F26" s="109" t="s">
        <v>1128</v>
      </c>
      <c r="G26" s="109" t="s">
        <v>136</v>
      </c>
      <c r="H26" s="103">
        <v>5108.59</v>
      </c>
      <c r="I26" s="103">
        <v>0</v>
      </c>
      <c r="J26" s="103">
        <v>0</v>
      </c>
      <c r="K26" s="104">
        <v>9.8000036448426919E-2</v>
      </c>
      <c r="L26" s="104">
        <f t="shared" si="1"/>
        <v>0</v>
      </c>
      <c r="M26" s="104">
        <f>J26/'סכום נכסי הקרן'!$C$42</f>
        <v>0</v>
      </c>
    </row>
    <row r="27" spans="2:13">
      <c r="B27" s="102" t="s">
        <v>2318</v>
      </c>
      <c r="C27" s="96">
        <v>7019</v>
      </c>
      <c r="D27" s="109" t="s">
        <v>29</v>
      </c>
      <c r="E27" s="96"/>
      <c r="F27" s="109" t="s">
        <v>1128</v>
      </c>
      <c r="G27" s="109" t="s">
        <v>136</v>
      </c>
      <c r="H27" s="103">
        <v>239560.27</v>
      </c>
      <c r="I27" s="103">
        <v>10283.0326</v>
      </c>
      <c r="J27" s="103">
        <v>85381.654209999993</v>
      </c>
      <c r="K27" s="104">
        <v>0.17072121250293021</v>
      </c>
      <c r="L27" s="104">
        <f t="shared" si="1"/>
        <v>7.0494587806300982E-2</v>
      </c>
      <c r="M27" s="104">
        <f>J27/'סכום נכסי הקרן'!$C$42</f>
        <v>1.1335722863386273E-3</v>
      </c>
    </row>
    <row r="28" spans="2:13">
      <c r="B28" s="102" t="s">
        <v>2319</v>
      </c>
      <c r="C28" s="96">
        <v>2994</v>
      </c>
      <c r="D28" s="109" t="s">
        <v>29</v>
      </c>
      <c r="E28" s="96"/>
      <c r="F28" s="109" t="s">
        <v>1128</v>
      </c>
      <c r="G28" s="109" t="s">
        <v>138</v>
      </c>
      <c r="H28" s="103">
        <v>26021.29</v>
      </c>
      <c r="I28" s="103">
        <v>19017.763999999999</v>
      </c>
      <c r="J28" s="103">
        <v>19214.686249999999</v>
      </c>
      <c r="K28" s="104">
        <v>4.8157996146292813E-2</v>
      </c>
      <c r="L28" s="104">
        <f t="shared" si="1"/>
        <v>1.5864431294451364E-2</v>
      </c>
      <c r="M28" s="104">
        <f>J28/'סכום נכסי הקרן'!$C$42</f>
        <v>2.5510440182055928E-4</v>
      </c>
    </row>
    <row r="29" spans="2:13">
      <c r="B29" s="102" t="s">
        <v>2320</v>
      </c>
      <c r="C29" s="96" t="s">
        <v>2321</v>
      </c>
      <c r="D29" s="109" t="s">
        <v>29</v>
      </c>
      <c r="E29" s="96"/>
      <c r="F29" s="109" t="s">
        <v>1128</v>
      </c>
      <c r="G29" s="109" t="s">
        <v>138</v>
      </c>
      <c r="H29" s="103">
        <v>20</v>
      </c>
      <c r="I29" s="103">
        <v>0</v>
      </c>
      <c r="J29" s="103">
        <v>0</v>
      </c>
      <c r="K29" s="104">
        <v>6.7511528437374786E-4</v>
      </c>
      <c r="L29" s="104">
        <f t="shared" si="1"/>
        <v>0</v>
      </c>
      <c r="M29" s="104">
        <f>J29/'סכום נכסי הקרן'!$C$42</f>
        <v>0</v>
      </c>
    </row>
    <row r="30" spans="2:13">
      <c r="B30" s="102" t="s">
        <v>3939</v>
      </c>
      <c r="C30" s="96">
        <v>4654</v>
      </c>
      <c r="D30" s="109" t="s">
        <v>29</v>
      </c>
      <c r="E30" s="96"/>
      <c r="F30" s="109" t="s">
        <v>1128</v>
      </c>
      <c r="G30" s="109" t="s">
        <v>139</v>
      </c>
      <c r="H30" s="103">
        <v>2914010</v>
      </c>
      <c r="I30" s="103">
        <v>448.69069999999999</v>
      </c>
      <c r="J30" s="103">
        <v>55621.89746</v>
      </c>
      <c r="K30" s="104">
        <v>0.29499999999999998</v>
      </c>
      <c r="L30" s="104">
        <f t="shared" si="1"/>
        <v>4.5923714769018874E-2</v>
      </c>
      <c r="M30" s="104">
        <f>J30/'סכום נכסי הקרן'!$C$42</f>
        <v>7.384659158646312E-4</v>
      </c>
    </row>
    <row r="31" spans="2:13">
      <c r="B31" s="102" t="s">
        <v>2322</v>
      </c>
      <c r="C31" s="96" t="s">
        <v>2323</v>
      </c>
      <c r="D31" s="109" t="s">
        <v>29</v>
      </c>
      <c r="E31" s="96"/>
      <c r="F31" s="109" t="s">
        <v>1128</v>
      </c>
      <c r="G31" s="109" t="s">
        <v>136</v>
      </c>
      <c r="H31" s="103">
        <v>416.45</v>
      </c>
      <c r="I31" s="103">
        <v>0</v>
      </c>
      <c r="J31" s="103">
        <v>0</v>
      </c>
      <c r="K31" s="104">
        <v>7.8675270536569322E-3</v>
      </c>
      <c r="L31" s="104">
        <f t="shared" si="1"/>
        <v>0</v>
      </c>
      <c r="M31" s="104">
        <f>J31/'סכום נכסי הקרן'!$C$42</f>
        <v>0</v>
      </c>
    </row>
    <row r="32" spans="2:13">
      <c r="B32" s="102" t="s">
        <v>2324</v>
      </c>
      <c r="C32" s="96" t="s">
        <v>2325</v>
      </c>
      <c r="D32" s="109" t="s">
        <v>29</v>
      </c>
      <c r="E32" s="96"/>
      <c r="F32" s="109" t="s">
        <v>1128</v>
      </c>
      <c r="G32" s="109" t="s">
        <v>138</v>
      </c>
      <c r="H32" s="103">
        <v>3355.13</v>
      </c>
      <c r="I32" s="103">
        <v>0</v>
      </c>
      <c r="J32" s="103">
        <v>0</v>
      </c>
      <c r="K32" s="104">
        <v>9.8000058418039493E-2</v>
      </c>
      <c r="L32" s="104">
        <f t="shared" si="1"/>
        <v>0</v>
      </c>
      <c r="M32" s="104">
        <f>J32/'סכום נכסי הקרן'!$C$42</f>
        <v>0</v>
      </c>
    </row>
    <row r="33" spans="2:13">
      <c r="B33" s="102" t="s">
        <v>2326</v>
      </c>
      <c r="C33" s="96">
        <v>5771</v>
      </c>
      <c r="D33" s="109" t="s">
        <v>29</v>
      </c>
      <c r="E33" s="96"/>
      <c r="F33" s="109" t="s">
        <v>1128</v>
      </c>
      <c r="G33" s="109" t="s">
        <v>138</v>
      </c>
      <c r="H33" s="103">
        <v>17336562.280000001</v>
      </c>
      <c r="I33" s="103">
        <v>112.6198</v>
      </c>
      <c r="J33" s="103">
        <v>75809.347180000012</v>
      </c>
      <c r="K33" s="104">
        <v>0.16681058112498567</v>
      </c>
      <c r="L33" s="104">
        <f t="shared" si="1"/>
        <v>6.2591299392896441E-2</v>
      </c>
      <c r="M33" s="104">
        <f>J33/'סכום נכסי הקרן'!$C$42</f>
        <v>1.0064852432738007E-3</v>
      </c>
    </row>
    <row r="34" spans="2:13">
      <c r="B34" s="102" t="s">
        <v>2327</v>
      </c>
      <c r="C34" s="96" t="s">
        <v>2328</v>
      </c>
      <c r="D34" s="109" t="s">
        <v>29</v>
      </c>
      <c r="E34" s="96"/>
      <c r="F34" s="109" t="s">
        <v>1128</v>
      </c>
      <c r="G34" s="109" t="s">
        <v>136</v>
      </c>
      <c r="H34" s="103">
        <v>373590</v>
      </c>
      <c r="I34" s="103">
        <v>432.72469999999998</v>
      </c>
      <c r="J34" s="103">
        <v>5603.1917800000001</v>
      </c>
      <c r="K34" s="104">
        <v>0.10395392896767011</v>
      </c>
      <c r="L34" s="104">
        <f t="shared" si="1"/>
        <v>4.6262244341067323E-3</v>
      </c>
      <c r="M34" s="104">
        <f>J34/'סכום נכסי הקרן'!$C$42</f>
        <v>7.4390956413497239E-5</v>
      </c>
    </row>
    <row r="35" spans="2:13">
      <c r="B35" s="102" t="s">
        <v>2329</v>
      </c>
      <c r="C35" s="96">
        <v>7021</v>
      </c>
      <c r="D35" s="109" t="s">
        <v>29</v>
      </c>
      <c r="E35" s="96"/>
      <c r="F35" s="109" t="s">
        <v>1128</v>
      </c>
      <c r="G35" s="109" t="s">
        <v>136</v>
      </c>
      <c r="H35" s="103">
        <v>390000</v>
      </c>
      <c r="I35" s="103">
        <v>47.636899999999997</v>
      </c>
      <c r="J35" s="103">
        <v>643.92703000000006</v>
      </c>
      <c r="K35" s="104">
        <v>1.9700000004697692E-2</v>
      </c>
      <c r="L35" s="104">
        <f t="shared" si="1"/>
        <v>5.3165250752273529E-4</v>
      </c>
      <c r="M35" s="104">
        <f>J35/'סכום נכסי הקרן'!$C$42</f>
        <v>8.5491179854284296E-6</v>
      </c>
    </row>
    <row r="36" spans="2:13">
      <c r="B36" s="102" t="s">
        <v>2330</v>
      </c>
      <c r="C36" s="96" t="s">
        <v>2331</v>
      </c>
      <c r="D36" s="109" t="s">
        <v>29</v>
      </c>
      <c r="E36" s="96"/>
      <c r="F36" s="109" t="s">
        <v>1128</v>
      </c>
      <c r="G36" s="109" t="s">
        <v>136</v>
      </c>
      <c r="H36" s="103">
        <v>2201731</v>
      </c>
      <c r="I36" s="103">
        <v>337.97</v>
      </c>
      <c r="J36" s="103">
        <v>25791.16548</v>
      </c>
      <c r="K36" s="104">
        <v>5.0064310267650111E-2</v>
      </c>
      <c r="L36" s="104">
        <f t="shared" si="1"/>
        <v>2.1294241677315223E-2</v>
      </c>
      <c r="M36" s="104">
        <f>J36/'סכום נכסי הקרן'!$C$42</f>
        <v>3.4241724046003911E-4</v>
      </c>
    </row>
    <row r="37" spans="2:13">
      <c r="B37" s="102" t="s">
        <v>2332</v>
      </c>
      <c r="C37" s="96">
        <v>7022</v>
      </c>
      <c r="D37" s="109" t="s">
        <v>29</v>
      </c>
      <c r="E37" s="96"/>
      <c r="F37" s="109" t="s">
        <v>1128</v>
      </c>
      <c r="G37" s="109" t="s">
        <v>136</v>
      </c>
      <c r="H37" s="103">
        <v>660000</v>
      </c>
      <c r="I37" s="103">
        <v>4.4448999999999996</v>
      </c>
      <c r="J37" s="103">
        <v>101.67975</v>
      </c>
      <c r="K37" s="104">
        <v>0.02</v>
      </c>
      <c r="L37" s="104">
        <f t="shared" si="1"/>
        <v>8.3950962660761172E-5</v>
      </c>
      <c r="M37" s="104">
        <f>J37/'סכום נכסי הקרן'!$C$42</f>
        <v>1.3499544808343675E-6</v>
      </c>
    </row>
    <row r="38" spans="2:13">
      <c r="B38" s="102" t="s">
        <v>2333</v>
      </c>
      <c r="C38" s="96">
        <v>4637</v>
      </c>
      <c r="D38" s="109" t="s">
        <v>29</v>
      </c>
      <c r="E38" s="96"/>
      <c r="F38" s="109" t="s">
        <v>1128</v>
      </c>
      <c r="G38" s="109" t="s">
        <v>139</v>
      </c>
      <c r="H38" s="103">
        <v>15047470.279999999</v>
      </c>
      <c r="I38" s="103">
        <v>14.5395</v>
      </c>
      <c r="J38" s="103">
        <v>9307.2345800000003</v>
      </c>
      <c r="K38" s="104">
        <v>8.3309402665919699E-2</v>
      </c>
      <c r="L38" s="104">
        <f t="shared" si="1"/>
        <v>7.6844337510716268E-3</v>
      </c>
      <c r="M38" s="104">
        <f>J38/'סכום נכסי הקרן'!$C$42</f>
        <v>1.2356780013176246E-4</v>
      </c>
    </row>
    <row r="39" spans="2:13">
      <c r="B39" s="102" t="s">
        <v>2334</v>
      </c>
      <c r="C39" s="96" t="s">
        <v>2335</v>
      </c>
      <c r="D39" s="109" t="s">
        <v>29</v>
      </c>
      <c r="E39" s="96"/>
      <c r="F39" s="109" t="s">
        <v>1128</v>
      </c>
      <c r="G39" s="109" t="s">
        <v>136</v>
      </c>
      <c r="H39" s="103">
        <v>126925.97</v>
      </c>
      <c r="I39" s="103">
        <v>11393.1955</v>
      </c>
      <c r="J39" s="103">
        <v>50121.563000000002</v>
      </c>
      <c r="K39" s="104">
        <v>0.15237212016192656</v>
      </c>
      <c r="L39" s="104">
        <f t="shared" si="1"/>
        <v>4.1382413547554842E-2</v>
      </c>
      <c r="M39" s="104">
        <f>J39/'סכום נכסי הקרן'!$C$42</f>
        <v>6.6544054797805909E-4</v>
      </c>
    </row>
    <row r="40" spans="2:13">
      <c r="B40" s="102" t="s">
        <v>2336</v>
      </c>
      <c r="C40" s="96" t="s">
        <v>2337</v>
      </c>
      <c r="D40" s="109" t="s">
        <v>29</v>
      </c>
      <c r="E40" s="96"/>
      <c r="F40" s="109" t="s">
        <v>1128</v>
      </c>
      <c r="G40" s="109" t="s">
        <v>138</v>
      </c>
      <c r="H40" s="103">
        <v>18198263.740000002</v>
      </c>
      <c r="I40" s="103">
        <v>105.43680000000001</v>
      </c>
      <c r="J40" s="103">
        <v>74501.873200000002</v>
      </c>
      <c r="K40" s="104">
        <v>0.32622285152829772</v>
      </c>
      <c r="L40" s="104">
        <f t="shared" si="1"/>
        <v>6.1511795368989049E-2</v>
      </c>
      <c r="M40" s="104">
        <f>J40/'סכום נכסי הקרן'!$C$42</f>
        <v>9.8912652280216951E-4</v>
      </c>
    </row>
    <row r="41" spans="2:13">
      <c r="B41" s="102" t="s">
        <v>2338</v>
      </c>
      <c r="C41" s="96">
        <v>5691</v>
      </c>
      <c r="D41" s="109" t="s">
        <v>29</v>
      </c>
      <c r="E41" s="96"/>
      <c r="F41" s="109" t="s">
        <v>1128</v>
      </c>
      <c r="G41" s="109" t="s">
        <v>136</v>
      </c>
      <c r="H41" s="103">
        <v>15141360.220000001</v>
      </c>
      <c r="I41" s="103">
        <v>155.98159999999999</v>
      </c>
      <c r="J41" s="103">
        <v>81859.072770000013</v>
      </c>
      <c r="K41" s="104">
        <v>0.1680525929855024</v>
      </c>
      <c r="L41" s="104">
        <f t="shared" si="1"/>
        <v>6.7586200414131659E-2</v>
      </c>
      <c r="M41" s="104">
        <f>J41/'סכום נכסי הקרן'!$C$42</f>
        <v>1.0868046202199364E-3</v>
      </c>
    </row>
    <row r="42" spans="2:13">
      <c r="B42" s="102" t="s">
        <v>2339</v>
      </c>
      <c r="C42" s="96">
        <v>6629</v>
      </c>
      <c r="D42" s="109" t="s">
        <v>29</v>
      </c>
      <c r="E42" s="96"/>
      <c r="F42" s="109" t="s">
        <v>1128</v>
      </c>
      <c r="G42" s="109" t="s">
        <v>139</v>
      </c>
      <c r="H42" s="103">
        <v>222113.01</v>
      </c>
      <c r="I42" s="103">
        <v>10106.7246</v>
      </c>
      <c r="J42" s="103">
        <v>95497.527180000005</v>
      </c>
      <c r="K42" s="104">
        <v>0.32760030973451326</v>
      </c>
      <c r="L42" s="104">
        <f t="shared" si="1"/>
        <v>7.8846666504227308E-2</v>
      </c>
      <c r="M42" s="104">
        <f>J42/'סכום נכסי הקרן'!$C$42</f>
        <v>1.2678760001400753E-3</v>
      </c>
    </row>
    <row r="43" spans="2:13">
      <c r="B43" s="102" t="s">
        <v>2340</v>
      </c>
      <c r="C43" s="96">
        <v>3865</v>
      </c>
      <c r="D43" s="109" t="s">
        <v>29</v>
      </c>
      <c r="E43" s="96"/>
      <c r="F43" s="109" t="s">
        <v>1128</v>
      </c>
      <c r="G43" s="109" t="s">
        <v>136</v>
      </c>
      <c r="H43" s="103">
        <v>342654</v>
      </c>
      <c r="I43" s="103">
        <v>448.96559999999999</v>
      </c>
      <c r="J43" s="103">
        <v>5332.0894800000005</v>
      </c>
      <c r="K43" s="104">
        <v>7.9229139736482351E-2</v>
      </c>
      <c r="L43" s="104">
        <f t="shared" si="1"/>
        <v>4.402391280853046E-3</v>
      </c>
      <c r="M43" s="104">
        <f>J43/'סכום נכסי הקרן'!$C$42</f>
        <v>7.0791657982398595E-5</v>
      </c>
    </row>
    <row r="44" spans="2:13">
      <c r="B44" s="102" t="s">
        <v>2341</v>
      </c>
      <c r="C44" s="96">
        <v>7024</v>
      </c>
      <c r="D44" s="109" t="s">
        <v>29</v>
      </c>
      <c r="E44" s="96"/>
      <c r="F44" s="109" t="s">
        <v>1128</v>
      </c>
      <c r="G44" s="109" t="s">
        <v>136</v>
      </c>
      <c r="H44" s="103">
        <v>170000</v>
      </c>
      <c r="I44" s="103">
        <v>142.51750000000001</v>
      </c>
      <c r="J44" s="103">
        <v>839.74161000000004</v>
      </c>
      <c r="K44" s="104">
        <v>0.02</v>
      </c>
      <c r="L44" s="104">
        <f t="shared" si="1"/>
        <v>6.9332503812998632E-4</v>
      </c>
      <c r="M44" s="104">
        <f>J44/'סכום נכסי הקרן'!$C$42</f>
        <v>1.1148856573335064E-5</v>
      </c>
    </row>
    <row r="45" spans="2:13">
      <c r="B45" s="102" t="s">
        <v>2342</v>
      </c>
      <c r="C45" s="96" t="s">
        <v>2343</v>
      </c>
      <c r="D45" s="109" t="s">
        <v>29</v>
      </c>
      <c r="E45" s="96"/>
      <c r="F45" s="109" t="s">
        <v>1128</v>
      </c>
      <c r="G45" s="109" t="s">
        <v>136</v>
      </c>
      <c r="H45" s="103">
        <v>1214.26</v>
      </c>
      <c r="I45" s="103">
        <v>132573.6067</v>
      </c>
      <c r="J45" s="103">
        <v>5579.5097500000002</v>
      </c>
      <c r="K45" s="104">
        <v>9.8000222753458738E-2</v>
      </c>
      <c r="L45" s="104">
        <f t="shared" si="1"/>
        <v>4.6066715809942784E-3</v>
      </c>
      <c r="M45" s="104">
        <f>J45/'סכום נכסי הקרן'!$C$42</f>
        <v>7.4076541178273378E-5</v>
      </c>
    </row>
    <row r="46" spans="2:13">
      <c r="B46" s="102" t="s">
        <v>2344</v>
      </c>
      <c r="C46" s="96">
        <v>4811</v>
      </c>
      <c r="D46" s="109" t="s">
        <v>29</v>
      </c>
      <c r="E46" s="96"/>
      <c r="F46" s="109" t="s">
        <v>1128</v>
      </c>
      <c r="G46" s="109" t="s">
        <v>136</v>
      </c>
      <c r="H46" s="103">
        <v>3122675</v>
      </c>
      <c r="I46" s="103">
        <v>149.39179999999999</v>
      </c>
      <c r="J46" s="103">
        <v>16168.9607</v>
      </c>
      <c r="K46" s="104">
        <v>0.16121001876925656</v>
      </c>
      <c r="L46" s="104">
        <f t="shared" si="1"/>
        <v>1.3349755639535058E-2</v>
      </c>
      <c r="M46" s="104">
        <f>J46/'סכום נכסי הקרן'!$C$42</f>
        <v>2.1466772830774851E-4</v>
      </c>
    </row>
    <row r="47" spans="2:13">
      <c r="B47" s="102" t="s">
        <v>2345</v>
      </c>
      <c r="C47" s="96">
        <v>5356</v>
      </c>
      <c r="D47" s="109" t="s">
        <v>29</v>
      </c>
      <c r="E47" s="96"/>
      <c r="F47" s="109" t="s">
        <v>1128</v>
      </c>
      <c r="G47" s="109" t="s">
        <v>136</v>
      </c>
      <c r="H47" s="103">
        <v>4336504</v>
      </c>
      <c r="I47" s="103">
        <v>283.2364</v>
      </c>
      <c r="J47" s="103">
        <v>42571.345359999999</v>
      </c>
      <c r="K47" s="104">
        <v>0.18299065699980757</v>
      </c>
      <c r="L47" s="104">
        <f t="shared" si="1"/>
        <v>3.5148644884903123E-2</v>
      </c>
      <c r="M47" s="104">
        <f>J47/'סכום נכסי הקרן'!$C$42</f>
        <v>5.6519983992760962E-4</v>
      </c>
    </row>
    <row r="48" spans="2:13">
      <c r="B48" s="102" t="s">
        <v>2346</v>
      </c>
      <c r="C48" s="96" t="s">
        <v>2347</v>
      </c>
      <c r="D48" s="109" t="s">
        <v>29</v>
      </c>
      <c r="E48" s="96"/>
      <c r="F48" s="109" t="s">
        <v>1128</v>
      </c>
      <c r="G48" s="109" t="s">
        <v>136</v>
      </c>
      <c r="H48" s="103">
        <v>31288414.389999997</v>
      </c>
      <c r="I48" s="103">
        <v>101.90949999999999</v>
      </c>
      <c r="J48" s="103">
        <v>110516.41384000001</v>
      </c>
      <c r="K48" s="104">
        <v>0.15049441110331718</v>
      </c>
      <c r="L48" s="104">
        <f t="shared" si="1"/>
        <v>9.1246873951628227E-2</v>
      </c>
      <c r="M48" s="104">
        <f>J48/'סכום נכסי הקרן'!$C$42</f>
        <v>1.4672747333569695E-3</v>
      </c>
    </row>
    <row r="49" spans="2:13">
      <c r="B49" s="102" t="s">
        <v>2348</v>
      </c>
      <c r="C49" s="96">
        <v>5511</v>
      </c>
      <c r="D49" s="109" t="s">
        <v>29</v>
      </c>
      <c r="E49" s="96"/>
      <c r="F49" s="109" t="s">
        <v>954</v>
      </c>
      <c r="G49" s="109" t="s">
        <v>139</v>
      </c>
      <c r="H49" s="103">
        <v>4009.44</v>
      </c>
      <c r="I49" s="103">
        <v>0</v>
      </c>
      <c r="J49" s="103">
        <v>0</v>
      </c>
      <c r="K49" s="104">
        <v>4.1632660181448219E-2</v>
      </c>
      <c r="L49" s="104">
        <f t="shared" si="1"/>
        <v>0</v>
      </c>
      <c r="M49" s="104">
        <f>J49/'סכום נכסי הקרן'!$C$42</f>
        <v>0</v>
      </c>
    </row>
    <row r="50" spans="2:13">
      <c r="B50" s="102" t="s">
        <v>2349</v>
      </c>
      <c r="C50" s="96">
        <v>7425</v>
      </c>
      <c r="D50" s="109" t="s">
        <v>29</v>
      </c>
      <c r="E50" s="96"/>
      <c r="F50" s="109" t="s">
        <v>1128</v>
      </c>
      <c r="G50" s="109" t="s">
        <v>136</v>
      </c>
      <c r="H50" s="103">
        <v>15929227.5</v>
      </c>
      <c r="I50" s="103">
        <v>98.726200000000006</v>
      </c>
      <c r="J50" s="103">
        <v>54507.42858</v>
      </c>
      <c r="K50" s="104">
        <v>0.16103955416266491</v>
      </c>
      <c r="L50" s="104">
        <f t="shared" si="1"/>
        <v>4.5003563654057832E-2</v>
      </c>
      <c r="M50" s="104">
        <f>J50/'סכום נכסי הקרן'!$C$42</f>
        <v>7.2366963382905903E-4</v>
      </c>
    </row>
    <row r="51" spans="2:13">
      <c r="B51" s="126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</row>
    <row r="52" spans="2:13">
      <c r="B52" s="126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</row>
    <row r="53" spans="2:13">
      <c r="B53" s="126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</row>
    <row r="54" spans="2:13">
      <c r="B54" s="131" t="s">
        <v>229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</row>
    <row r="55" spans="2:13">
      <c r="B55" s="131" t="s">
        <v>116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</row>
    <row r="56" spans="2:13">
      <c r="B56" s="131" t="s">
        <v>211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</row>
    <row r="57" spans="2:13">
      <c r="B57" s="131" t="s">
        <v>219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</row>
    <row r="58" spans="2:13">
      <c r="B58" s="126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</row>
    <row r="59" spans="2:13">
      <c r="B59" s="126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</row>
    <row r="60" spans="2:13">
      <c r="B60" s="126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</row>
    <row r="61" spans="2:13">
      <c r="B61" s="126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</row>
    <row r="62" spans="2:13">
      <c r="B62" s="126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</row>
    <row r="63" spans="2:13">
      <c r="B63" s="126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</row>
    <row r="64" spans="2:13">
      <c r="B64" s="126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</row>
    <row r="65" spans="2:13">
      <c r="B65" s="126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</row>
    <row r="66" spans="2:13">
      <c r="B66" s="126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</row>
    <row r="67" spans="2:13">
      <c r="B67" s="126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</row>
    <row r="68" spans="2:13">
      <c r="B68" s="126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</row>
    <row r="69" spans="2:13">
      <c r="B69" s="126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</row>
    <row r="70" spans="2:13">
      <c r="B70" s="126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</row>
    <row r="71" spans="2:13">
      <c r="B71" s="126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</row>
    <row r="72" spans="2:13">
      <c r="B72" s="126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</row>
    <row r="73" spans="2:13">
      <c r="B73" s="126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</row>
    <row r="74" spans="2:13">
      <c r="B74" s="126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</row>
    <row r="75" spans="2:13">
      <c r="B75" s="126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</row>
    <row r="76" spans="2:13">
      <c r="B76" s="126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</row>
    <row r="77" spans="2:13">
      <c r="B77" s="126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</row>
    <row r="78" spans="2:13">
      <c r="B78" s="126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</row>
    <row r="79" spans="2:13">
      <c r="B79" s="126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</row>
    <row r="80" spans="2:13">
      <c r="B80" s="126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</row>
    <row r="81" spans="2:13">
      <c r="B81" s="126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</row>
    <row r="82" spans="2:13">
      <c r="B82" s="126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</row>
    <row r="83" spans="2:13">
      <c r="B83" s="126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</row>
    <row r="84" spans="2:13">
      <c r="B84" s="126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</row>
    <row r="85" spans="2:13">
      <c r="B85" s="126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</row>
    <row r="86" spans="2:13">
      <c r="B86" s="126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</row>
    <row r="87" spans="2:13">
      <c r="B87" s="126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</row>
    <row r="88" spans="2:13">
      <c r="B88" s="126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</row>
    <row r="89" spans="2:13">
      <c r="B89" s="126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</row>
    <row r="90" spans="2:13">
      <c r="B90" s="126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</row>
    <row r="91" spans="2:13">
      <c r="B91" s="126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</row>
    <row r="92" spans="2:13">
      <c r="B92" s="126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</row>
    <row r="93" spans="2:13">
      <c r="B93" s="126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</row>
    <row r="94" spans="2:13">
      <c r="B94" s="126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</row>
    <row r="95" spans="2:13">
      <c r="B95" s="126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</row>
    <row r="96" spans="2:13">
      <c r="B96" s="126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</row>
    <row r="97" spans="2:13">
      <c r="B97" s="126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</row>
    <row r="98" spans="2:13">
      <c r="B98" s="126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</row>
    <row r="99" spans="2:13">
      <c r="B99" s="126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</row>
    <row r="100" spans="2:13">
      <c r="B100" s="126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</row>
    <row r="101" spans="2:13">
      <c r="B101" s="126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</row>
    <row r="102" spans="2:13">
      <c r="B102" s="126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</row>
    <row r="103" spans="2:13">
      <c r="B103" s="126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</row>
    <row r="104" spans="2:13">
      <c r="B104" s="126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</row>
    <row r="105" spans="2:13">
      <c r="B105" s="126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</row>
    <row r="106" spans="2:13">
      <c r="B106" s="126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</row>
    <row r="107" spans="2:13">
      <c r="B107" s="126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</row>
    <row r="108" spans="2:13">
      <c r="B108" s="126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</row>
    <row r="109" spans="2:13">
      <c r="B109" s="126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</row>
    <row r="110" spans="2:13">
      <c r="B110" s="126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</row>
    <row r="111" spans="2:13">
      <c r="B111" s="126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</row>
    <row r="112" spans="2:13">
      <c r="B112" s="126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</row>
    <row r="113" spans="2:13">
      <c r="B113" s="126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</row>
    <row r="114" spans="2:13">
      <c r="B114" s="126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</row>
    <row r="115" spans="2:13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</row>
    <row r="116" spans="2:13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</row>
    <row r="117" spans="2:13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</row>
    <row r="118" spans="2:13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</row>
    <row r="119" spans="2:13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</row>
    <row r="120" spans="2:13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</row>
    <row r="121" spans="2:13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</row>
    <row r="122" spans="2:13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</row>
    <row r="123" spans="2:13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</row>
    <row r="124" spans="2:13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</row>
    <row r="125" spans="2:13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</row>
    <row r="126" spans="2:13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</row>
    <row r="127" spans="2:13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</row>
    <row r="128" spans="2:13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</row>
    <row r="129" spans="2:13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</row>
    <row r="130" spans="2:13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</row>
    <row r="131" spans="2:13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</row>
    <row r="132" spans="2:13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</row>
    <row r="133" spans="2:13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</row>
    <row r="134" spans="2:13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</row>
    <row r="135" spans="2:13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</row>
    <row r="136" spans="2:13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</row>
    <row r="137" spans="2:13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</row>
    <row r="138" spans="2:13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</row>
    <row r="139" spans="2:13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</row>
    <row r="140" spans="2:13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</row>
    <row r="141" spans="2:13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</row>
    <row r="142" spans="2:13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</row>
    <row r="143" spans="2:13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</row>
    <row r="144" spans="2:13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</row>
    <row r="145" spans="2:13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</row>
    <row r="146" spans="2:13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</row>
    <row r="147" spans="2:13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</row>
    <row r="148" spans="2:13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</row>
    <row r="149" spans="2:13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</row>
    <row r="150" spans="2:13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</row>
    <row r="151" spans="2:13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</row>
    <row r="152" spans="2:13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</row>
    <row r="153" spans="2:13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</row>
    <row r="154" spans="2:13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</row>
    <row r="155" spans="2:13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</row>
    <row r="156" spans="2:13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</row>
    <row r="157" spans="2:13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</row>
    <row r="158" spans="2:13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</row>
    <row r="159" spans="2:13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</row>
    <row r="160" spans="2:13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</row>
    <row r="161" spans="2:13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</row>
    <row r="163" spans="2:13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</row>
    <row r="164" spans="2:13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</row>
    <row r="165" spans="2:13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</row>
    <row r="166" spans="2:13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</row>
    <row r="167" spans="2:13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</row>
    <row r="168" spans="2:13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</row>
    <row r="169" spans="2:13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</row>
    <row r="170" spans="2:13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</row>
    <row r="171" spans="2:13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</row>
    <row r="172" spans="2:13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</row>
    <row r="173" spans="2:13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</row>
    <row r="174" spans="2:13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</row>
    <row r="175" spans="2:13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</row>
    <row r="176" spans="2:13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</row>
    <row r="177" spans="2:13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</row>
    <row r="178" spans="2:13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</row>
    <row r="179" spans="2:13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</row>
    <row r="180" spans="2:13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</row>
    <row r="181" spans="2:13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</row>
    <row r="182" spans="2:13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</row>
    <row r="183" spans="2:13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</row>
    <row r="184" spans="2:13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</row>
    <row r="185" spans="2:13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</row>
    <row r="186" spans="2:13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</row>
    <row r="187" spans="2:13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</row>
    <row r="188" spans="2:13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</row>
    <row r="189" spans="2:13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</row>
    <row r="190" spans="2:13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</row>
    <row r="191" spans="2:13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</row>
    <row r="192" spans="2:13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</row>
    <row r="193" spans="2:13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</row>
    <row r="194" spans="2:13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</row>
    <row r="195" spans="2:13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</row>
    <row r="196" spans="2:13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</row>
    <row r="197" spans="2:13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</row>
    <row r="198" spans="2:13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</row>
    <row r="199" spans="2:13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</row>
    <row r="200" spans="2:13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</row>
    <row r="201" spans="2:13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</row>
    <row r="202" spans="2:13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</row>
    <row r="203" spans="2:13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</row>
    <row r="204" spans="2:13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</row>
    <row r="205" spans="2:13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</row>
    <row r="206" spans="2:13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</row>
    <row r="207" spans="2:13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</row>
    <row r="208" spans="2:13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</row>
    <row r="209" spans="2:13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</row>
    <row r="210" spans="2:13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</row>
    <row r="211" spans="2:13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</row>
    <row r="212" spans="2:13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</row>
    <row r="213" spans="2:13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</row>
    <row r="214" spans="2:13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</row>
    <row r="215" spans="2:13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</row>
    <row r="216" spans="2:13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</row>
    <row r="217" spans="2:13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</row>
    <row r="218" spans="2:13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</row>
    <row r="219" spans="2:13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</row>
    <row r="220" spans="2:13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</row>
    <row r="221" spans="2:13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</row>
    <row r="222" spans="2:13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</row>
    <row r="223" spans="2:13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</row>
    <row r="224" spans="2:13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</row>
    <row r="225" spans="2:13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</row>
    <row r="226" spans="2:13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</row>
    <row r="227" spans="2:13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</row>
    <row r="228" spans="2:13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</row>
    <row r="229" spans="2:13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</row>
    <row r="230" spans="2:13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</row>
    <row r="231" spans="2:13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</row>
    <row r="232" spans="2:13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</row>
    <row r="233" spans="2:13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</row>
    <row r="234" spans="2:13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</row>
    <row r="235" spans="2:13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</row>
    <row r="236" spans="2:13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</row>
    <row r="237" spans="2:13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</row>
    <row r="238" spans="2:13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</row>
    <row r="239" spans="2:13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</row>
    <row r="240" spans="2:13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</row>
    <row r="241" spans="2:13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</row>
    <row r="242" spans="2:13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</row>
    <row r="243" spans="2:13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</row>
    <row r="244" spans="2:13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</row>
    <row r="245" spans="2:13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</row>
    <row r="246" spans="2:13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</row>
    <row r="247" spans="2:13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</row>
    <row r="248" spans="2:13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</row>
    <row r="249" spans="2:13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</row>
    <row r="250" spans="2:13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</row>
    <row r="251" spans="2:13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</row>
    <row r="252" spans="2:13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</row>
    <row r="253" spans="2:13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</row>
    <row r="254" spans="2:13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</row>
    <row r="255" spans="2:13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</row>
    <row r="256" spans="2:13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</row>
    <row r="257" spans="2:13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</row>
    <row r="258" spans="2:13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</row>
    <row r="259" spans="2:13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</row>
    <row r="260" spans="2:13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</row>
    <row r="261" spans="2:13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</row>
    <row r="262" spans="2:13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</row>
    <row r="263" spans="2:13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</row>
    <row r="264" spans="2:13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</row>
    <row r="265" spans="2:13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</row>
    <row r="266" spans="2:13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</row>
    <row r="267" spans="2:13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</row>
    <row r="268" spans="2:13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</row>
    <row r="269" spans="2:13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</row>
    <row r="270" spans="2:13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</row>
    <row r="271" spans="2:13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</row>
    <row r="272" spans="2:13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</row>
    <row r="273" spans="2:13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</row>
    <row r="274" spans="2:13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</row>
    <row r="275" spans="2:13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</row>
    <row r="276" spans="2:13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</row>
    <row r="277" spans="2:13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</row>
    <row r="278" spans="2:13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</row>
    <row r="279" spans="2:13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</row>
    <row r="280" spans="2:13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</row>
    <row r="281" spans="2:13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</row>
    <row r="282" spans="2:13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</row>
    <row r="283" spans="2:13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</row>
    <row r="284" spans="2:13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</row>
    <row r="285" spans="2:13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</row>
    <row r="286" spans="2:13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</row>
    <row r="287" spans="2:13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</row>
    <row r="288" spans="2:13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</row>
    <row r="289" spans="2:13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</row>
    <row r="290" spans="2:13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</row>
    <row r="291" spans="2:13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</row>
    <row r="292" spans="2:13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</row>
    <row r="293" spans="2:13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</row>
    <row r="294" spans="2:13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</row>
    <row r="295" spans="2:13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</row>
    <row r="296" spans="2:13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</row>
    <row r="297" spans="2:13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</row>
    <row r="298" spans="2:13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</row>
    <row r="299" spans="2:13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</row>
    <row r="300" spans="2:13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</row>
    <row r="301" spans="2:13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</row>
    <row r="302" spans="2:13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0"/>
      <c r="C402" s="1"/>
      <c r="D402" s="1"/>
      <c r="E402" s="1"/>
    </row>
    <row r="403" spans="2:5">
      <c r="B403" s="40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3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3.42578125" style="2" bestFit="1" customWidth="1"/>
    <col min="3" max="3" width="41.7109375" style="2" bestFit="1" customWidth="1"/>
    <col min="4" max="4" width="12.28515625" style="1" bestFit="1" customWidth="1"/>
    <col min="5" max="5" width="11.28515625" style="1" bestFit="1" customWidth="1"/>
    <col min="6" max="6" width="15.42578125" style="1" bestFit="1" customWidth="1"/>
    <col min="7" max="7" width="11.85546875" style="1" bestFit="1" customWidth="1"/>
    <col min="8" max="8" width="13.140625" style="1" bestFit="1" customWidth="1"/>
    <col min="9" max="9" width="16.140625" style="1" bestFit="1" customWidth="1"/>
    <col min="10" max="10" width="9.140625" style="1" bestFit="1" customWidth="1"/>
    <col min="11" max="11" width="9" style="1" bestFit="1" customWidth="1"/>
    <col min="12" max="16384" width="9.140625" style="1"/>
  </cols>
  <sheetData>
    <row r="1" spans="2:11">
      <c r="B1" s="45" t="s">
        <v>150</v>
      </c>
      <c r="C1" s="65" t="s" vm="1">
        <v>238</v>
      </c>
    </row>
    <row r="2" spans="2:11">
      <c r="B2" s="45" t="s">
        <v>149</v>
      </c>
      <c r="C2" s="65" t="s">
        <v>239</v>
      </c>
    </row>
    <row r="3" spans="2:11">
      <c r="B3" s="45" t="s">
        <v>151</v>
      </c>
      <c r="C3" s="65" t="s">
        <v>240</v>
      </c>
    </row>
    <row r="4" spans="2:11">
      <c r="B4" s="45" t="s">
        <v>152</v>
      </c>
      <c r="C4" s="65" t="s">
        <v>241</v>
      </c>
    </row>
    <row r="6" spans="2:11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9"/>
    </row>
    <row r="7" spans="2:11" ht="26.25" customHeight="1">
      <c r="B7" s="157" t="s">
        <v>102</v>
      </c>
      <c r="C7" s="158"/>
      <c r="D7" s="158"/>
      <c r="E7" s="158"/>
      <c r="F7" s="158"/>
      <c r="G7" s="158"/>
      <c r="H7" s="158"/>
      <c r="I7" s="158"/>
      <c r="J7" s="158"/>
      <c r="K7" s="159"/>
    </row>
    <row r="8" spans="2:11" s="3" customFormat="1" ht="78.75">
      <c r="B8" s="21" t="s">
        <v>120</v>
      </c>
      <c r="C8" s="28" t="s">
        <v>48</v>
      </c>
      <c r="D8" s="28" t="s">
        <v>107</v>
      </c>
      <c r="E8" s="28" t="s">
        <v>108</v>
      </c>
      <c r="F8" s="28" t="s">
        <v>213</v>
      </c>
      <c r="G8" s="28" t="s">
        <v>212</v>
      </c>
      <c r="H8" s="28" t="s">
        <v>115</v>
      </c>
      <c r="I8" s="28" t="s">
        <v>62</v>
      </c>
      <c r="J8" s="28" t="s">
        <v>153</v>
      </c>
      <c r="K8" s="29" t="s">
        <v>155</v>
      </c>
    </row>
    <row r="9" spans="2:11" s="3" customFormat="1" ht="21" customHeight="1">
      <c r="B9" s="14"/>
      <c r="C9" s="15"/>
      <c r="D9" s="15"/>
      <c r="E9" s="30" t="s">
        <v>21</v>
      </c>
      <c r="F9" s="30" t="s">
        <v>220</v>
      </c>
      <c r="G9" s="30"/>
      <c r="H9" s="30" t="s">
        <v>216</v>
      </c>
      <c r="I9" s="30" t="s">
        <v>19</v>
      </c>
      <c r="J9" s="30" t="s">
        <v>19</v>
      </c>
      <c r="K9" s="31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111" t="s">
        <v>2350</v>
      </c>
      <c r="C11" s="113"/>
      <c r="D11" s="113"/>
      <c r="E11" s="113"/>
      <c r="F11" s="114"/>
      <c r="G11" s="115"/>
      <c r="H11" s="114">
        <v>4247520.9979299968</v>
      </c>
      <c r="I11" s="113"/>
      <c r="J11" s="130">
        <f>H11/$H$11</f>
        <v>1</v>
      </c>
      <c r="K11" s="130">
        <f>H11/'סכום נכסי הקרן'!$C$42</f>
        <v>5.639234954446351E-2</v>
      </c>
    </row>
    <row r="12" spans="2:11" ht="21" customHeight="1">
      <c r="B12" s="97" t="s">
        <v>2351</v>
      </c>
      <c r="C12" s="98"/>
      <c r="D12" s="98"/>
      <c r="E12" s="98"/>
      <c r="F12" s="106"/>
      <c r="G12" s="108"/>
      <c r="H12" s="106">
        <v>470639.80079000001</v>
      </c>
      <c r="I12" s="98"/>
      <c r="J12" s="107">
        <f t="shared" ref="J12:J23" si="0">H12/$H$11</f>
        <v>0.11080340768635716</v>
      </c>
      <c r="K12" s="107">
        <f>H12/'סכום נכסי הקרן'!$C$42</f>
        <v>6.2484644969667477E-3</v>
      </c>
    </row>
    <row r="13" spans="2:11">
      <c r="B13" s="112" t="s">
        <v>200</v>
      </c>
      <c r="C13" s="98"/>
      <c r="D13" s="98"/>
      <c r="E13" s="98"/>
      <c r="F13" s="106"/>
      <c r="G13" s="108"/>
      <c r="H13" s="106">
        <v>99909.561229999978</v>
      </c>
      <c r="I13" s="98"/>
      <c r="J13" s="107">
        <f t="shared" si="0"/>
        <v>2.3521852223612381E-2</v>
      </c>
      <c r="K13" s="107">
        <f>H13/'סכום נכסי הקרן'!$C$42</f>
        <v>1.3264525125271658E-3</v>
      </c>
    </row>
    <row r="14" spans="2:11">
      <c r="B14" s="102" t="s">
        <v>2352</v>
      </c>
      <c r="C14" s="96">
        <v>5224</v>
      </c>
      <c r="D14" s="109" t="s">
        <v>136</v>
      </c>
      <c r="E14" s="118">
        <v>40801</v>
      </c>
      <c r="F14" s="103">
        <v>6863726.5800000001</v>
      </c>
      <c r="G14" s="105">
        <v>172.59039999999999</v>
      </c>
      <c r="H14" s="103">
        <v>41058.697529999998</v>
      </c>
      <c r="I14" s="104">
        <v>0.10290296354158364</v>
      </c>
      <c r="J14" s="104">
        <f t="shared" si="0"/>
        <v>9.6665084292719677E-3</v>
      </c>
      <c r="K14" s="104">
        <f>H14/'סכום נכסי הקרן'!$C$42</f>
        <v>5.4511712221800776E-4</v>
      </c>
    </row>
    <row r="15" spans="2:11">
      <c r="B15" s="102" t="s">
        <v>2353</v>
      </c>
      <c r="C15" s="96">
        <v>7034</v>
      </c>
      <c r="D15" s="109" t="s">
        <v>136</v>
      </c>
      <c r="E15" s="118">
        <v>43850</v>
      </c>
      <c r="F15" s="103">
        <v>1563903.04</v>
      </c>
      <c r="G15" s="105">
        <v>100</v>
      </c>
      <c r="H15" s="103">
        <v>5420.48794</v>
      </c>
      <c r="I15" s="104">
        <v>0.14290917501101949</v>
      </c>
      <c r="J15" s="104">
        <f t="shared" si="0"/>
        <v>1.2761533003937218E-3</v>
      </c>
      <c r="K15" s="104">
        <f>H15/'סכום נכסי הקרן'!$C$42</f>
        <v>7.1965282988123501E-5</v>
      </c>
    </row>
    <row r="16" spans="2:11">
      <c r="B16" s="102" t="s">
        <v>2354</v>
      </c>
      <c r="C16" s="96">
        <v>5039</v>
      </c>
      <c r="D16" s="109" t="s">
        <v>136</v>
      </c>
      <c r="E16" s="118">
        <v>39173</v>
      </c>
      <c r="F16" s="103">
        <v>3512431</v>
      </c>
      <c r="G16" s="105">
        <v>137.10230000000001</v>
      </c>
      <c r="H16" s="103">
        <v>16690.951710000001</v>
      </c>
      <c r="I16" s="104">
        <v>2.0100502512562814E-2</v>
      </c>
      <c r="J16" s="104">
        <f t="shared" si="0"/>
        <v>3.9295748551058923E-3</v>
      </c>
      <c r="K16" s="104">
        <f>H16/'סכום נכסי הקרן'!$C$42</f>
        <v>2.2159795879026601E-4</v>
      </c>
    </row>
    <row r="17" spans="2:11">
      <c r="B17" s="102" t="s">
        <v>2355</v>
      </c>
      <c r="C17" s="96">
        <v>5028</v>
      </c>
      <c r="D17" s="109" t="s">
        <v>136</v>
      </c>
      <c r="E17" s="118">
        <v>38961</v>
      </c>
      <c r="F17" s="103">
        <v>1669667.85</v>
      </c>
      <c r="G17" s="105">
        <v>151.2456</v>
      </c>
      <c r="H17" s="103">
        <v>8752.68685</v>
      </c>
      <c r="I17" s="104">
        <v>0.1</v>
      </c>
      <c r="J17" s="104">
        <f t="shared" si="0"/>
        <v>2.0606576999302813E-3</v>
      </c>
      <c r="K17" s="104">
        <f>H17/'סכום נכסי הקרן'!$C$42</f>
        <v>1.1620532930595862E-4</v>
      </c>
    </row>
    <row r="18" spans="2:11">
      <c r="B18" s="102" t="s">
        <v>2356</v>
      </c>
      <c r="C18" s="96">
        <v>5074</v>
      </c>
      <c r="D18" s="109" t="s">
        <v>136</v>
      </c>
      <c r="E18" s="118">
        <v>38261</v>
      </c>
      <c r="F18" s="103">
        <v>1220443</v>
      </c>
      <c r="G18" s="105">
        <v>19.894400000000001</v>
      </c>
      <c r="H18" s="103">
        <v>841.54413999999997</v>
      </c>
      <c r="I18" s="104">
        <v>1.7623785060317403E-2</v>
      </c>
      <c r="J18" s="104">
        <f t="shared" si="0"/>
        <v>1.9812595168102083E-4</v>
      </c>
      <c r="K18" s="104">
        <f>H18/'סכום נכסי הקרן'!$C$42</f>
        <v>1.1172787921025616E-5</v>
      </c>
    </row>
    <row r="19" spans="2:11">
      <c r="B19" s="102" t="s">
        <v>2357</v>
      </c>
      <c r="C19" s="96">
        <v>5277</v>
      </c>
      <c r="D19" s="109" t="s">
        <v>136</v>
      </c>
      <c r="E19" s="118">
        <v>42481</v>
      </c>
      <c r="F19" s="103">
        <v>4174378.07</v>
      </c>
      <c r="G19" s="105">
        <v>124.9682</v>
      </c>
      <c r="H19" s="103">
        <v>18080.892030000003</v>
      </c>
      <c r="I19" s="104">
        <v>3.3833333333333326E-2</v>
      </c>
      <c r="J19" s="104">
        <f t="shared" si="0"/>
        <v>4.2568105110749573E-3</v>
      </c>
      <c r="K19" s="104">
        <f>H19/'סכום נכסי הקרן'!$C$42</f>
        <v>2.4005154628508536E-4</v>
      </c>
    </row>
    <row r="20" spans="2:11">
      <c r="B20" s="102" t="s">
        <v>2358</v>
      </c>
      <c r="C20" s="96">
        <v>5123</v>
      </c>
      <c r="D20" s="109" t="s">
        <v>136</v>
      </c>
      <c r="E20" s="118">
        <v>40664</v>
      </c>
      <c r="F20" s="103">
        <v>2017858.48</v>
      </c>
      <c r="G20" s="105">
        <v>75.551400000000001</v>
      </c>
      <c r="H20" s="103">
        <v>5283.98747</v>
      </c>
      <c r="I20" s="104">
        <v>9.45945945945946E-3</v>
      </c>
      <c r="J20" s="104">
        <f t="shared" si="0"/>
        <v>1.2440167976980265E-3</v>
      </c>
      <c r="K20" s="104">
        <f>H20/'סכום נכסי הקרן'!$C$42</f>
        <v>7.0153030094971251E-5</v>
      </c>
    </row>
    <row r="21" spans="2:11">
      <c r="B21" s="102" t="s">
        <v>2359</v>
      </c>
      <c r="C21" s="96">
        <v>2162</v>
      </c>
      <c r="D21" s="109" t="s">
        <v>136</v>
      </c>
      <c r="E21" s="118">
        <v>38504</v>
      </c>
      <c r="F21" s="103">
        <v>895491</v>
      </c>
      <c r="G21" s="105">
        <v>1.4927999999999999</v>
      </c>
      <c r="H21" s="103">
        <v>46.333109999999998</v>
      </c>
      <c r="I21" s="104">
        <v>5.7574501404817832E-3</v>
      </c>
      <c r="J21" s="104">
        <f t="shared" si="0"/>
        <v>1.0908270970898121E-5</v>
      </c>
      <c r="K21" s="104">
        <f>H21/'סכום נכסי הקרן'!$C$42</f>
        <v>6.1514302951661118E-7</v>
      </c>
    </row>
    <row r="22" spans="2:11" ht="16.5" customHeight="1">
      <c r="B22" s="102" t="s">
        <v>2360</v>
      </c>
      <c r="C22" s="96">
        <v>5226</v>
      </c>
      <c r="D22" s="109" t="s">
        <v>137</v>
      </c>
      <c r="E22" s="118">
        <v>40909</v>
      </c>
      <c r="F22" s="103">
        <v>4121545.73</v>
      </c>
      <c r="G22" s="105">
        <v>78.762500000000003</v>
      </c>
      <c r="H22" s="103">
        <v>3246.2324600000002</v>
      </c>
      <c r="I22" s="104">
        <v>6.4444439999999992E-2</v>
      </c>
      <c r="J22" s="104">
        <f t="shared" si="0"/>
        <v>7.6426519411723485E-4</v>
      </c>
      <c r="K22" s="104">
        <f>H22/'סכום נכסי הקרן'!$C$42</f>
        <v>4.3098709971326365E-5</v>
      </c>
    </row>
    <row r="23" spans="2:11" ht="16.5" customHeight="1">
      <c r="B23" s="102" t="s">
        <v>2361</v>
      </c>
      <c r="C23" s="96">
        <v>5260</v>
      </c>
      <c r="D23" s="109" t="s">
        <v>137</v>
      </c>
      <c r="E23" s="118">
        <v>41959</v>
      </c>
      <c r="F23" s="103">
        <v>619837.93999999994</v>
      </c>
      <c r="G23" s="105">
        <v>78.689599999999999</v>
      </c>
      <c r="H23" s="103">
        <v>487.74799000000002</v>
      </c>
      <c r="I23" s="104">
        <v>6.4444439999999992E-2</v>
      </c>
      <c r="J23" s="104">
        <f t="shared" si="0"/>
        <v>1.1483121336838616E-4</v>
      </c>
      <c r="K23" s="104">
        <f>H23/'סכום נכסי הקרן'!$C$42</f>
        <v>6.4756019228849041E-6</v>
      </c>
    </row>
    <row r="24" spans="2:11" ht="16.5" customHeight="1">
      <c r="B24" s="99"/>
      <c r="C24" s="96"/>
      <c r="D24" s="96"/>
      <c r="E24" s="96"/>
      <c r="F24" s="103"/>
      <c r="G24" s="105"/>
      <c r="H24" s="96"/>
      <c r="I24" s="96"/>
      <c r="J24" s="104"/>
      <c r="K24" s="96"/>
    </row>
    <row r="25" spans="2:11">
      <c r="B25" s="112" t="s">
        <v>203</v>
      </c>
      <c r="C25" s="96"/>
      <c r="D25" s="96"/>
      <c r="E25" s="96"/>
      <c r="F25" s="103"/>
      <c r="G25" s="105"/>
      <c r="H25" s="103">
        <v>41542.167329999997</v>
      </c>
      <c r="I25" s="96"/>
      <c r="J25" s="104">
        <f t="shared" ref="J25:J27" si="1">H25/$H$11</f>
        <v>9.7803324221929257E-3</v>
      </c>
      <c r="K25" s="104">
        <f>H25/'סכום נכסי הקרן'!$C$42</f>
        <v>5.5153592461335292E-4</v>
      </c>
    </row>
    <row r="26" spans="2:11">
      <c r="B26" s="102" t="s">
        <v>2362</v>
      </c>
      <c r="C26" s="96">
        <v>5265</v>
      </c>
      <c r="D26" s="109" t="s">
        <v>137</v>
      </c>
      <c r="E26" s="118">
        <v>42170</v>
      </c>
      <c r="F26" s="103">
        <v>31274844.620000001</v>
      </c>
      <c r="G26" s="105">
        <v>104.9979</v>
      </c>
      <c r="H26" s="103">
        <v>32837.930079999998</v>
      </c>
      <c r="I26" s="104">
        <v>5.1162790697674418E-2</v>
      </c>
      <c r="J26" s="104">
        <f t="shared" si="1"/>
        <v>7.7310812815294758E-3</v>
      </c>
      <c r="K26" s="104">
        <f>H26/'סכום נכסי הקרן'!$C$42</f>
        <v>4.359738379846691E-4</v>
      </c>
    </row>
    <row r="27" spans="2:11">
      <c r="B27" s="102" t="s">
        <v>2363</v>
      </c>
      <c r="C27" s="96">
        <v>7004</v>
      </c>
      <c r="D27" s="109" t="s">
        <v>137</v>
      </c>
      <c r="E27" s="118">
        <v>43614</v>
      </c>
      <c r="F27" s="103">
        <v>11048271.710000001</v>
      </c>
      <c r="G27" s="105">
        <v>78.783699999999996</v>
      </c>
      <c r="H27" s="103">
        <v>8704.2372500000001</v>
      </c>
      <c r="I27" s="104">
        <v>9.5174827686666671E-2</v>
      </c>
      <c r="J27" s="104">
        <f t="shared" si="1"/>
        <v>2.0492511406634498E-3</v>
      </c>
      <c r="K27" s="104">
        <f>H27/'סכום נכסי הקרן'!$C$42</f>
        <v>1.1556208662868382E-4</v>
      </c>
    </row>
    <row r="28" spans="2:11">
      <c r="B28" s="99"/>
      <c r="C28" s="96"/>
      <c r="D28" s="96"/>
      <c r="E28" s="96"/>
      <c r="F28" s="103"/>
      <c r="G28" s="105"/>
      <c r="H28" s="96"/>
      <c r="I28" s="96"/>
      <c r="J28" s="104"/>
      <c r="K28" s="96"/>
    </row>
    <row r="29" spans="2:11">
      <c r="B29" s="112" t="s">
        <v>204</v>
      </c>
      <c r="C29" s="98"/>
      <c r="D29" s="98"/>
      <c r="E29" s="98"/>
      <c r="F29" s="106"/>
      <c r="G29" s="108"/>
      <c r="H29" s="106">
        <v>329188.07222999999</v>
      </c>
      <c r="I29" s="98"/>
      <c r="J29" s="107">
        <f t="shared" ref="J29:J62" si="2">H29/$H$11</f>
        <v>7.7501223040551834E-2</v>
      </c>
      <c r="K29" s="107">
        <f>H29/'סכום נכסי הקרן'!$C$42</f>
        <v>4.370476059826228E-3</v>
      </c>
    </row>
    <row r="30" spans="2:11">
      <c r="B30" s="102" t="s">
        <v>2364</v>
      </c>
      <c r="C30" s="96">
        <v>7055</v>
      </c>
      <c r="D30" s="109" t="s">
        <v>136</v>
      </c>
      <c r="E30" s="118">
        <v>43914</v>
      </c>
      <c r="F30" s="103">
        <v>1736998.74</v>
      </c>
      <c r="G30" s="105">
        <v>100</v>
      </c>
      <c r="H30" s="103">
        <v>6020.4376199999988</v>
      </c>
      <c r="I30" s="104">
        <v>8.6002571033333336E-2</v>
      </c>
      <c r="J30" s="104">
        <f t="shared" si="2"/>
        <v>1.4174003196061942E-3</v>
      </c>
      <c r="K30" s="104">
        <f>H30/'סכום נכסי הקרן'!$C$42</f>
        <v>7.9930534267666812E-5</v>
      </c>
    </row>
    <row r="31" spans="2:11">
      <c r="B31" s="102" t="s">
        <v>2365</v>
      </c>
      <c r="C31" s="96">
        <v>5271</v>
      </c>
      <c r="D31" s="109" t="s">
        <v>136</v>
      </c>
      <c r="E31" s="118">
        <v>42352</v>
      </c>
      <c r="F31" s="103">
        <v>9004610.5600000005</v>
      </c>
      <c r="G31" s="105">
        <v>70.4679</v>
      </c>
      <c r="H31" s="103">
        <v>21993.017620000002</v>
      </c>
      <c r="I31" s="104">
        <v>9.7020626432391135E-2</v>
      </c>
      <c r="J31" s="104">
        <f t="shared" si="2"/>
        <v>5.1778478860300308E-3</v>
      </c>
      <c r="K31" s="104">
        <f>H31/'סכום נכסי הקרן'!$C$42</f>
        <v>2.9199100787706696E-4</v>
      </c>
    </row>
    <row r="32" spans="2:11">
      <c r="B32" s="102" t="s">
        <v>2366</v>
      </c>
      <c r="C32" s="96">
        <v>5272</v>
      </c>
      <c r="D32" s="109" t="s">
        <v>136</v>
      </c>
      <c r="E32" s="118">
        <v>42403</v>
      </c>
      <c r="F32" s="103">
        <v>6425000.79</v>
      </c>
      <c r="G32" s="105">
        <v>118.63849999999999</v>
      </c>
      <c r="H32" s="103">
        <v>26419.670160000001</v>
      </c>
      <c r="I32" s="104">
        <v>1.1681818181818182E-2</v>
      </c>
      <c r="J32" s="104">
        <f t="shared" si="2"/>
        <v>6.2200210835627332E-3</v>
      </c>
      <c r="K32" s="104">
        <f>H32/'סכום נכסי הקרן'!$C$42</f>
        <v>3.5076160311820235E-4</v>
      </c>
    </row>
    <row r="33" spans="2:11">
      <c r="B33" s="102" t="s">
        <v>2367</v>
      </c>
      <c r="C33" s="96">
        <v>5072</v>
      </c>
      <c r="D33" s="109" t="s">
        <v>136</v>
      </c>
      <c r="E33" s="118">
        <v>38596</v>
      </c>
      <c r="F33" s="103">
        <v>1938383</v>
      </c>
      <c r="G33" s="105">
        <v>20.9328</v>
      </c>
      <c r="H33" s="103">
        <v>1406.3566699999999</v>
      </c>
      <c r="I33" s="104">
        <v>1.3644705513143262E-2</v>
      </c>
      <c r="J33" s="104">
        <f t="shared" si="2"/>
        <v>3.3110058094718757E-4</v>
      </c>
      <c r="K33" s="104">
        <f>H33/'סכום נכסי הקרן'!$C$42</f>
        <v>1.8671539695148738E-5</v>
      </c>
    </row>
    <row r="34" spans="2:11">
      <c r="B34" s="102" t="s">
        <v>2368</v>
      </c>
      <c r="C34" s="96">
        <v>5084</v>
      </c>
      <c r="D34" s="109" t="s">
        <v>136</v>
      </c>
      <c r="E34" s="118">
        <v>39356</v>
      </c>
      <c r="F34" s="103">
        <v>2430946</v>
      </c>
      <c r="G34" s="105">
        <v>25.792400000000001</v>
      </c>
      <c r="H34" s="103">
        <v>2173.17965</v>
      </c>
      <c r="I34" s="104">
        <v>5.8964002476488107E-3</v>
      </c>
      <c r="J34" s="104">
        <f t="shared" si="2"/>
        <v>5.1163482206658555E-4</v>
      </c>
      <c r="K34" s="104">
        <f>H34/'סכום נכסי הקרן'!$C$42</f>
        <v>2.885228972509829E-5</v>
      </c>
    </row>
    <row r="35" spans="2:11">
      <c r="B35" s="102" t="s">
        <v>2369</v>
      </c>
      <c r="C35" s="96">
        <v>5099</v>
      </c>
      <c r="D35" s="109" t="s">
        <v>136</v>
      </c>
      <c r="E35" s="118">
        <v>39722</v>
      </c>
      <c r="F35" s="103">
        <v>3720536.41</v>
      </c>
      <c r="G35" s="105">
        <v>71.146900000000002</v>
      </c>
      <c r="H35" s="103">
        <v>9174.6625500000009</v>
      </c>
      <c r="I35" s="104">
        <v>4.5509570662710365E-2</v>
      </c>
      <c r="J35" s="104">
        <f t="shared" si="2"/>
        <v>2.1600040481191771E-3</v>
      </c>
      <c r="K35" s="104">
        <f>H35/'סכום נכסי הקרן'!$C$42</f>
        <v>1.2180770329899284E-4</v>
      </c>
    </row>
    <row r="36" spans="2:11">
      <c r="B36" s="102" t="s">
        <v>2370</v>
      </c>
      <c r="C36" s="96">
        <v>5228</v>
      </c>
      <c r="D36" s="109" t="s">
        <v>136</v>
      </c>
      <c r="E36" s="118">
        <v>41081</v>
      </c>
      <c r="F36" s="103">
        <v>3151575.98</v>
      </c>
      <c r="G36" s="105">
        <v>109.501</v>
      </c>
      <c r="H36" s="103">
        <v>11961.190990000001</v>
      </c>
      <c r="I36" s="104">
        <v>1.1320754716981131E-2</v>
      </c>
      <c r="J36" s="104">
        <f t="shared" si="2"/>
        <v>2.8160404612076581E-3</v>
      </c>
      <c r="K36" s="104">
        <f>H36/'סכום נכסי הקרן'!$C$42</f>
        <v>1.5880313801977451E-4</v>
      </c>
    </row>
    <row r="37" spans="2:11">
      <c r="B37" s="102" t="s">
        <v>2371</v>
      </c>
      <c r="C37" s="96">
        <v>50431</v>
      </c>
      <c r="D37" s="109" t="s">
        <v>136</v>
      </c>
      <c r="E37" s="118">
        <v>38078</v>
      </c>
      <c r="F37" s="103">
        <v>1925000</v>
      </c>
      <c r="G37" s="105">
        <v>11.8856</v>
      </c>
      <c r="H37" s="103">
        <v>793.01317000000006</v>
      </c>
      <c r="I37" s="104">
        <v>6.3969703948210124E-2</v>
      </c>
      <c r="J37" s="104">
        <f t="shared" si="2"/>
        <v>1.8670023535762863E-4</v>
      </c>
      <c r="K37" s="104">
        <f>H37/'סכום נכסי הקרן'!$C$42</f>
        <v>1.0528464932321E-5</v>
      </c>
    </row>
    <row r="38" spans="2:11">
      <c r="B38" s="102" t="s">
        <v>2372</v>
      </c>
      <c r="C38" s="96">
        <v>7038</v>
      </c>
      <c r="D38" s="109" t="s">
        <v>136</v>
      </c>
      <c r="E38" s="118">
        <v>43556</v>
      </c>
      <c r="F38" s="103">
        <v>952662.07</v>
      </c>
      <c r="G38" s="105">
        <v>100</v>
      </c>
      <c r="H38" s="103">
        <v>3301.9267400000008</v>
      </c>
      <c r="I38" s="104">
        <v>2.9312700738461539E-2</v>
      </c>
      <c r="J38" s="104">
        <f t="shared" si="2"/>
        <v>7.7737737885443642E-4</v>
      </c>
      <c r="K38" s="104">
        <f>H38/'סכום נכסי הקרן'!$C$42</f>
        <v>4.3838136876318212E-5</v>
      </c>
    </row>
    <row r="39" spans="2:11">
      <c r="B39" s="102" t="s">
        <v>2373</v>
      </c>
      <c r="C39" s="96">
        <v>5323</v>
      </c>
      <c r="D39" s="109" t="s">
        <v>137</v>
      </c>
      <c r="E39" s="118">
        <v>41759</v>
      </c>
      <c r="F39" s="103">
        <v>616.26</v>
      </c>
      <c r="G39" s="105">
        <v>1559936.8918999999</v>
      </c>
      <c r="H39" s="103">
        <v>9613.2608499999988</v>
      </c>
      <c r="I39" s="104">
        <v>7.7928790624999994E-2</v>
      </c>
      <c r="J39" s="104">
        <f t="shared" si="2"/>
        <v>2.2632638790214248E-3</v>
      </c>
      <c r="K39" s="104">
        <f>H39/'סכום נכסי הקרן'!$C$42</f>
        <v>1.2763076777713459E-4</v>
      </c>
    </row>
    <row r="40" spans="2:11">
      <c r="B40" s="102" t="s">
        <v>2374</v>
      </c>
      <c r="C40" s="96">
        <v>6662</v>
      </c>
      <c r="D40" s="109" t="s">
        <v>136</v>
      </c>
      <c r="E40" s="118">
        <v>43556</v>
      </c>
      <c r="F40" s="103">
        <v>513944.09</v>
      </c>
      <c r="G40" s="105">
        <v>65.377499999999998</v>
      </c>
      <c r="H40" s="103">
        <v>1164.5892099999999</v>
      </c>
      <c r="I40" s="104">
        <v>6.2070534826086952E-2</v>
      </c>
      <c r="J40" s="104">
        <f t="shared" si="2"/>
        <v>2.7418091883890753E-4</v>
      </c>
      <c r="K40" s="104">
        <f>H40/'סכום נכסי הקרן'!$C$42</f>
        <v>1.5461706213585854E-5</v>
      </c>
    </row>
    <row r="41" spans="2:11">
      <c r="B41" s="102" t="s">
        <v>2375</v>
      </c>
      <c r="C41" s="96">
        <v>5322</v>
      </c>
      <c r="D41" s="109" t="s">
        <v>138</v>
      </c>
      <c r="E41" s="118">
        <v>42527</v>
      </c>
      <c r="F41" s="103">
        <v>7189875.3200000003</v>
      </c>
      <c r="G41" s="105">
        <v>211.42699999999999</v>
      </c>
      <c r="H41" s="103">
        <v>59023.753899999996</v>
      </c>
      <c r="I41" s="104">
        <v>7.7923996239999987E-2</v>
      </c>
      <c r="J41" s="104">
        <f t="shared" si="2"/>
        <v>1.3896047583699965E-2</v>
      </c>
      <c r="K41" s="104">
        <f>H41/'סכום נכסי הקרן'!$C$42</f>
        <v>7.8363077262650596E-4</v>
      </c>
    </row>
    <row r="42" spans="2:11">
      <c r="B42" s="102" t="s">
        <v>2376</v>
      </c>
      <c r="C42" s="96">
        <v>5259</v>
      </c>
      <c r="D42" s="109" t="s">
        <v>137</v>
      </c>
      <c r="E42" s="118">
        <v>41881</v>
      </c>
      <c r="F42" s="103">
        <v>18744348.890000001</v>
      </c>
      <c r="G42" s="105">
        <v>98.151300000000006</v>
      </c>
      <c r="H42" s="103">
        <v>18397.822120000001</v>
      </c>
      <c r="I42" s="104">
        <v>2.5336755999999998E-2</v>
      </c>
      <c r="J42" s="104">
        <f t="shared" si="2"/>
        <v>4.3314258196642383E-3</v>
      </c>
      <c r="K42" s="104">
        <f>H42/'סכום נכסי הקרן'!$C$42</f>
        <v>2.4425927884842014E-4</v>
      </c>
    </row>
    <row r="43" spans="2:11">
      <c r="B43" s="102" t="s">
        <v>2377</v>
      </c>
      <c r="C43" s="96">
        <v>5279</v>
      </c>
      <c r="D43" s="109" t="s">
        <v>137</v>
      </c>
      <c r="E43" s="118">
        <v>42589</v>
      </c>
      <c r="F43" s="103">
        <v>14505064.84</v>
      </c>
      <c r="G43" s="105">
        <v>105.6704</v>
      </c>
      <c r="H43" s="103">
        <v>15327.560029999999</v>
      </c>
      <c r="I43" s="104">
        <v>3.2386492489951339E-2</v>
      </c>
      <c r="J43" s="104">
        <f t="shared" si="2"/>
        <v>3.6085895837759934E-3</v>
      </c>
      <c r="K43" s="104">
        <f>H43/'סכום נכסי הקרן'!$C$42</f>
        <v>2.034968451708059E-4</v>
      </c>
    </row>
    <row r="44" spans="2:11">
      <c r="B44" s="102" t="s">
        <v>2378</v>
      </c>
      <c r="C44" s="96">
        <v>7044</v>
      </c>
      <c r="D44" s="109" t="s">
        <v>136</v>
      </c>
      <c r="E44" s="118">
        <v>43466</v>
      </c>
      <c r="F44" s="103">
        <v>33166.19</v>
      </c>
      <c r="G44" s="105">
        <v>100</v>
      </c>
      <c r="H44" s="103">
        <v>114.95399999999999</v>
      </c>
      <c r="I44" s="104">
        <v>5.5278059999999997E-3</v>
      </c>
      <c r="J44" s="104">
        <f t="shared" si="2"/>
        <v>2.7063786160450322E-5</v>
      </c>
      <c r="K44" s="104">
        <f>H44/'סכום נכסי הקרן'!$C$42</f>
        <v>1.5261904891567286E-6</v>
      </c>
    </row>
    <row r="45" spans="2:11">
      <c r="B45" s="102" t="s">
        <v>2379</v>
      </c>
      <c r="C45" s="96">
        <v>5067</v>
      </c>
      <c r="D45" s="109" t="s">
        <v>136</v>
      </c>
      <c r="E45" s="118">
        <v>38322</v>
      </c>
      <c r="F45" s="103">
        <v>2149426.58</v>
      </c>
      <c r="G45" s="105">
        <v>8.0414999999999992</v>
      </c>
      <c r="H45" s="103">
        <v>599.08471999999995</v>
      </c>
      <c r="I45" s="104">
        <v>5.4199562790193494E-2</v>
      </c>
      <c r="J45" s="104">
        <f t="shared" si="2"/>
        <v>1.4104338043107031E-4</v>
      </c>
      <c r="K45" s="104">
        <f>H45/'סכום נכסי הקרן'!$C$42</f>
        <v>7.9537676102016625E-6</v>
      </c>
    </row>
    <row r="46" spans="2:11">
      <c r="B46" s="102" t="s">
        <v>2380</v>
      </c>
      <c r="C46" s="96">
        <v>5081</v>
      </c>
      <c r="D46" s="109" t="s">
        <v>136</v>
      </c>
      <c r="E46" s="118">
        <v>39295</v>
      </c>
      <c r="F46" s="103">
        <v>3039184</v>
      </c>
      <c r="G46" s="105">
        <v>7.9781000000000004</v>
      </c>
      <c r="H46" s="103">
        <v>840.39804000000004</v>
      </c>
      <c r="I46" s="104">
        <v>2.5000000000000001E-2</v>
      </c>
      <c r="J46" s="104">
        <f t="shared" si="2"/>
        <v>1.9785612370358212E-4</v>
      </c>
      <c r="K46" s="104">
        <f>H46/'סכום נכסי הקרן'!$C$42</f>
        <v>1.1157571687405016E-5</v>
      </c>
    </row>
    <row r="47" spans="2:11">
      <c r="B47" s="102" t="s">
        <v>2381</v>
      </c>
      <c r="C47" s="96">
        <v>5078</v>
      </c>
      <c r="D47" s="109" t="s">
        <v>136</v>
      </c>
      <c r="E47" s="118">
        <v>39052</v>
      </c>
      <c r="F47" s="103">
        <v>7462294.5599999996</v>
      </c>
      <c r="G47" s="105">
        <v>2.7658999999999998</v>
      </c>
      <c r="H47" s="103">
        <v>715.38105000000007</v>
      </c>
      <c r="I47" s="104">
        <v>8.5387029288702926E-2</v>
      </c>
      <c r="J47" s="104">
        <f t="shared" si="2"/>
        <v>1.6842319328112484E-4</v>
      </c>
      <c r="K47" s="104">
        <f>H47/'סכום נכסי הקרן'!$C$42</f>
        <v>9.4977795869039301E-6</v>
      </c>
    </row>
    <row r="48" spans="2:11">
      <c r="B48" s="102" t="s">
        <v>2382</v>
      </c>
      <c r="C48" s="96">
        <v>5289</v>
      </c>
      <c r="D48" s="109" t="s">
        <v>136</v>
      </c>
      <c r="E48" s="118">
        <v>42736</v>
      </c>
      <c r="F48" s="103">
        <v>5594824.5999999996</v>
      </c>
      <c r="G48" s="105">
        <v>100.4654</v>
      </c>
      <c r="H48" s="103">
        <v>19481.91085</v>
      </c>
      <c r="I48" s="104">
        <v>4.8904761904761902E-2</v>
      </c>
      <c r="J48" s="104">
        <f t="shared" si="2"/>
        <v>4.5866543942912558E-3</v>
      </c>
      <c r="K48" s="104">
        <f>H48/'סכום נכסי הקרן'!$C$42</f>
        <v>2.5865221784252207E-4</v>
      </c>
    </row>
    <row r="49" spans="2:11">
      <c r="B49" s="102" t="s">
        <v>2383</v>
      </c>
      <c r="C49" s="96">
        <v>5230</v>
      </c>
      <c r="D49" s="109" t="s">
        <v>136</v>
      </c>
      <c r="E49" s="118">
        <v>40372</v>
      </c>
      <c r="F49" s="103">
        <v>4476766.5999999996</v>
      </c>
      <c r="G49" s="105">
        <v>90.925700000000006</v>
      </c>
      <c r="H49" s="103">
        <v>14108.46169</v>
      </c>
      <c r="I49" s="104">
        <v>4.573170731707317E-2</v>
      </c>
      <c r="J49" s="104">
        <f t="shared" si="2"/>
        <v>3.3215755017751937E-3</v>
      </c>
      <c r="K49" s="104">
        <f>H49/'סכום נכסי הקרן'!$C$42</f>
        <v>1.873114467344335E-4</v>
      </c>
    </row>
    <row r="50" spans="2:11">
      <c r="B50" s="102" t="s">
        <v>2384</v>
      </c>
      <c r="C50" s="96">
        <v>5049</v>
      </c>
      <c r="D50" s="109" t="s">
        <v>136</v>
      </c>
      <c r="E50" s="118">
        <v>38565</v>
      </c>
      <c r="F50" s="103">
        <v>1313941.82</v>
      </c>
      <c r="G50" s="105">
        <v>1E-4</v>
      </c>
      <c r="H50" s="103">
        <v>4.5399999999999998E-3</v>
      </c>
      <c r="I50" s="104">
        <v>2.2484587837064411E-2</v>
      </c>
      <c r="J50" s="104">
        <f t="shared" si="2"/>
        <v>1.0688587536618514E-9</v>
      </c>
      <c r="K50" s="104">
        <f>H50/'סכום נכסי הקרן'!$C$42</f>
        <v>6.0275456450158744E-11</v>
      </c>
    </row>
    <row r="51" spans="2:11">
      <c r="B51" s="102" t="s">
        <v>2385</v>
      </c>
      <c r="C51" s="96">
        <v>5047</v>
      </c>
      <c r="D51" s="109" t="s">
        <v>136</v>
      </c>
      <c r="E51" s="118">
        <v>38139</v>
      </c>
      <c r="F51" s="103">
        <v>6341868.7599999998</v>
      </c>
      <c r="G51" s="105">
        <v>3.7671000000000001</v>
      </c>
      <c r="H51" s="103">
        <v>828.04313000000002</v>
      </c>
      <c r="I51" s="104">
        <v>4.8000000000000001E-2</v>
      </c>
      <c r="J51" s="104">
        <f t="shared" si="2"/>
        <v>1.9494738940750188E-4</v>
      </c>
      <c r="K51" s="104">
        <f>H51/'סכום נכסי הקרן'!$C$42</f>
        <v>1.0993541326248488E-5</v>
      </c>
    </row>
    <row r="52" spans="2:11">
      <c r="B52" s="102" t="s">
        <v>2386</v>
      </c>
      <c r="C52" s="96">
        <v>5256</v>
      </c>
      <c r="D52" s="109" t="s">
        <v>136</v>
      </c>
      <c r="E52" s="118">
        <v>41603</v>
      </c>
      <c r="F52" s="103">
        <v>6445228</v>
      </c>
      <c r="G52" s="105">
        <v>127.5249</v>
      </c>
      <c r="H52" s="103">
        <v>28487.991770000001</v>
      </c>
      <c r="I52" s="104">
        <v>2.7615053517973717E-2</v>
      </c>
      <c r="J52" s="104">
        <f t="shared" si="2"/>
        <v>6.7069690259055686E-3</v>
      </c>
      <c r="K52" s="104">
        <f>H52/'סכום נכסי הקרן'!$C$42</f>
        <v>3.7822174169275678E-4</v>
      </c>
    </row>
    <row r="53" spans="2:11">
      <c r="B53" s="102" t="s">
        <v>2387</v>
      </c>
      <c r="C53" s="96">
        <v>5310</v>
      </c>
      <c r="D53" s="109" t="s">
        <v>136</v>
      </c>
      <c r="E53" s="118">
        <v>42979</v>
      </c>
      <c r="F53" s="103">
        <v>5220557.68</v>
      </c>
      <c r="G53" s="105">
        <v>95.065799999999996</v>
      </c>
      <c r="H53" s="103">
        <v>17201.636400000003</v>
      </c>
      <c r="I53" s="104">
        <v>3.5113725490196077E-2</v>
      </c>
      <c r="J53" s="104">
        <f t="shared" si="2"/>
        <v>4.0498060888652732E-3</v>
      </c>
      <c r="K53" s="104">
        <f>H53/'סכום נכסי הקרן'!$C$42</f>
        <v>2.2837808055058714E-4</v>
      </c>
    </row>
    <row r="54" spans="2:11">
      <c r="B54" s="102" t="s">
        <v>2388</v>
      </c>
      <c r="C54" s="96">
        <v>7047</v>
      </c>
      <c r="D54" s="109" t="s">
        <v>136</v>
      </c>
      <c r="E54" s="118">
        <v>43466</v>
      </c>
      <c r="F54" s="103">
        <v>238652.45</v>
      </c>
      <c r="G54" s="105">
        <v>100</v>
      </c>
      <c r="H54" s="103">
        <v>827.16941000000008</v>
      </c>
      <c r="I54" s="104">
        <v>0.21508568884360438</v>
      </c>
      <c r="J54" s="104">
        <f t="shared" si="2"/>
        <v>1.9474168824665399E-4</v>
      </c>
      <c r="K54" s="104">
        <f>H54/'סכום נכסי הקרן'!$C$42</f>
        <v>1.0981941354484254E-5</v>
      </c>
    </row>
    <row r="55" spans="2:11">
      <c r="B55" s="102" t="s">
        <v>2389</v>
      </c>
      <c r="C55" s="96">
        <v>7048</v>
      </c>
      <c r="D55" s="109" t="s">
        <v>136</v>
      </c>
      <c r="E55" s="118">
        <v>43466</v>
      </c>
      <c r="F55" s="103">
        <v>118073.34</v>
      </c>
      <c r="G55" s="105">
        <v>100</v>
      </c>
      <c r="H55" s="103">
        <v>409.24220000000003</v>
      </c>
      <c r="I55" s="104">
        <v>2.5251448999999999E-3</v>
      </c>
      <c r="J55" s="104">
        <f t="shared" si="2"/>
        <v>9.6348481902606652E-5</v>
      </c>
      <c r="K55" s="104">
        <f>H55/'סכום נכסי הקרן'!$C$42</f>
        <v>5.4333172695302113E-6</v>
      </c>
    </row>
    <row r="56" spans="2:11">
      <c r="B56" s="102" t="s">
        <v>2390</v>
      </c>
      <c r="C56" s="96">
        <v>70266</v>
      </c>
      <c r="D56" s="109" t="s">
        <v>136</v>
      </c>
      <c r="E56" s="118">
        <v>43466</v>
      </c>
      <c r="F56" s="103">
        <v>3.14</v>
      </c>
      <c r="G56" s="105">
        <v>100</v>
      </c>
      <c r="H56" s="103">
        <v>1.0880000000000001E-2</v>
      </c>
      <c r="I56" s="104">
        <v>0.31587462619047618</v>
      </c>
      <c r="J56" s="104">
        <f t="shared" si="2"/>
        <v>2.5614941056918381E-9</v>
      </c>
      <c r="K56" s="104">
        <f>H56/'סכום נכסי הקרן'!$C$42</f>
        <v>1.444486709642571E-10</v>
      </c>
    </row>
    <row r="57" spans="2:11">
      <c r="B57" s="102" t="s">
        <v>2391</v>
      </c>
      <c r="C57" s="96">
        <v>5300</v>
      </c>
      <c r="D57" s="109" t="s">
        <v>136</v>
      </c>
      <c r="E57" s="118">
        <v>42871</v>
      </c>
      <c r="F57" s="103">
        <v>1920424.17</v>
      </c>
      <c r="G57" s="105">
        <v>101.3908</v>
      </c>
      <c r="H57" s="103">
        <v>6748.7644700000001</v>
      </c>
      <c r="I57" s="104">
        <v>1.1666666818181818E-3</v>
      </c>
      <c r="J57" s="104">
        <f t="shared" si="2"/>
        <v>1.5888713612690717E-3</v>
      </c>
      <c r="K57" s="104">
        <f>H57/'סכום נכסי הקרן'!$C$42</f>
        <v>8.9600189185873059E-5</v>
      </c>
    </row>
    <row r="58" spans="2:11">
      <c r="B58" s="102" t="s">
        <v>2392</v>
      </c>
      <c r="C58" s="96">
        <v>7026</v>
      </c>
      <c r="D58" s="109" t="s">
        <v>136</v>
      </c>
      <c r="E58" s="118">
        <v>43466</v>
      </c>
      <c r="F58" s="103">
        <v>157937.62</v>
      </c>
      <c r="G58" s="105">
        <v>100</v>
      </c>
      <c r="H58" s="103">
        <v>547.41180000000008</v>
      </c>
      <c r="I58" s="104">
        <v>1.595326397180433E-2</v>
      </c>
      <c r="J58" s="104">
        <f t="shared" si="2"/>
        <v>1.2887795028365437E-4</v>
      </c>
      <c r="K58" s="104">
        <f>H58/'סכום נכסי הקרן'!$C$42</f>
        <v>7.267730420969827E-6</v>
      </c>
    </row>
    <row r="59" spans="2:11">
      <c r="B59" s="102" t="s">
        <v>2393</v>
      </c>
      <c r="C59" s="96">
        <v>5094</v>
      </c>
      <c r="D59" s="109" t="s">
        <v>136</v>
      </c>
      <c r="E59" s="118">
        <v>39630</v>
      </c>
      <c r="F59" s="103">
        <v>4491636</v>
      </c>
      <c r="G59" s="105">
        <v>6.1593</v>
      </c>
      <c r="H59" s="103">
        <v>958.88046999999995</v>
      </c>
      <c r="I59" s="104">
        <v>3.0500079300206182E-2</v>
      </c>
      <c r="J59" s="104">
        <f t="shared" si="2"/>
        <v>2.2575061323235469E-4</v>
      </c>
      <c r="K59" s="104">
        <f>H59/'סכום נכסי הקרן'!$C$42</f>
        <v>1.2730607491275935E-5</v>
      </c>
    </row>
    <row r="60" spans="2:11">
      <c r="B60" s="102" t="s">
        <v>2394</v>
      </c>
      <c r="C60" s="96">
        <v>7029</v>
      </c>
      <c r="D60" s="109" t="s">
        <v>137</v>
      </c>
      <c r="E60" s="118">
        <v>43739</v>
      </c>
      <c r="F60" s="103">
        <v>30383847.629999999</v>
      </c>
      <c r="G60" s="105">
        <v>97.2667</v>
      </c>
      <c r="H60" s="103">
        <v>29553.365930000004</v>
      </c>
      <c r="I60" s="104">
        <v>8.5485872558139539E-2</v>
      </c>
      <c r="J60" s="104">
        <f t="shared" si="2"/>
        <v>6.9577916023022971E-3</v>
      </c>
      <c r="K60" s="104">
        <f>H60/'סכום נכסי הקרן'!$C$42</f>
        <v>3.9236621609456396E-4</v>
      </c>
    </row>
    <row r="61" spans="2:11">
      <c r="B61" s="102" t="s">
        <v>2395</v>
      </c>
      <c r="C61" s="96">
        <v>5221</v>
      </c>
      <c r="D61" s="109" t="s">
        <v>136</v>
      </c>
      <c r="E61" s="118">
        <v>41737</v>
      </c>
      <c r="F61" s="103">
        <v>1875000</v>
      </c>
      <c r="G61" s="105">
        <v>238.64490000000001</v>
      </c>
      <c r="H61" s="103">
        <v>15508.935460000001</v>
      </c>
      <c r="I61" s="104">
        <v>2.6417380522993687E-2</v>
      </c>
      <c r="J61" s="104">
        <f t="shared" si="2"/>
        <v>3.6512910630831924E-3</v>
      </c>
      <c r="K61" s="104">
        <f>H61/'סכום נכסי הקרן'!$C$42</f>
        <v>2.0590488191796316E-4</v>
      </c>
    </row>
    <row r="62" spans="2:11">
      <c r="B62" s="102" t="s">
        <v>2396</v>
      </c>
      <c r="C62" s="96">
        <v>5261</v>
      </c>
      <c r="D62" s="109" t="s">
        <v>136</v>
      </c>
      <c r="E62" s="118">
        <v>42005</v>
      </c>
      <c r="F62" s="103">
        <v>2786173</v>
      </c>
      <c r="G62" s="105">
        <v>56.809100000000001</v>
      </c>
      <c r="H62" s="103">
        <v>5485.9841399999996</v>
      </c>
      <c r="I62" s="104">
        <v>0.14000000000000001</v>
      </c>
      <c r="J62" s="104">
        <f t="shared" si="2"/>
        <v>1.2915731653059656E-3</v>
      </c>
      <c r="K62" s="104">
        <f>H62/'סכום נכסי הקרן'!$C$42</f>
        <v>7.2834845400183168E-5</v>
      </c>
    </row>
    <row r="63" spans="2:11">
      <c r="B63" s="99"/>
      <c r="C63" s="96"/>
      <c r="D63" s="96"/>
      <c r="E63" s="96"/>
      <c r="F63" s="103"/>
      <c r="G63" s="105"/>
      <c r="H63" s="96"/>
      <c r="I63" s="96"/>
      <c r="J63" s="104"/>
      <c r="K63" s="96"/>
    </row>
    <row r="64" spans="2:11">
      <c r="B64" s="97" t="s">
        <v>2397</v>
      </c>
      <c r="C64" s="98"/>
      <c r="D64" s="98"/>
      <c r="E64" s="98"/>
      <c r="F64" s="106"/>
      <c r="G64" s="108"/>
      <c r="H64" s="106">
        <v>3776881.1971400008</v>
      </c>
      <c r="I64" s="98"/>
      <c r="J64" s="107">
        <f t="shared" ref="J64:J75" si="3">H64/$H$11</f>
        <v>0.88919659231364379</v>
      </c>
      <c r="K64" s="107">
        <f>H64/'סכום נכסי הקרן'!$C$42</f>
        <v>5.0143885047496818E-2</v>
      </c>
    </row>
    <row r="65" spans="2:11">
      <c r="B65" s="112" t="s">
        <v>200</v>
      </c>
      <c r="C65" s="98"/>
      <c r="D65" s="98"/>
      <c r="E65" s="98"/>
      <c r="F65" s="106"/>
      <c r="G65" s="108"/>
      <c r="H65" s="106">
        <v>187568.64612999998</v>
      </c>
      <c r="I65" s="98"/>
      <c r="J65" s="107">
        <f t="shared" si="3"/>
        <v>4.4159557120826573E-2</v>
      </c>
      <c r="K65" s="107">
        <f>H65/'סכום נכסי הקרן'!$C$42</f>
        <v>2.4902611808863546E-3</v>
      </c>
    </row>
    <row r="66" spans="2:11">
      <c r="B66" s="102" t="s">
        <v>2398</v>
      </c>
      <c r="C66" s="96">
        <v>5295</v>
      </c>
      <c r="D66" s="109" t="s">
        <v>136</v>
      </c>
      <c r="E66" s="118">
        <v>42879</v>
      </c>
      <c r="F66" s="103">
        <v>8598366.0099999998</v>
      </c>
      <c r="G66" s="105">
        <v>103.4062</v>
      </c>
      <c r="H66" s="103">
        <v>30817.050110000004</v>
      </c>
      <c r="I66" s="104">
        <v>1.0692190956265427E-2</v>
      </c>
      <c r="J66" s="104">
        <f t="shared" si="3"/>
        <v>7.2553025929756451E-3</v>
      </c>
      <c r="K66" s="104">
        <f>H66/'סכום נכסי הקרן'!$C$42</f>
        <v>4.0914355987393502E-4</v>
      </c>
    </row>
    <row r="67" spans="2:11">
      <c r="B67" s="102" t="s">
        <v>2399</v>
      </c>
      <c r="C67" s="96">
        <v>5086</v>
      </c>
      <c r="D67" s="109" t="s">
        <v>136</v>
      </c>
      <c r="E67" s="118">
        <v>39508</v>
      </c>
      <c r="F67" s="103">
        <v>979961</v>
      </c>
      <c r="G67" s="105">
        <v>13.8146</v>
      </c>
      <c r="H67" s="103">
        <v>469.21906999999999</v>
      </c>
      <c r="I67" s="104">
        <v>1.3333333333333334E-2</v>
      </c>
      <c r="J67" s="104">
        <f t="shared" si="3"/>
        <v>1.1046892298558877E-4</v>
      </c>
      <c r="K67" s="104">
        <f>H67/'סכום נכסי הקרן'!$C$42</f>
        <v>6.2296021188037418E-6</v>
      </c>
    </row>
    <row r="68" spans="2:11">
      <c r="B68" s="102" t="s">
        <v>2400</v>
      </c>
      <c r="C68" s="96">
        <v>5122</v>
      </c>
      <c r="D68" s="109" t="s">
        <v>136</v>
      </c>
      <c r="E68" s="118">
        <v>40634</v>
      </c>
      <c r="F68" s="103">
        <v>1564000</v>
      </c>
      <c r="G68" s="105">
        <v>132.9795</v>
      </c>
      <c r="H68" s="103">
        <v>7208.5846500000007</v>
      </c>
      <c r="I68" s="104">
        <v>2.2969868936630184E-2</v>
      </c>
      <c r="J68" s="104">
        <f t="shared" si="3"/>
        <v>1.6971274900143072E-3</v>
      </c>
      <c r="K68" s="104">
        <f>H68/'סכום נכסי הקרן'!$C$42</f>
        <v>9.5705006638404825E-5</v>
      </c>
    </row>
    <row r="69" spans="2:11">
      <c r="B69" s="102" t="s">
        <v>2401</v>
      </c>
      <c r="C69" s="96">
        <v>5077</v>
      </c>
      <c r="D69" s="109" t="s">
        <v>136</v>
      </c>
      <c r="E69" s="118">
        <v>38808</v>
      </c>
      <c r="F69" s="103">
        <v>1938820</v>
      </c>
      <c r="G69" s="105">
        <v>103.20740000000001</v>
      </c>
      <c r="H69" s="103">
        <v>6935.4857899999997</v>
      </c>
      <c r="I69" s="104">
        <v>1.8097909691430641E-2</v>
      </c>
      <c r="J69" s="104">
        <f t="shared" si="3"/>
        <v>1.6328314311759649E-3</v>
      </c>
      <c r="K69" s="104">
        <f>H69/'סכום נכסי הקרן'!$C$42</f>
        <v>9.2079200814061638E-5</v>
      </c>
    </row>
    <row r="70" spans="2:11">
      <c r="B70" s="102" t="s">
        <v>2402</v>
      </c>
      <c r="C70" s="96">
        <v>4024</v>
      </c>
      <c r="D70" s="109" t="s">
        <v>138</v>
      </c>
      <c r="E70" s="118">
        <v>39223</v>
      </c>
      <c r="F70" s="103">
        <v>400683.15</v>
      </c>
      <c r="G70" s="105">
        <v>9.5868000000000002</v>
      </c>
      <c r="H70" s="103">
        <v>149.14879999999999</v>
      </c>
      <c r="I70" s="104">
        <v>7.5668790088457951E-3</v>
      </c>
      <c r="J70" s="104">
        <f t="shared" si="3"/>
        <v>3.5114317285938492E-5</v>
      </c>
      <c r="K70" s="104">
        <f>H70/'סכום נכסי הקרן'!$C$42</f>
        <v>1.9801788544038406E-6</v>
      </c>
    </row>
    <row r="71" spans="2:11">
      <c r="B71" s="102" t="s">
        <v>2403</v>
      </c>
      <c r="C71" s="96">
        <v>5327</v>
      </c>
      <c r="D71" s="109" t="s">
        <v>136</v>
      </c>
      <c r="E71" s="118">
        <v>43244</v>
      </c>
      <c r="F71" s="103">
        <v>5662165.5200000014</v>
      </c>
      <c r="G71" s="105">
        <v>96.521699999999996</v>
      </c>
      <c r="H71" s="103">
        <v>18942.44701</v>
      </c>
      <c r="I71" s="104">
        <v>2.2016348571428573E-2</v>
      </c>
      <c r="J71" s="104">
        <f t="shared" si="3"/>
        <v>4.4596476437035824E-3</v>
      </c>
      <c r="K71" s="104">
        <f>H71/'סכום נכסי הקרן'!$C$42</f>
        <v>2.5149000876887548E-4</v>
      </c>
    </row>
    <row r="72" spans="2:11">
      <c r="B72" s="102" t="s">
        <v>2404</v>
      </c>
      <c r="C72" s="96">
        <v>5288</v>
      </c>
      <c r="D72" s="109" t="s">
        <v>136</v>
      </c>
      <c r="E72" s="118">
        <v>42649</v>
      </c>
      <c r="F72" s="103">
        <v>9857678.9900000002</v>
      </c>
      <c r="G72" s="105">
        <v>148.16569999999999</v>
      </c>
      <c r="H72" s="103">
        <v>50623.353009999992</v>
      </c>
      <c r="I72" s="104">
        <v>2.7636363636363636E-2</v>
      </c>
      <c r="J72" s="104">
        <f t="shared" si="3"/>
        <v>1.1918329075870602E-2</v>
      </c>
      <c r="K72" s="104">
        <f>H72/'סכום נכסי הקרן'!$C$42</f>
        <v>6.7210257923243767E-4</v>
      </c>
    </row>
    <row r="73" spans="2:11">
      <c r="B73" s="102" t="s">
        <v>2405</v>
      </c>
      <c r="C73" s="96">
        <v>6645</v>
      </c>
      <c r="D73" s="109" t="s">
        <v>136</v>
      </c>
      <c r="E73" s="118">
        <v>43466</v>
      </c>
      <c r="F73" s="103">
        <v>1264384.75</v>
      </c>
      <c r="G73" s="105">
        <v>89.274199999999993</v>
      </c>
      <c r="H73" s="103">
        <v>3912.3146400000001</v>
      </c>
      <c r="I73" s="104">
        <v>0.12692829612963144</v>
      </c>
      <c r="J73" s="104">
        <f t="shared" si="3"/>
        <v>9.2108188326947473E-4</v>
      </c>
      <c r="K73" s="104">
        <f>H73/'סכום נכסי הקרן'!$C$42</f>
        <v>5.1941971520404953E-5</v>
      </c>
    </row>
    <row r="74" spans="2:11">
      <c r="B74" s="102" t="s">
        <v>2406</v>
      </c>
      <c r="C74" s="96">
        <v>5275</v>
      </c>
      <c r="D74" s="109" t="s">
        <v>136</v>
      </c>
      <c r="E74" s="118">
        <v>42430</v>
      </c>
      <c r="F74" s="103">
        <v>12320270.93</v>
      </c>
      <c r="G74" s="105">
        <v>116.0175</v>
      </c>
      <c r="H74" s="103">
        <v>49541.861360000003</v>
      </c>
      <c r="I74" s="104">
        <v>6.1600000000000002E-2</v>
      </c>
      <c r="J74" s="104">
        <f t="shared" si="3"/>
        <v>1.1663711935536969E-2</v>
      </c>
      <c r="K74" s="104">
        <f>H74/'סכום נכסי הקרן'!$C$42</f>
        <v>6.5774412045473184E-4</v>
      </c>
    </row>
    <row r="75" spans="2:11">
      <c r="B75" s="102" t="s">
        <v>2407</v>
      </c>
      <c r="C75" s="96">
        <v>5333</v>
      </c>
      <c r="D75" s="109" t="s">
        <v>136</v>
      </c>
      <c r="E75" s="118">
        <v>43321</v>
      </c>
      <c r="F75" s="103">
        <v>5531057.7000000002</v>
      </c>
      <c r="G75" s="105">
        <v>98.949100000000001</v>
      </c>
      <c r="H75" s="103">
        <v>18969.181690000001</v>
      </c>
      <c r="I75" s="104">
        <v>9.4762389993731669E-2</v>
      </c>
      <c r="J75" s="104">
        <f t="shared" si="3"/>
        <v>4.4659418280085057E-3</v>
      </c>
      <c r="K75" s="104">
        <f>H75/'סכום נכסי הקרן'!$C$42</f>
        <v>2.5184495261029597E-4</v>
      </c>
    </row>
    <row r="76" spans="2:11">
      <c r="B76" s="99"/>
      <c r="C76" s="96"/>
      <c r="D76" s="96"/>
      <c r="E76" s="96"/>
      <c r="F76" s="103"/>
      <c r="G76" s="105"/>
      <c r="H76" s="96"/>
      <c r="I76" s="96"/>
      <c r="J76" s="104"/>
      <c r="K76" s="96"/>
    </row>
    <row r="77" spans="2:11">
      <c r="B77" s="112" t="s">
        <v>2408</v>
      </c>
      <c r="C77" s="96"/>
      <c r="D77" s="96"/>
      <c r="E77" s="96"/>
      <c r="F77" s="103"/>
      <c r="G77" s="105"/>
      <c r="H77" s="103">
        <v>22490.99828</v>
      </c>
      <c r="I77" s="96"/>
      <c r="J77" s="104">
        <f t="shared" ref="J77:J79" si="4">H77/$H$11</f>
        <v>5.2950881916677631E-3</v>
      </c>
      <c r="K77" s="104">
        <f>H77/'סכום נכסי הקרן'!$C$42</f>
        <v>2.9860246417328973E-4</v>
      </c>
    </row>
    <row r="78" spans="2:11">
      <c r="B78" s="102" t="s">
        <v>2409</v>
      </c>
      <c r="C78" s="96" t="s">
        <v>2410</v>
      </c>
      <c r="D78" s="109" t="s">
        <v>139</v>
      </c>
      <c r="E78" s="118">
        <v>42268</v>
      </c>
      <c r="F78" s="103">
        <v>35239.32</v>
      </c>
      <c r="G78" s="105">
        <v>15000.6</v>
      </c>
      <c r="H78" s="103">
        <v>22487.636890000002</v>
      </c>
      <c r="I78" s="104">
        <v>1.6845472082276748E-2</v>
      </c>
      <c r="J78" s="104">
        <f t="shared" si="4"/>
        <v>5.2942968147677702E-3</v>
      </c>
      <c r="K78" s="104">
        <f>H78/'סכום נכסי הקרן'!$C$42</f>
        <v>2.9855783657052387E-4</v>
      </c>
    </row>
    <row r="79" spans="2:11">
      <c r="B79" s="102" t="s">
        <v>2411</v>
      </c>
      <c r="C79" s="96" t="s">
        <v>2412</v>
      </c>
      <c r="D79" s="109" t="s">
        <v>136</v>
      </c>
      <c r="E79" s="118">
        <v>39496</v>
      </c>
      <c r="F79" s="103">
        <v>0.45</v>
      </c>
      <c r="G79" s="105">
        <v>216948</v>
      </c>
      <c r="H79" s="103">
        <v>3.3613899999999997</v>
      </c>
      <c r="I79" s="104">
        <v>7.8313918270350865E-5</v>
      </c>
      <c r="J79" s="104">
        <f t="shared" si="4"/>
        <v>7.9137689999370275E-7</v>
      </c>
      <c r="K79" s="104">
        <f>H79/'סכום נכסי הקרן'!$C$42</f>
        <v>4.4627602765858828E-8</v>
      </c>
    </row>
    <row r="80" spans="2:11">
      <c r="B80" s="99"/>
      <c r="C80" s="96"/>
      <c r="D80" s="96"/>
      <c r="E80" s="96"/>
      <c r="F80" s="103"/>
      <c r="G80" s="105"/>
      <c r="H80" s="96"/>
      <c r="I80" s="96"/>
      <c r="J80" s="104"/>
      <c r="K80" s="96"/>
    </row>
    <row r="81" spans="2:11">
      <c r="B81" s="112" t="s">
        <v>203</v>
      </c>
      <c r="C81" s="98"/>
      <c r="D81" s="98"/>
      <c r="E81" s="98"/>
      <c r="F81" s="106"/>
      <c r="G81" s="108"/>
      <c r="H81" s="106">
        <v>340160.91067999997</v>
      </c>
      <c r="I81" s="98"/>
      <c r="J81" s="107">
        <f t="shared" ref="J81:J90" si="5">H81/$H$11</f>
        <v>8.0084574236542985E-2</v>
      </c>
      <c r="K81" s="107">
        <f>H81/'סכום נכסי הקרן'!$C$42</f>
        <v>4.5161573034666691E-3</v>
      </c>
    </row>
    <row r="82" spans="2:11">
      <c r="B82" s="102" t="s">
        <v>2413</v>
      </c>
      <c r="C82" s="96">
        <v>5264</v>
      </c>
      <c r="D82" s="109" t="s">
        <v>136</v>
      </c>
      <c r="E82" s="118">
        <v>42095</v>
      </c>
      <c r="F82" s="103">
        <v>18013712.940000001</v>
      </c>
      <c r="G82" s="105">
        <v>88.338300000000004</v>
      </c>
      <c r="H82" s="103">
        <v>55154.484969999998</v>
      </c>
      <c r="I82" s="104">
        <v>1.0462025316455696E-3</v>
      </c>
      <c r="J82" s="104">
        <f t="shared" si="5"/>
        <v>1.2985100014073903E-2</v>
      </c>
      <c r="K82" s="104">
        <f>H82/'סכום נכסי הקרן'!$C$42</f>
        <v>7.3226029886347356E-4</v>
      </c>
    </row>
    <row r="83" spans="2:11">
      <c r="B83" s="102" t="s">
        <v>2414</v>
      </c>
      <c r="C83" s="96">
        <v>6649</v>
      </c>
      <c r="D83" s="109" t="s">
        <v>136</v>
      </c>
      <c r="E83" s="118">
        <v>43466</v>
      </c>
      <c r="F83" s="103">
        <v>7501257.7999999998</v>
      </c>
      <c r="G83" s="105">
        <v>83.175299999999993</v>
      </c>
      <c r="H83" s="103">
        <v>21625.045340000004</v>
      </c>
      <c r="I83" s="104">
        <v>1.3335496310071652E-3</v>
      </c>
      <c r="J83" s="104">
        <f t="shared" si="5"/>
        <v>5.0912156409677169E-3</v>
      </c>
      <c r="K83" s="104">
        <f>H83/'סכום נכסי הקרן'!$C$42</f>
        <v>2.8710561203169134E-4</v>
      </c>
    </row>
    <row r="84" spans="2:11">
      <c r="B84" s="102" t="s">
        <v>2415</v>
      </c>
      <c r="C84" s="96">
        <v>562673</v>
      </c>
      <c r="D84" s="109" t="s">
        <v>136</v>
      </c>
      <c r="E84" s="118">
        <v>43090</v>
      </c>
      <c r="F84" s="103">
        <v>12072158.890000002</v>
      </c>
      <c r="G84" s="105">
        <v>96.052199999999999</v>
      </c>
      <c r="H84" s="103">
        <v>40190.260170000001</v>
      </c>
      <c r="I84" s="104">
        <v>3.1476275862138332E-3</v>
      </c>
      <c r="J84" s="104">
        <f t="shared" si="5"/>
        <v>9.4620509679849679E-3</v>
      </c>
      <c r="K84" s="104">
        <f>H84/'סכום נכסי הקרן'!$C$42</f>
        <v>5.3358728559413761E-4</v>
      </c>
    </row>
    <row r="85" spans="2:11">
      <c r="B85" s="102" t="s">
        <v>2416</v>
      </c>
      <c r="C85" s="96">
        <v>5274</v>
      </c>
      <c r="D85" s="109" t="s">
        <v>136</v>
      </c>
      <c r="E85" s="118">
        <v>42460</v>
      </c>
      <c r="F85" s="103">
        <v>16337616.09</v>
      </c>
      <c r="G85" s="105">
        <v>98.365600000000001</v>
      </c>
      <c r="H85" s="103">
        <v>55700.679120000001</v>
      </c>
      <c r="I85" s="104">
        <v>1.8934666666666666E-3</v>
      </c>
      <c r="J85" s="104">
        <f t="shared" si="5"/>
        <v>1.3113691291260334E-2</v>
      </c>
      <c r="K85" s="104">
        <f>H85/'סכום נכסי הקרן'!$C$42</f>
        <v>7.3951186311493975E-4</v>
      </c>
    </row>
    <row r="86" spans="2:11">
      <c r="B86" s="102" t="s">
        <v>2417</v>
      </c>
      <c r="C86" s="96">
        <v>7002</v>
      </c>
      <c r="D86" s="109" t="s">
        <v>136</v>
      </c>
      <c r="E86" s="118">
        <v>43431</v>
      </c>
      <c r="F86" s="103">
        <v>23739556.380000006</v>
      </c>
      <c r="G86" s="105">
        <v>107.4376</v>
      </c>
      <c r="H86" s="103">
        <v>88401.056580000004</v>
      </c>
      <c r="I86" s="104">
        <v>6.7470771142857143E-3</v>
      </c>
      <c r="J86" s="104">
        <f t="shared" si="5"/>
        <v>2.0812388360900796E-2</v>
      </c>
      <c r="K86" s="104">
        <f>H86/'סכום נכסי הקרן'!$C$42</f>
        <v>1.1736594793030418E-3</v>
      </c>
    </row>
    <row r="87" spans="2:11">
      <c r="B87" s="102" t="s">
        <v>2418</v>
      </c>
      <c r="C87" s="96">
        <v>5079</v>
      </c>
      <c r="D87" s="109" t="s">
        <v>138</v>
      </c>
      <c r="E87" s="118">
        <v>38838</v>
      </c>
      <c r="F87" s="103">
        <v>9100000</v>
      </c>
      <c r="G87" s="105">
        <v>24.754000000000001</v>
      </c>
      <c r="H87" s="103">
        <v>8746.4496400000007</v>
      </c>
      <c r="I87" s="104">
        <v>4.9968519832505519E-2</v>
      </c>
      <c r="J87" s="104">
        <f t="shared" si="5"/>
        <v>2.0591892645763325E-3</v>
      </c>
      <c r="K87" s="104">
        <f>H87/'סכום נכסי הקרן'!$C$42</f>
        <v>1.1612252078619531E-4</v>
      </c>
    </row>
    <row r="88" spans="2:11">
      <c r="B88" s="102" t="s">
        <v>2419</v>
      </c>
      <c r="C88" s="96">
        <v>5048</v>
      </c>
      <c r="D88" s="109" t="s">
        <v>138</v>
      </c>
      <c r="E88" s="118">
        <v>37895</v>
      </c>
      <c r="F88" s="103">
        <v>4692574</v>
      </c>
      <c r="G88" s="86">
        <v>7.4999999999999997E-3</v>
      </c>
      <c r="H88" s="103">
        <v>1.3665099999999999</v>
      </c>
      <c r="I88" s="104">
        <v>2.5773195876288658E-2</v>
      </c>
      <c r="J88" s="104">
        <f t="shared" si="5"/>
        <v>3.2171942190891115E-7</v>
      </c>
      <c r="K88" s="104">
        <f>H88/'סכום נכסי הקרן'!$C$42</f>
        <v>1.814251409553005E-8</v>
      </c>
    </row>
    <row r="89" spans="2:11">
      <c r="B89" s="102" t="s">
        <v>2420</v>
      </c>
      <c r="C89" s="96">
        <v>53431</v>
      </c>
      <c r="D89" s="109" t="s">
        <v>136</v>
      </c>
      <c r="E89" s="118">
        <v>43382</v>
      </c>
      <c r="F89" s="103">
        <v>6791364.8400000008</v>
      </c>
      <c r="G89" s="105">
        <v>99.998500000000007</v>
      </c>
      <c r="H89" s="103">
        <v>23538.517449999999</v>
      </c>
      <c r="I89" s="104">
        <v>5.8237261749111994E-5</v>
      </c>
      <c r="J89" s="104">
        <f t="shared" si="5"/>
        <v>5.5417071419944361E-3</v>
      </c>
      <c r="K89" s="104">
        <f>H89/'סכום נכסי הקרן'!$C$42</f>
        <v>3.1250988622440017E-4</v>
      </c>
    </row>
    <row r="90" spans="2:11">
      <c r="B90" s="102" t="s">
        <v>2421</v>
      </c>
      <c r="C90" s="96">
        <v>5299</v>
      </c>
      <c r="D90" s="109" t="s">
        <v>136</v>
      </c>
      <c r="E90" s="118">
        <v>42831</v>
      </c>
      <c r="F90" s="103">
        <v>15184730.219999997</v>
      </c>
      <c r="G90" s="105">
        <v>88.927999999999997</v>
      </c>
      <c r="H90" s="103">
        <v>46803.050900000002</v>
      </c>
      <c r="I90" s="104">
        <v>2.5219889333333335E-2</v>
      </c>
      <c r="J90" s="104">
        <f t="shared" si="5"/>
        <v>1.1018909835362599E-2</v>
      </c>
      <c r="K90" s="104">
        <f>H90/'סכום נכסי הקרן'!$C$42</f>
        <v>6.2138221503469455E-4</v>
      </c>
    </row>
    <row r="91" spans="2:11">
      <c r="B91" s="99"/>
      <c r="C91" s="96"/>
      <c r="D91" s="96"/>
      <c r="E91" s="96"/>
      <c r="F91" s="103"/>
      <c r="G91" s="105"/>
      <c r="H91" s="96"/>
      <c r="I91" s="96"/>
      <c r="J91" s="104"/>
      <c r="K91" s="96"/>
    </row>
    <row r="92" spans="2:11">
      <c r="B92" s="112" t="s">
        <v>204</v>
      </c>
      <c r="C92" s="98"/>
      <c r="D92" s="98"/>
      <c r="E92" s="98"/>
      <c r="F92" s="106"/>
      <c r="G92" s="108"/>
      <c r="H92" s="106">
        <v>3226660.6420500013</v>
      </c>
      <c r="I92" s="98"/>
      <c r="J92" s="107">
        <f t="shared" ref="J92:J155" si="6">H92/$H$11</f>
        <v>0.75965737276460654</v>
      </c>
      <c r="K92" s="107">
        <f>H92/'סכום נכסי הקרן'!$C$42</f>
        <v>4.283886409897051E-2</v>
      </c>
    </row>
    <row r="93" spans="2:11">
      <c r="B93" s="102" t="s">
        <v>2422</v>
      </c>
      <c r="C93" s="96">
        <v>7043</v>
      </c>
      <c r="D93" s="109" t="s">
        <v>138</v>
      </c>
      <c r="E93" s="118">
        <v>43860</v>
      </c>
      <c r="F93" s="103">
        <v>12628318.880000001</v>
      </c>
      <c r="G93" s="105">
        <v>102.0951</v>
      </c>
      <c r="H93" s="103">
        <v>50060.531889999998</v>
      </c>
      <c r="I93" s="104">
        <v>1.6711481194999999E-2</v>
      </c>
      <c r="J93" s="104">
        <f t="shared" si="6"/>
        <v>1.1785823287135412E-2</v>
      </c>
      <c r="K93" s="104">
        <f>H93/'סכום נכסי הקרן'!$C$42</f>
        <v>6.6463026647741808E-4</v>
      </c>
    </row>
    <row r="94" spans="2:11">
      <c r="B94" s="102" t="s">
        <v>2423</v>
      </c>
      <c r="C94" s="96">
        <v>5238</v>
      </c>
      <c r="D94" s="109" t="s">
        <v>138</v>
      </c>
      <c r="E94" s="118">
        <v>43221</v>
      </c>
      <c r="F94" s="103">
        <v>21842243.909999996</v>
      </c>
      <c r="G94" s="105">
        <v>102.20489999999999</v>
      </c>
      <c r="H94" s="103">
        <v>86679.019770000028</v>
      </c>
      <c r="I94" s="104">
        <v>5.6274896787025883E-3</v>
      </c>
      <c r="J94" s="104">
        <f t="shared" si="6"/>
        <v>2.0406966748897182E-2</v>
      </c>
      <c r="K94" s="104">
        <f>H94/'סכום נכסי הקרן'!$C$42</f>
        <v>1.1507968020460541E-3</v>
      </c>
    </row>
    <row r="95" spans="2:11">
      <c r="B95" s="102" t="s">
        <v>2424</v>
      </c>
      <c r="C95" s="96">
        <v>5339</v>
      </c>
      <c r="D95" s="109" t="s">
        <v>136</v>
      </c>
      <c r="E95" s="118">
        <v>42916</v>
      </c>
      <c r="F95" s="103">
        <v>11535236.6</v>
      </c>
      <c r="G95" s="105">
        <v>97.476299999999995</v>
      </c>
      <c r="H95" s="103">
        <v>38972.126259999997</v>
      </c>
      <c r="I95" s="104">
        <v>2.6302777333333329E-2</v>
      </c>
      <c r="J95" s="104">
        <f t="shared" si="6"/>
        <v>9.1752639431312583E-3</v>
      </c>
      <c r="K95" s="104">
        <f>H95/'סכום נכסי הקרן'!$C$42</f>
        <v>5.1741469144377052E-4</v>
      </c>
    </row>
    <row r="96" spans="2:11">
      <c r="B96" s="102" t="s">
        <v>2425</v>
      </c>
      <c r="C96" s="96">
        <v>7006</v>
      </c>
      <c r="D96" s="109" t="s">
        <v>138</v>
      </c>
      <c r="E96" s="118">
        <v>43617</v>
      </c>
      <c r="F96" s="103">
        <v>4096313.4099999992</v>
      </c>
      <c r="G96" s="105">
        <v>91.098600000000005</v>
      </c>
      <c r="H96" s="103">
        <v>14489.383289999998</v>
      </c>
      <c r="I96" s="104">
        <v>9.4834917587943864E-4</v>
      </c>
      <c r="J96" s="104">
        <f t="shared" si="6"/>
        <v>3.4112564239379417E-3</v>
      </c>
      <c r="K96" s="104">
        <f>H96/'סכום נכסי הקרן'!$C$42</f>
        <v>1.9236876464450502E-4</v>
      </c>
    </row>
    <row r="97" spans="2:11">
      <c r="B97" s="102" t="s">
        <v>2426</v>
      </c>
      <c r="C97" s="96">
        <v>5273</v>
      </c>
      <c r="D97" s="109" t="s">
        <v>138</v>
      </c>
      <c r="E97" s="118">
        <v>42401</v>
      </c>
      <c r="F97" s="103">
        <v>8392501.3599999994</v>
      </c>
      <c r="G97" s="105">
        <v>107.83969999999999</v>
      </c>
      <c r="H97" s="103">
        <v>35141.080580000002</v>
      </c>
      <c r="I97" s="104">
        <v>6.9230769230769226E-4</v>
      </c>
      <c r="J97" s="104">
        <f t="shared" si="6"/>
        <v>8.2733153284294033E-3</v>
      </c>
      <c r="K97" s="104">
        <f>H97/'סכום נכסי הקרן'!$C$42</f>
        <v>4.665516898923589E-4</v>
      </c>
    </row>
    <row r="98" spans="2:11">
      <c r="B98" s="102" t="s">
        <v>2427</v>
      </c>
      <c r="C98" s="96">
        <v>4020</v>
      </c>
      <c r="D98" s="109" t="s">
        <v>138</v>
      </c>
      <c r="E98" s="118">
        <v>39105</v>
      </c>
      <c r="F98" s="103">
        <v>799098.32</v>
      </c>
      <c r="G98" s="105">
        <v>1.9020999999999999</v>
      </c>
      <c r="H98" s="103">
        <v>59.017199999999995</v>
      </c>
      <c r="I98" s="104">
        <v>5.4421768707482989E-3</v>
      </c>
      <c r="J98" s="104">
        <f t="shared" si="6"/>
        <v>1.3894504589562162E-5</v>
      </c>
      <c r="K98" s="104">
        <f>H98/'סכום נכסי הקרן'!$C$42</f>
        <v>7.83543759561742E-7</v>
      </c>
    </row>
    <row r="99" spans="2:11">
      <c r="B99" s="102" t="s">
        <v>2428</v>
      </c>
      <c r="C99" s="96">
        <v>5291</v>
      </c>
      <c r="D99" s="109" t="s">
        <v>136</v>
      </c>
      <c r="E99" s="118">
        <v>42787</v>
      </c>
      <c r="F99" s="103">
        <v>19956685.120000001</v>
      </c>
      <c r="G99" s="105">
        <v>98.768600000000006</v>
      </c>
      <c r="H99" s="103">
        <v>68318.112880000001</v>
      </c>
      <c r="I99" s="104">
        <v>1.3493490190063037E-2</v>
      </c>
      <c r="J99" s="104">
        <f t="shared" si="6"/>
        <v>1.6084231935120371E-2</v>
      </c>
      <c r="K99" s="104">
        <f>H99/'סכום נכסי הקרן'!$C$42</f>
        <v>9.0702762943953069E-4</v>
      </c>
    </row>
    <row r="100" spans="2:11">
      <c r="B100" s="102" t="s">
        <v>2429</v>
      </c>
      <c r="C100" s="96">
        <v>5281</v>
      </c>
      <c r="D100" s="109" t="s">
        <v>136</v>
      </c>
      <c r="E100" s="118">
        <v>42603</v>
      </c>
      <c r="F100" s="103">
        <v>22895230.330000006</v>
      </c>
      <c r="G100" s="105">
        <v>50.183300000000003</v>
      </c>
      <c r="H100" s="103">
        <v>39822.891640000002</v>
      </c>
      <c r="I100" s="104">
        <v>7.5294117647058834E-3</v>
      </c>
      <c r="J100" s="104">
        <f t="shared" si="6"/>
        <v>9.3755608646566881E-3</v>
      </c>
      <c r="K100" s="104">
        <f>H100/'סכום נכסי הקרן'!$C$42</f>
        <v>5.2870990545511251E-4</v>
      </c>
    </row>
    <row r="101" spans="2:11">
      <c r="B101" s="102" t="s">
        <v>2430</v>
      </c>
      <c r="C101" s="96">
        <v>5302</v>
      </c>
      <c r="D101" s="109" t="s">
        <v>136</v>
      </c>
      <c r="E101" s="118">
        <v>42948</v>
      </c>
      <c r="F101" s="103">
        <v>7250836.9899999984</v>
      </c>
      <c r="G101" s="105">
        <v>81.970299999999995</v>
      </c>
      <c r="H101" s="103">
        <v>20600.284790000002</v>
      </c>
      <c r="I101" s="104">
        <v>1.1440455823854693E-3</v>
      </c>
      <c r="J101" s="104">
        <f t="shared" si="6"/>
        <v>4.8499547854005719E-3</v>
      </c>
      <c r="K101" s="104">
        <f>H101/'סכום נכסי הקרן'!$C$42</f>
        <v>2.7350034553315258E-4</v>
      </c>
    </row>
    <row r="102" spans="2:11">
      <c r="B102" s="102" t="s">
        <v>2431</v>
      </c>
      <c r="C102" s="96">
        <v>7025</v>
      </c>
      <c r="D102" s="109" t="s">
        <v>136</v>
      </c>
      <c r="E102" s="118">
        <v>43556</v>
      </c>
      <c r="F102" s="103">
        <v>2128154.3899999997</v>
      </c>
      <c r="G102" s="105">
        <v>64.444299999999998</v>
      </c>
      <c r="H102" s="103">
        <v>4753.5295099999994</v>
      </c>
      <c r="I102" s="104">
        <v>5.509478908333333E-3</v>
      </c>
      <c r="J102" s="104">
        <f t="shared" si="6"/>
        <v>1.1191303144390816E-3</v>
      </c>
      <c r="K102" s="104">
        <f>H102/'סכום נכסי הקרן'!$C$42</f>
        <v>6.3110387877654051E-5</v>
      </c>
    </row>
    <row r="103" spans="2:11">
      <c r="B103" s="102" t="s">
        <v>2432</v>
      </c>
      <c r="C103" s="96">
        <v>5044</v>
      </c>
      <c r="D103" s="109" t="s">
        <v>136</v>
      </c>
      <c r="E103" s="118">
        <v>37773</v>
      </c>
      <c r="F103" s="103">
        <v>2788169.39</v>
      </c>
      <c r="G103" s="105">
        <v>1E-4</v>
      </c>
      <c r="H103" s="103">
        <v>9.6699999999999998E-3</v>
      </c>
      <c r="I103" s="104">
        <v>6.2500000000000003E-3</v>
      </c>
      <c r="J103" s="104">
        <f t="shared" si="6"/>
        <v>2.2766220590110361E-9</v>
      </c>
      <c r="K103" s="104">
        <f>H103/'סכום נכסי הקרן'!$C$42</f>
        <v>1.2838406693238657E-10</v>
      </c>
    </row>
    <row r="104" spans="2:11">
      <c r="B104" s="102" t="s">
        <v>2433</v>
      </c>
      <c r="C104" s="96">
        <v>7062</v>
      </c>
      <c r="D104" s="109" t="s">
        <v>136</v>
      </c>
      <c r="E104" s="118">
        <v>42064</v>
      </c>
      <c r="F104" s="103">
        <v>9296328.4499999993</v>
      </c>
      <c r="G104" s="105">
        <v>80.0381</v>
      </c>
      <c r="H104" s="103">
        <v>25789.135750000001</v>
      </c>
      <c r="I104" s="104">
        <v>5.9405940594059407E-3</v>
      </c>
      <c r="J104" s="104">
        <f t="shared" si="6"/>
        <v>6.0715734572161454E-3</v>
      </c>
      <c r="K104" s="104">
        <f>H104/'סכום נכסי הקרן'!$C$42</f>
        <v>3.4239029268421961E-4</v>
      </c>
    </row>
    <row r="105" spans="2:11">
      <c r="B105" s="102" t="s">
        <v>2434</v>
      </c>
      <c r="C105" s="96">
        <v>4021</v>
      </c>
      <c r="D105" s="109" t="s">
        <v>138</v>
      </c>
      <c r="E105" s="118">
        <v>39126</v>
      </c>
      <c r="F105" s="103">
        <v>330048.71000000002</v>
      </c>
      <c r="G105" s="105">
        <v>12.5837</v>
      </c>
      <c r="H105" s="103">
        <v>161.26176999999998</v>
      </c>
      <c r="I105" s="104">
        <v>1E-3</v>
      </c>
      <c r="J105" s="104">
        <f t="shared" si="6"/>
        <v>3.7966091298569191E-5</v>
      </c>
      <c r="K105" s="104">
        <f>H105/'סכום נכסי הקרן'!$C$42</f>
        <v>2.1409970913459283E-6</v>
      </c>
    </row>
    <row r="106" spans="2:11">
      <c r="B106" s="102" t="s">
        <v>2435</v>
      </c>
      <c r="C106" s="96">
        <v>6650</v>
      </c>
      <c r="D106" s="109" t="s">
        <v>138</v>
      </c>
      <c r="E106" s="118">
        <v>43466</v>
      </c>
      <c r="F106" s="103">
        <v>3841460.7</v>
      </c>
      <c r="G106" s="105">
        <v>77.368399999999994</v>
      </c>
      <c r="H106" s="103">
        <v>11539.979289999997</v>
      </c>
      <c r="I106" s="104">
        <v>8.3949999999999997E-3</v>
      </c>
      <c r="J106" s="104">
        <f t="shared" si="6"/>
        <v>2.7168739826416246E-3</v>
      </c>
      <c r="K106" s="104">
        <f>H106/'סכום נכסי הקרן'!$C$42</f>
        <v>1.5321090729738518E-4</v>
      </c>
    </row>
    <row r="107" spans="2:11">
      <c r="B107" s="102" t="s">
        <v>2436</v>
      </c>
      <c r="C107" s="96">
        <v>7035</v>
      </c>
      <c r="D107" s="109" t="s">
        <v>138</v>
      </c>
      <c r="E107" s="118">
        <v>43847</v>
      </c>
      <c r="F107" s="103">
        <v>6668400.040000001</v>
      </c>
      <c r="G107" s="105">
        <v>100</v>
      </c>
      <c r="H107" s="103">
        <v>25892.063690000003</v>
      </c>
      <c r="I107" s="104">
        <v>1.6671000103035741E-2</v>
      </c>
      <c r="J107" s="104">
        <f t="shared" si="6"/>
        <v>6.095805930710723E-3</v>
      </c>
      <c r="K107" s="104">
        <f>H107/'סכום נכסי הקרן'!$C$42</f>
        <v>3.4375681879985281E-4</v>
      </c>
    </row>
    <row r="108" spans="2:11">
      <c r="B108" s="102" t="s">
        <v>2437</v>
      </c>
      <c r="C108" s="96">
        <v>7040</v>
      </c>
      <c r="D108" s="109" t="s">
        <v>138</v>
      </c>
      <c r="E108" s="118">
        <v>43891</v>
      </c>
      <c r="F108" s="103">
        <v>2455163.0499999998</v>
      </c>
      <c r="G108" s="105">
        <v>100</v>
      </c>
      <c r="H108" s="103">
        <v>9532.9070900000006</v>
      </c>
      <c r="I108" s="104">
        <v>7.6723845312499997E-3</v>
      </c>
      <c r="J108" s="104">
        <f t="shared" si="6"/>
        <v>2.2443460773109315E-3</v>
      </c>
      <c r="K108" s="104">
        <f>H108/'סכום נכסי הקרן'!$C$42</f>
        <v>1.2656394849046355E-4</v>
      </c>
    </row>
    <row r="109" spans="2:11">
      <c r="B109" s="102" t="s">
        <v>2438</v>
      </c>
      <c r="C109" s="96">
        <v>4025</v>
      </c>
      <c r="D109" s="109" t="s">
        <v>136</v>
      </c>
      <c r="E109" s="118">
        <v>39247</v>
      </c>
      <c r="F109" s="103">
        <v>703382.2</v>
      </c>
      <c r="G109" s="105">
        <v>2.4982000000000002</v>
      </c>
      <c r="H109" s="103">
        <v>60.904170000000001</v>
      </c>
      <c r="I109" s="104">
        <v>2.0127731060541891E-3</v>
      </c>
      <c r="J109" s="104">
        <f t="shared" si="6"/>
        <v>1.4338756660574785E-5</v>
      </c>
      <c r="K109" s="104">
        <f>H109/'סכום נכסי הקרן'!$C$42</f>
        <v>8.085961776361376E-7</v>
      </c>
    </row>
    <row r="110" spans="2:11">
      <c r="B110" s="102" t="s">
        <v>2439</v>
      </c>
      <c r="C110" s="96">
        <v>7032</v>
      </c>
      <c r="D110" s="109" t="s">
        <v>136</v>
      </c>
      <c r="E110" s="118">
        <v>43853</v>
      </c>
      <c r="F110" s="103">
        <v>6340983.5999999996</v>
      </c>
      <c r="G110" s="105">
        <v>99.9863</v>
      </c>
      <c r="H110" s="103">
        <v>21974.838170000003</v>
      </c>
      <c r="I110" s="104">
        <v>1.1613523076923078E-2</v>
      </c>
      <c r="J110" s="104">
        <f t="shared" si="6"/>
        <v>5.1735678718738071E-3</v>
      </c>
      <c r="K110" s="104">
        <f>H110/'סכום נכסי הקרן'!$C$42</f>
        <v>2.9174964782271393E-4</v>
      </c>
    </row>
    <row r="111" spans="2:11">
      <c r="B111" s="102" t="s">
        <v>2440</v>
      </c>
      <c r="C111" s="96">
        <v>5266</v>
      </c>
      <c r="D111" s="109" t="s">
        <v>136</v>
      </c>
      <c r="E111" s="118">
        <v>42170</v>
      </c>
      <c r="F111" s="103">
        <v>12004692.1</v>
      </c>
      <c r="G111" s="105">
        <v>92.001800000000003</v>
      </c>
      <c r="H111" s="103">
        <v>38280.350720000002</v>
      </c>
      <c r="I111" s="104">
        <v>3.3999999999999998E-3</v>
      </c>
      <c r="J111" s="104">
        <f t="shared" si="6"/>
        <v>9.0123982291448815E-3</v>
      </c>
      <c r="K111" s="104">
        <f>H111/'סכום נכסי הקרן'!$C$42</f>
        <v>5.0823031117184212E-4</v>
      </c>
    </row>
    <row r="112" spans="2:11">
      <c r="B112" s="102" t="s">
        <v>2441</v>
      </c>
      <c r="C112" s="96">
        <v>6648</v>
      </c>
      <c r="D112" s="109" t="s">
        <v>136</v>
      </c>
      <c r="E112" s="118">
        <v>43466</v>
      </c>
      <c r="F112" s="103">
        <v>15174689.289999999</v>
      </c>
      <c r="G112" s="105">
        <v>88.554000000000002</v>
      </c>
      <c r="H112" s="103">
        <v>46575.395260000012</v>
      </c>
      <c r="I112" s="104">
        <v>7.0025879442411074E-3</v>
      </c>
      <c r="J112" s="104">
        <f t="shared" si="6"/>
        <v>1.0965312539407867E-2</v>
      </c>
      <c r="K112" s="104">
        <f>H112/'סכום נכסי הקרן'!$C$42</f>
        <v>6.1835973758657728E-4</v>
      </c>
    </row>
    <row r="113" spans="2:11">
      <c r="B113" s="102" t="s">
        <v>2442</v>
      </c>
      <c r="C113" s="96">
        <v>6665</v>
      </c>
      <c r="D113" s="109" t="s">
        <v>136</v>
      </c>
      <c r="E113" s="118">
        <v>43586</v>
      </c>
      <c r="F113" s="103">
        <v>6093936.919999999</v>
      </c>
      <c r="G113" s="105">
        <v>98.2577</v>
      </c>
      <c r="H113" s="103">
        <v>20753.58395</v>
      </c>
      <c r="I113" s="104">
        <v>1.5502250474383302E-2</v>
      </c>
      <c r="J113" s="104">
        <f t="shared" si="6"/>
        <v>4.8860462279325121E-3</v>
      </c>
      <c r="K113" s="104">
        <f>H113/'סכום נכסי הקרן'!$C$42</f>
        <v>2.7553562677597767E-4</v>
      </c>
    </row>
    <row r="114" spans="2:11">
      <c r="B114" s="102" t="s">
        <v>2443</v>
      </c>
      <c r="C114" s="96">
        <v>7016</v>
      </c>
      <c r="D114" s="109" t="s">
        <v>136</v>
      </c>
      <c r="E114" s="118">
        <v>43627</v>
      </c>
      <c r="F114" s="103">
        <v>5146547.59</v>
      </c>
      <c r="G114" s="105">
        <v>80.037899999999993</v>
      </c>
      <c r="H114" s="103">
        <v>14277.10766</v>
      </c>
      <c r="I114" s="104">
        <v>2.9573523755656108E-2</v>
      </c>
      <c r="J114" s="104">
        <f t="shared" si="6"/>
        <v>3.3612800659391347E-3</v>
      </c>
      <c r="K114" s="104">
        <f>H114/'סכום נכסי הקרן'!$C$42</f>
        <v>1.8955048039527705E-4</v>
      </c>
    </row>
    <row r="115" spans="2:11">
      <c r="B115" s="102" t="s">
        <v>2444</v>
      </c>
      <c r="C115" s="96">
        <v>5237</v>
      </c>
      <c r="D115" s="109" t="s">
        <v>136</v>
      </c>
      <c r="E115" s="118">
        <v>43007</v>
      </c>
      <c r="F115" s="103">
        <v>38423241.060000002</v>
      </c>
      <c r="G115" s="105">
        <v>94.728999999999999</v>
      </c>
      <c r="H115" s="103">
        <v>126155.30172999998</v>
      </c>
      <c r="I115" s="104">
        <v>2.8416082500000002E-2</v>
      </c>
      <c r="J115" s="104">
        <f t="shared" si="6"/>
        <v>2.9700924796247266E-2</v>
      </c>
      <c r="K115" s="104">
        <f>H115/'סכום נכסי הקרן'!$C$42</f>
        <v>1.6749049329037996E-3</v>
      </c>
    </row>
    <row r="116" spans="2:11">
      <c r="B116" s="102" t="s">
        <v>2445</v>
      </c>
      <c r="C116" s="96">
        <v>5222</v>
      </c>
      <c r="D116" s="109" t="s">
        <v>136</v>
      </c>
      <c r="E116" s="118">
        <v>40664</v>
      </c>
      <c r="F116" s="103">
        <v>3229065.08</v>
      </c>
      <c r="G116" s="105">
        <v>28.010400000000001</v>
      </c>
      <c r="H116" s="103">
        <v>3134.90706</v>
      </c>
      <c r="I116" s="104">
        <v>5.6206088992974239E-3</v>
      </c>
      <c r="J116" s="104">
        <f t="shared" si="6"/>
        <v>7.3805569449280598E-4</v>
      </c>
      <c r="K116" s="104">
        <f>H116/'סכום נכסי הקרן'!$C$42</f>
        <v>4.1620694707120089E-5</v>
      </c>
    </row>
    <row r="117" spans="2:11">
      <c r="B117" s="102" t="s">
        <v>2446</v>
      </c>
      <c r="C117" s="96">
        <v>4027</v>
      </c>
      <c r="D117" s="109" t="s">
        <v>136</v>
      </c>
      <c r="E117" s="118">
        <v>39293</v>
      </c>
      <c r="F117" s="103">
        <v>202346.58000019996</v>
      </c>
      <c r="G117" s="105">
        <v>1E-4</v>
      </c>
      <c r="H117" s="103">
        <v>6.9000000000000018E-4</v>
      </c>
      <c r="I117" s="104">
        <v>3.9904226666666667E-3</v>
      </c>
      <c r="J117" s="104">
        <f t="shared" si="6"/>
        <v>1.6244769604111843E-10</v>
      </c>
      <c r="K117" s="104">
        <f>H117/'סכום נכסי הקרן'!$C$42</f>
        <v>9.160807257843512E-12</v>
      </c>
    </row>
    <row r="118" spans="2:11">
      <c r="B118" s="102" t="s">
        <v>2447</v>
      </c>
      <c r="C118" s="96">
        <v>5290</v>
      </c>
      <c r="D118" s="109" t="s">
        <v>136</v>
      </c>
      <c r="E118" s="118">
        <v>42359</v>
      </c>
      <c r="F118" s="103">
        <v>18746306.789999999</v>
      </c>
      <c r="G118" s="105">
        <v>74.411199999999994</v>
      </c>
      <c r="H118" s="103">
        <v>48348.453509999999</v>
      </c>
      <c r="I118" s="104">
        <v>5.7117673913043478E-3</v>
      </c>
      <c r="J118" s="104">
        <f t="shared" si="6"/>
        <v>1.1382746202682063E-2</v>
      </c>
      <c r="K118" s="104">
        <f>H118/'סכום נכסי הקרן'!$C$42</f>
        <v>6.4189980263756159E-4</v>
      </c>
    </row>
    <row r="119" spans="2:11">
      <c r="B119" s="102" t="s">
        <v>2448</v>
      </c>
      <c r="C119" s="96">
        <v>5307</v>
      </c>
      <c r="D119" s="109" t="s">
        <v>136</v>
      </c>
      <c r="E119" s="118">
        <v>42555</v>
      </c>
      <c r="F119" s="103">
        <v>676667</v>
      </c>
      <c r="G119" s="105">
        <v>124.4877</v>
      </c>
      <c r="H119" s="103">
        <v>2919.6446900000001</v>
      </c>
      <c r="I119" s="104">
        <v>4.6031746380439829E-3</v>
      </c>
      <c r="J119" s="104">
        <f t="shared" si="6"/>
        <v>6.8737616398432662E-4</v>
      </c>
      <c r="K119" s="104">
        <f>H119/'סכום נכסי הקרן'!$C$42</f>
        <v>3.8762756907936616E-5</v>
      </c>
    </row>
    <row r="120" spans="2:11">
      <c r="B120" s="102" t="s">
        <v>2449</v>
      </c>
      <c r="C120" s="96">
        <v>7053</v>
      </c>
      <c r="D120" s="109" t="s">
        <v>143</v>
      </c>
      <c r="E120" s="118">
        <v>43096</v>
      </c>
      <c r="F120" s="103">
        <v>155381924.28</v>
      </c>
      <c r="G120" s="105">
        <v>97.477000000000004</v>
      </c>
      <c r="H120" s="103">
        <v>78896.367419999995</v>
      </c>
      <c r="I120" s="104">
        <v>1.7108391332460955E-2</v>
      </c>
      <c r="J120" s="104">
        <f t="shared" si="6"/>
        <v>1.8574685671583414E-2</v>
      </c>
      <c r="K120" s="104">
        <f>H120/'סכום נכסי הקרן'!$C$42</f>
        <v>1.0474701670704699E-3</v>
      </c>
    </row>
    <row r="121" spans="2:11">
      <c r="B121" s="102" t="s">
        <v>2450</v>
      </c>
      <c r="C121" s="96">
        <v>5255</v>
      </c>
      <c r="D121" s="109" t="s">
        <v>136</v>
      </c>
      <c r="E121" s="118">
        <v>41378</v>
      </c>
      <c r="F121" s="103">
        <v>1793286.68</v>
      </c>
      <c r="G121" s="105">
        <v>101.46420000000001</v>
      </c>
      <c r="H121" s="103">
        <v>6306.5394699999997</v>
      </c>
      <c r="I121" s="104">
        <v>2.8089887640449437E-2</v>
      </c>
      <c r="J121" s="104">
        <f t="shared" si="6"/>
        <v>1.4847576911505447E-3</v>
      </c>
      <c r="K121" s="104">
        <f>H121/'סכום נכסי הקרן'!$C$42</f>
        <v>8.3728974708192111E-5</v>
      </c>
    </row>
    <row r="122" spans="2:11">
      <c r="B122" s="102" t="s">
        <v>2451</v>
      </c>
      <c r="C122" s="96">
        <v>5332</v>
      </c>
      <c r="D122" s="109" t="s">
        <v>136</v>
      </c>
      <c r="E122" s="118">
        <v>43318</v>
      </c>
      <c r="F122" s="103">
        <v>5706749.21</v>
      </c>
      <c r="G122" s="105">
        <v>104.20569999999999</v>
      </c>
      <c r="H122" s="103">
        <v>20611.463090000001</v>
      </c>
      <c r="I122" s="104">
        <v>8.4739374074074073E-3</v>
      </c>
      <c r="J122" s="104">
        <f t="shared" si="6"/>
        <v>4.8525865087058716E-3</v>
      </c>
      <c r="K122" s="104">
        <f>H122/'סכום נכסי הקרן'!$C$42</f>
        <v>2.7364875459368933E-4</v>
      </c>
    </row>
    <row r="123" spans="2:11">
      <c r="B123" s="102" t="s">
        <v>2452</v>
      </c>
      <c r="C123" s="96">
        <v>5294</v>
      </c>
      <c r="D123" s="109" t="s">
        <v>139</v>
      </c>
      <c r="E123" s="118">
        <v>42646</v>
      </c>
      <c r="F123" s="103">
        <v>22919115.379999999</v>
      </c>
      <c r="G123" s="105">
        <v>104.66070000000001</v>
      </c>
      <c r="H123" s="103">
        <v>102044.40097</v>
      </c>
      <c r="I123" s="104">
        <v>7.0520353846153822E-2</v>
      </c>
      <c r="J123" s="104">
        <f t="shared" si="6"/>
        <v>2.4024460625322562E-2</v>
      </c>
      <c r="K123" s="104">
        <f>H123/'סכום נכסי הקרן'!$C$42</f>
        <v>1.3547957812003904E-3</v>
      </c>
    </row>
    <row r="124" spans="2:11">
      <c r="B124" s="102" t="s">
        <v>2453</v>
      </c>
      <c r="C124" s="96">
        <v>5285</v>
      </c>
      <c r="D124" s="109" t="s">
        <v>136</v>
      </c>
      <c r="E124" s="118">
        <v>42644</v>
      </c>
      <c r="F124" s="103">
        <v>14554832.26</v>
      </c>
      <c r="G124" s="105">
        <v>91.322500000000005</v>
      </c>
      <c r="H124" s="103">
        <v>46069.506010000012</v>
      </c>
      <c r="I124" s="104">
        <v>3.9887719298245606E-3</v>
      </c>
      <c r="J124" s="104">
        <f t="shared" si="6"/>
        <v>1.0846210303010086E-2</v>
      </c>
      <c r="K124" s="104">
        <f>H124/'סכום נכסי הקרן'!$C$42</f>
        <v>6.1164328264010624E-4</v>
      </c>
    </row>
    <row r="125" spans="2:11">
      <c r="B125" s="102" t="s">
        <v>2454</v>
      </c>
      <c r="C125" s="96">
        <v>6657</v>
      </c>
      <c r="D125" s="109" t="s">
        <v>136</v>
      </c>
      <c r="E125" s="118">
        <v>42916</v>
      </c>
      <c r="F125" s="103">
        <v>1465669.78</v>
      </c>
      <c r="G125" s="105">
        <v>104.22150000000001</v>
      </c>
      <c r="H125" s="103">
        <v>5294.464109999999</v>
      </c>
      <c r="I125" s="104">
        <v>0.15466156677525156</v>
      </c>
      <c r="J125" s="104">
        <f t="shared" si="6"/>
        <v>1.2464833281766526E-3</v>
      </c>
      <c r="K125" s="104">
        <f>H125/'סכום נכסי הקרן'!$C$42</f>
        <v>7.029212354388401E-5</v>
      </c>
    </row>
    <row r="126" spans="2:11">
      <c r="B126" s="102" t="s">
        <v>2455</v>
      </c>
      <c r="C126" s="96">
        <v>7009</v>
      </c>
      <c r="D126" s="109" t="s">
        <v>136</v>
      </c>
      <c r="E126" s="118">
        <v>42916</v>
      </c>
      <c r="F126" s="103">
        <v>1554110.4699999997</v>
      </c>
      <c r="G126" s="105">
        <v>92.654899999999998</v>
      </c>
      <c r="H126" s="103">
        <v>4990.8996199999992</v>
      </c>
      <c r="I126" s="104">
        <v>0.15466156677525156</v>
      </c>
      <c r="J126" s="104">
        <f t="shared" si="6"/>
        <v>1.1750147020891206E-3</v>
      </c>
      <c r="K126" s="104">
        <f>H126/'סכום נכסי הקרן'!$C$42</f>
        <v>6.6261839800093352E-5</v>
      </c>
    </row>
    <row r="127" spans="2:11">
      <c r="B127" s="102" t="s">
        <v>2456</v>
      </c>
      <c r="C127" s="96">
        <v>4028</v>
      </c>
      <c r="D127" s="109" t="s">
        <v>136</v>
      </c>
      <c r="E127" s="118">
        <v>39321</v>
      </c>
      <c r="F127" s="103">
        <v>394776.73</v>
      </c>
      <c r="G127" s="105">
        <v>15.619</v>
      </c>
      <c r="H127" s="103">
        <v>213.71418</v>
      </c>
      <c r="I127" s="104">
        <v>1.8721967687484928E-3</v>
      </c>
      <c r="J127" s="104">
        <f t="shared" si="6"/>
        <v>5.0315037901908502E-5</v>
      </c>
      <c r="K127" s="104">
        <f>H127/'סכום נכסי הקרן'!$C$42</f>
        <v>2.837383204707354E-6</v>
      </c>
    </row>
    <row r="128" spans="2:11">
      <c r="B128" s="102" t="s">
        <v>2457</v>
      </c>
      <c r="C128" s="96">
        <v>5087</v>
      </c>
      <c r="D128" s="109" t="s">
        <v>136</v>
      </c>
      <c r="E128" s="118">
        <v>39630</v>
      </c>
      <c r="F128" s="103">
        <v>4800000</v>
      </c>
      <c r="G128" s="105">
        <v>0.59789999999999999</v>
      </c>
      <c r="H128" s="103">
        <v>99.471429999999998</v>
      </c>
      <c r="I128" s="104">
        <v>4.577497024626934E-3</v>
      </c>
      <c r="J128" s="104">
        <f t="shared" si="6"/>
        <v>2.3418702355674473E-5</v>
      </c>
      <c r="K128" s="104">
        <f>H128/'סכום נכסי הקרן'!$C$42</f>
        <v>1.3206356491189458E-6</v>
      </c>
    </row>
    <row r="129" spans="2:11">
      <c r="B129" s="102" t="s">
        <v>2458</v>
      </c>
      <c r="C129" s="96">
        <v>5223</v>
      </c>
      <c r="D129" s="109" t="s">
        <v>136</v>
      </c>
      <c r="E129" s="118">
        <v>40725</v>
      </c>
      <c r="F129" s="103">
        <v>5093397.0599999996</v>
      </c>
      <c r="G129" s="105">
        <v>5.4603000000000002</v>
      </c>
      <c r="H129" s="103">
        <v>963.94576000000006</v>
      </c>
      <c r="I129" s="104">
        <v>1.1223917147084332E-2</v>
      </c>
      <c r="J129" s="104">
        <f t="shared" si="6"/>
        <v>2.2694314176899258E-4</v>
      </c>
      <c r="K129" s="104">
        <f>H129/'סכום נכסי הקרן'!$C$42</f>
        <v>1.2797856977355766E-5</v>
      </c>
    </row>
    <row r="130" spans="2:11">
      <c r="B130" s="102" t="s">
        <v>2459</v>
      </c>
      <c r="C130" s="96">
        <v>7027</v>
      </c>
      <c r="D130" s="109" t="s">
        <v>139</v>
      </c>
      <c r="E130" s="118">
        <v>43738</v>
      </c>
      <c r="F130" s="103">
        <v>27569193.829999998</v>
      </c>
      <c r="G130" s="105">
        <v>91.451499999999996</v>
      </c>
      <c r="H130" s="103">
        <v>107256.2464</v>
      </c>
      <c r="I130" s="104">
        <v>1.1487164091535417E-2</v>
      </c>
      <c r="J130" s="104">
        <f t="shared" si="6"/>
        <v>2.5251492918403624E-2</v>
      </c>
      <c r="K130" s="104">
        <f>H130/'סכום נכסי הקרן'!$C$42</f>
        <v>1.4239910151741622E-3</v>
      </c>
    </row>
    <row r="131" spans="2:11">
      <c r="B131" s="102" t="s">
        <v>2460</v>
      </c>
      <c r="C131" s="96">
        <v>7018</v>
      </c>
      <c r="D131" s="109" t="s">
        <v>136</v>
      </c>
      <c r="E131" s="118">
        <v>43525</v>
      </c>
      <c r="F131" s="103">
        <v>1469333.36</v>
      </c>
      <c r="G131" s="105">
        <v>1E-4</v>
      </c>
      <c r="H131" s="103">
        <v>5.1200000000000004E-3</v>
      </c>
      <c r="I131" s="104">
        <v>2.7282660681818187E-3</v>
      </c>
      <c r="J131" s="104">
        <f t="shared" si="6"/>
        <v>1.2054089909138062E-9</v>
      </c>
      <c r="K131" s="104">
        <f>H131/'סכום נכסי הקרן'!$C$42</f>
        <v>6.7975845159650401E-11</v>
      </c>
    </row>
    <row r="132" spans="2:11">
      <c r="B132" s="102" t="s">
        <v>2461</v>
      </c>
      <c r="C132" s="96">
        <v>5270</v>
      </c>
      <c r="D132" s="109" t="s">
        <v>136</v>
      </c>
      <c r="E132" s="118">
        <v>42267</v>
      </c>
      <c r="F132" s="103">
        <v>4553589.17</v>
      </c>
      <c r="G132" s="105">
        <v>185.94829999999999</v>
      </c>
      <c r="H132" s="103">
        <v>29347.736840000001</v>
      </c>
      <c r="I132" s="104">
        <v>3.404529021669217E-2</v>
      </c>
      <c r="J132" s="104">
        <f t="shared" si="6"/>
        <v>6.9093800488102212E-3</v>
      </c>
      <c r="K132" s="104">
        <f>H132/'סכום נכסי הקרן'!$C$42</f>
        <v>3.8963617484804837E-4</v>
      </c>
    </row>
    <row r="133" spans="2:11">
      <c r="B133" s="102" t="s">
        <v>2462</v>
      </c>
      <c r="C133" s="96">
        <v>5239</v>
      </c>
      <c r="D133" s="109" t="s">
        <v>136</v>
      </c>
      <c r="E133" s="118">
        <v>42549</v>
      </c>
      <c r="F133" s="103">
        <v>697746.39999999991</v>
      </c>
      <c r="G133" s="105">
        <v>100.77330000000001</v>
      </c>
      <c r="H133" s="103">
        <v>2437.0904899999996</v>
      </c>
      <c r="I133" s="104">
        <v>2.8152777777777779E-4</v>
      </c>
      <c r="J133" s="104">
        <f t="shared" si="6"/>
        <v>5.7376773209307278E-4</v>
      </c>
      <c r="K133" s="104">
        <f>H133/'סכום נכסי הקרן'!$C$42</f>
        <v>3.2356110505526658E-5</v>
      </c>
    </row>
    <row r="134" spans="2:11">
      <c r="B134" s="102" t="s">
        <v>2463</v>
      </c>
      <c r="C134" s="96">
        <v>7000</v>
      </c>
      <c r="D134" s="109" t="s">
        <v>136</v>
      </c>
      <c r="E134" s="118">
        <v>42555</v>
      </c>
      <c r="F134" s="103">
        <v>41845.18</v>
      </c>
      <c r="G134" s="105">
        <v>100</v>
      </c>
      <c r="H134" s="103">
        <v>145.03539000000001</v>
      </c>
      <c r="I134" s="104">
        <v>6.8339752247535248E-3</v>
      </c>
      <c r="J134" s="104">
        <f t="shared" si="6"/>
        <v>3.4145891231775451E-5</v>
      </c>
      <c r="K134" s="104">
        <f>H134/'סכום נכסי הקרן'!$C$42</f>
        <v>1.925567033849513E-6</v>
      </c>
    </row>
    <row r="135" spans="2:11">
      <c r="B135" s="102" t="s">
        <v>2464</v>
      </c>
      <c r="C135" s="96">
        <v>6640</v>
      </c>
      <c r="D135" s="109" t="s">
        <v>136</v>
      </c>
      <c r="E135" s="118">
        <v>43346</v>
      </c>
      <c r="F135" s="103">
        <v>550109.69000000006</v>
      </c>
      <c r="G135" s="105">
        <v>99.750399999999999</v>
      </c>
      <c r="H135" s="103">
        <v>1901.9211200000002</v>
      </c>
      <c r="I135" s="104">
        <v>1.2438725367647061E-3</v>
      </c>
      <c r="J135" s="104">
        <f t="shared" si="6"/>
        <v>4.4777203477672971E-4</v>
      </c>
      <c r="K135" s="104">
        <f>H135/'סכום נכסי הקרן'!$C$42</f>
        <v>2.5250917101365014E-5</v>
      </c>
    </row>
    <row r="136" spans="2:11">
      <c r="B136" s="102" t="s">
        <v>2465</v>
      </c>
      <c r="C136" s="96">
        <v>5292</v>
      </c>
      <c r="D136" s="109" t="s">
        <v>138</v>
      </c>
      <c r="E136" s="118">
        <v>42555</v>
      </c>
      <c r="F136" s="103">
        <v>538965.01</v>
      </c>
      <c r="G136" s="105">
        <v>1E-4</v>
      </c>
      <c r="H136" s="103">
        <v>2.1000000000000003E-3</v>
      </c>
      <c r="I136" s="104">
        <v>2.6600580413989158E-3</v>
      </c>
      <c r="J136" s="104">
        <f t="shared" si="6"/>
        <v>4.9440603142949088E-10</v>
      </c>
      <c r="K136" s="104">
        <f>H136/'סכום נכסי הקרן'!$C$42</f>
        <v>2.788071774126286E-11</v>
      </c>
    </row>
    <row r="137" spans="2:11">
      <c r="B137" s="102" t="s">
        <v>2466</v>
      </c>
      <c r="C137" s="96">
        <v>5329</v>
      </c>
      <c r="D137" s="109" t="s">
        <v>136</v>
      </c>
      <c r="E137" s="118">
        <v>43226</v>
      </c>
      <c r="F137" s="103">
        <v>883049.99000000011</v>
      </c>
      <c r="G137" s="105">
        <v>135.47710000000001</v>
      </c>
      <c r="H137" s="103">
        <v>4146.4816300000002</v>
      </c>
      <c r="I137" s="104">
        <v>9.65081956284153E-4</v>
      </c>
      <c r="J137" s="104">
        <f t="shared" si="6"/>
        <v>9.7621215575408873E-4</v>
      </c>
      <c r="K137" s="104">
        <f>H137/'סכום נכסי הקרן'!$C$42</f>
        <v>5.5050897116838827E-5</v>
      </c>
    </row>
    <row r="138" spans="2:11">
      <c r="B138" s="102" t="s">
        <v>2467</v>
      </c>
      <c r="C138" s="96">
        <v>5296</v>
      </c>
      <c r="D138" s="109" t="s">
        <v>136</v>
      </c>
      <c r="E138" s="118">
        <v>42912</v>
      </c>
      <c r="F138" s="103">
        <v>1218000.02</v>
      </c>
      <c r="G138" s="105">
        <v>129.97909999999999</v>
      </c>
      <c r="H138" s="103">
        <v>5487.1821300000001</v>
      </c>
      <c r="I138" s="104">
        <v>9.8871664096111686E-2</v>
      </c>
      <c r="J138" s="104">
        <f t="shared" si="6"/>
        <v>1.2918552098210097E-3</v>
      </c>
      <c r="K138" s="104">
        <f>H138/'סכום נכסי הקרן'!$C$42</f>
        <v>7.2850750553062621E-5</v>
      </c>
    </row>
    <row r="139" spans="2:11">
      <c r="B139" s="102" t="s">
        <v>2468</v>
      </c>
      <c r="C139" s="96">
        <v>5059</v>
      </c>
      <c r="D139" s="109" t="s">
        <v>138</v>
      </c>
      <c r="E139" s="118">
        <v>38504</v>
      </c>
      <c r="F139" s="103">
        <v>2882100</v>
      </c>
      <c r="G139" s="105">
        <v>4.7736000000000001</v>
      </c>
      <c r="H139" s="103">
        <v>534.19534999999996</v>
      </c>
      <c r="I139" s="104">
        <v>6.2630480167014616E-3</v>
      </c>
      <c r="J139" s="104">
        <f t="shared" si="6"/>
        <v>1.2576638238170847E-4</v>
      </c>
      <c r="K139" s="104">
        <f>H139/'סכום נכסי הקרן'!$C$42</f>
        <v>7.0922617962119621E-6</v>
      </c>
    </row>
    <row r="140" spans="2:11">
      <c r="B140" s="102" t="s">
        <v>2469</v>
      </c>
      <c r="C140" s="96">
        <v>5297</v>
      </c>
      <c r="D140" s="109" t="s">
        <v>136</v>
      </c>
      <c r="E140" s="118">
        <v>42916</v>
      </c>
      <c r="F140" s="103">
        <v>10781995.66</v>
      </c>
      <c r="G140" s="105">
        <v>102.4337</v>
      </c>
      <c r="H140" s="103">
        <v>38279.880349999999</v>
      </c>
      <c r="I140" s="104">
        <v>7.8184285714285717E-3</v>
      </c>
      <c r="J140" s="104">
        <f t="shared" si="6"/>
        <v>9.0122874892567834E-3</v>
      </c>
      <c r="K140" s="104">
        <f>H140/'סכום נכסי הקרן'!$C$42</f>
        <v>5.0822406628936402E-4</v>
      </c>
    </row>
    <row r="141" spans="2:11">
      <c r="B141" s="102" t="s">
        <v>2470</v>
      </c>
      <c r="C141" s="96">
        <v>6659</v>
      </c>
      <c r="D141" s="109" t="s">
        <v>136</v>
      </c>
      <c r="E141" s="118">
        <v>42912</v>
      </c>
      <c r="F141" s="103">
        <v>1256626.19</v>
      </c>
      <c r="G141" s="105">
        <v>98.735699999999994</v>
      </c>
      <c r="H141" s="103">
        <v>4300.4002499999997</v>
      </c>
      <c r="I141" s="104">
        <v>8.8421263849229031E-3</v>
      </c>
      <c r="J141" s="104">
        <f t="shared" si="6"/>
        <v>1.0124494386480427E-3</v>
      </c>
      <c r="K141" s="104">
        <f>H141/'סכום נכסי הקרן'!$C$42</f>
        <v>5.7094402640336294E-5</v>
      </c>
    </row>
    <row r="142" spans="2:11">
      <c r="B142" s="102" t="s">
        <v>2471</v>
      </c>
      <c r="C142" s="96">
        <v>5293</v>
      </c>
      <c r="D142" s="109" t="s">
        <v>136</v>
      </c>
      <c r="E142" s="118">
        <v>42555</v>
      </c>
      <c r="F142" s="103">
        <v>510123.1</v>
      </c>
      <c r="G142" s="105">
        <v>111.0254</v>
      </c>
      <c r="H142" s="103">
        <v>1963.02529</v>
      </c>
      <c r="I142" s="104">
        <v>5.9013265370370385E-4</v>
      </c>
      <c r="J142" s="104">
        <f t="shared" si="6"/>
        <v>4.6215787772601203E-4</v>
      </c>
      <c r="K142" s="104">
        <f>H142/'סכום נכסי הקרן'!$C$42</f>
        <v>2.6062168585452698E-5</v>
      </c>
    </row>
    <row r="143" spans="2:11">
      <c r="B143" s="102" t="s">
        <v>2472</v>
      </c>
      <c r="C143" s="96">
        <v>4023</v>
      </c>
      <c r="D143" s="109" t="s">
        <v>138</v>
      </c>
      <c r="E143" s="118">
        <v>39205</v>
      </c>
      <c r="F143" s="103">
        <v>2534941</v>
      </c>
      <c r="G143" s="105">
        <v>6.0086000000000004</v>
      </c>
      <c r="H143" s="103">
        <v>591.40659000000005</v>
      </c>
      <c r="I143" s="104">
        <v>3.9999999999999994E-2</v>
      </c>
      <c r="J143" s="104">
        <f t="shared" si="6"/>
        <v>1.3923570720149905E-4</v>
      </c>
      <c r="K143" s="104">
        <f>H143/'סכום נכסי הקרן'!$C$42</f>
        <v>7.8518286695775101E-6</v>
      </c>
    </row>
    <row r="144" spans="2:11">
      <c r="B144" s="102" t="s">
        <v>2473</v>
      </c>
      <c r="C144" s="96">
        <v>5313</v>
      </c>
      <c r="D144" s="109" t="s">
        <v>136</v>
      </c>
      <c r="E144" s="118">
        <v>42549</v>
      </c>
      <c r="F144" s="103">
        <v>414938.75</v>
      </c>
      <c r="G144" s="105">
        <v>103.6923</v>
      </c>
      <c r="H144" s="103">
        <v>1491.27952</v>
      </c>
      <c r="I144" s="104">
        <v>2.0269999999999997E-3</v>
      </c>
      <c r="J144" s="104">
        <f t="shared" si="6"/>
        <v>3.5109409011203614E-4</v>
      </c>
      <c r="K144" s="104">
        <f>H144/'סכום נכסי הקרן'!$C$42</f>
        <v>1.9799020652593315E-5</v>
      </c>
    </row>
    <row r="145" spans="2:11">
      <c r="B145" s="102" t="s">
        <v>2474</v>
      </c>
      <c r="C145" s="96">
        <v>4030</v>
      </c>
      <c r="D145" s="109" t="s">
        <v>136</v>
      </c>
      <c r="E145" s="118">
        <v>39377</v>
      </c>
      <c r="F145" s="103">
        <v>600000</v>
      </c>
      <c r="G145" s="105">
        <v>1E-4</v>
      </c>
      <c r="H145" s="103">
        <v>2.0800000999999999E-3</v>
      </c>
      <c r="I145" s="104">
        <v>1.0499999999999999E-3</v>
      </c>
      <c r="J145" s="104">
        <f t="shared" si="6"/>
        <v>4.8969742610187807E-10</v>
      </c>
      <c r="K145" s="104">
        <f>H145/'סכום נכסי הקרן'!$C$42</f>
        <v>2.7615188423761195E-11</v>
      </c>
    </row>
    <row r="146" spans="2:11">
      <c r="B146" s="102" t="s">
        <v>2475</v>
      </c>
      <c r="C146" s="96">
        <v>5326</v>
      </c>
      <c r="D146" s="109" t="s">
        <v>139</v>
      </c>
      <c r="E146" s="118">
        <v>43220</v>
      </c>
      <c r="F146" s="103">
        <v>12645294.279999999</v>
      </c>
      <c r="G146" s="105">
        <v>100.02979999999999</v>
      </c>
      <c r="H146" s="103">
        <v>53810.377130000001</v>
      </c>
      <c r="I146" s="104">
        <v>2.4317861453995383E-2</v>
      </c>
      <c r="J146" s="104">
        <f t="shared" si="6"/>
        <v>1.2668654765032157E-2</v>
      </c>
      <c r="K146" s="104">
        <f>H146/'סכום נכסי הקרן'!$C$42</f>
        <v>7.1441520776782674E-4</v>
      </c>
    </row>
    <row r="147" spans="2:11">
      <c r="B147" s="102" t="s">
        <v>2476</v>
      </c>
      <c r="C147" s="96">
        <v>7036</v>
      </c>
      <c r="D147" s="109" t="s">
        <v>136</v>
      </c>
      <c r="E147" s="118">
        <v>37987</v>
      </c>
      <c r="F147" s="103">
        <v>107984839.73</v>
      </c>
      <c r="G147" s="105">
        <v>97.381500000000003</v>
      </c>
      <c r="H147" s="103">
        <v>364475.05176</v>
      </c>
      <c r="I147" s="104">
        <v>5.6105727773394041E-3</v>
      </c>
      <c r="J147" s="104">
        <f t="shared" si="6"/>
        <v>8.5808887569390396E-2</v>
      </c>
      <c r="K147" s="104">
        <f>H147/'סכום נכסי הקרן'!$C$42</f>
        <v>4.8389647818346338E-3</v>
      </c>
    </row>
    <row r="148" spans="2:11">
      <c r="B148" s="102" t="s">
        <v>2477</v>
      </c>
      <c r="C148" s="96">
        <v>5336</v>
      </c>
      <c r="D148" s="109" t="s">
        <v>138</v>
      </c>
      <c r="E148" s="118">
        <v>43083</v>
      </c>
      <c r="F148" s="103">
        <v>1197320.9599999997</v>
      </c>
      <c r="G148" s="105">
        <v>109.5406</v>
      </c>
      <c r="H148" s="103">
        <v>5092.4963200000011</v>
      </c>
      <c r="I148" s="104">
        <v>4.6989545454545461E-3</v>
      </c>
      <c r="J148" s="104">
        <f t="shared" si="6"/>
        <v>1.1989337598288031E-3</v>
      </c>
      <c r="K148" s="104">
        <f>H148/'סכום נכסי הקרן'!$C$42</f>
        <v>6.7610691664923738E-5</v>
      </c>
    </row>
    <row r="149" spans="2:11">
      <c r="B149" s="102" t="s">
        <v>2478</v>
      </c>
      <c r="C149" s="96">
        <v>5308</v>
      </c>
      <c r="D149" s="109" t="s">
        <v>136</v>
      </c>
      <c r="E149" s="118">
        <v>43011</v>
      </c>
      <c r="F149" s="103">
        <v>876747.99000000011</v>
      </c>
      <c r="G149" s="105">
        <v>118.381</v>
      </c>
      <c r="H149" s="103">
        <v>3597.3719700000001</v>
      </c>
      <c r="I149" s="104">
        <v>2.2518025683609501E-3</v>
      </c>
      <c r="J149" s="104">
        <f t="shared" si="6"/>
        <v>8.4693447583970914E-4</v>
      </c>
      <c r="K149" s="104">
        <f>H149/'סכום נכסי הקרן'!$C$42</f>
        <v>4.7760625002809866E-5</v>
      </c>
    </row>
    <row r="150" spans="2:11">
      <c r="B150" s="102" t="s">
        <v>2479</v>
      </c>
      <c r="C150" s="96">
        <v>5309</v>
      </c>
      <c r="D150" s="109" t="s">
        <v>136</v>
      </c>
      <c r="E150" s="118">
        <v>42795</v>
      </c>
      <c r="F150" s="103">
        <v>12447289.34</v>
      </c>
      <c r="G150" s="105">
        <v>95.895399999999995</v>
      </c>
      <c r="H150" s="103">
        <v>41371.485840000008</v>
      </c>
      <c r="I150" s="104">
        <v>3.1010294808241634E-2</v>
      </c>
      <c r="J150" s="104">
        <f t="shared" si="6"/>
        <v>9.7401486326170357E-3</v>
      </c>
      <c r="K150" s="104">
        <f>H150/'סכום נכסי הקרן'!$C$42</f>
        <v>5.492698663055682E-4</v>
      </c>
    </row>
    <row r="151" spans="2:11">
      <c r="B151" s="102" t="s">
        <v>2480</v>
      </c>
      <c r="C151" s="96">
        <v>5321</v>
      </c>
      <c r="D151" s="109" t="s">
        <v>136</v>
      </c>
      <c r="E151" s="118">
        <v>42549</v>
      </c>
      <c r="F151" s="103">
        <v>4277983.5</v>
      </c>
      <c r="G151" s="105">
        <v>121.58450000000001</v>
      </c>
      <c r="H151" s="103">
        <v>18027.930519999998</v>
      </c>
      <c r="I151" s="104">
        <v>8.7706730769230776E-4</v>
      </c>
      <c r="J151" s="104">
        <f t="shared" si="6"/>
        <v>4.2443417063237118E-3</v>
      </c>
      <c r="K151" s="104">
        <f>H151/'סכום נכסי הקרן'!$C$42</f>
        <v>2.3934840108915146E-4</v>
      </c>
    </row>
    <row r="152" spans="2:11">
      <c r="B152" s="102" t="s">
        <v>2481</v>
      </c>
      <c r="C152" s="96">
        <v>7046</v>
      </c>
      <c r="D152" s="109" t="s">
        <v>136</v>
      </c>
      <c r="E152" s="118">
        <v>43795</v>
      </c>
      <c r="F152" s="103">
        <v>4162125.61</v>
      </c>
      <c r="G152" s="105">
        <v>91.826700000000002</v>
      </c>
      <c r="H152" s="103">
        <v>13246.853069999999</v>
      </c>
      <c r="I152" s="104">
        <v>3.0689121500000003E-3</v>
      </c>
      <c r="J152" s="104">
        <f t="shared" si="6"/>
        <v>3.118725740603936E-3</v>
      </c>
      <c r="K152" s="104">
        <f>H152/'סכום נכסי הקרן'!$C$42</f>
        <v>1.7587227209745301E-4</v>
      </c>
    </row>
    <row r="153" spans="2:11">
      <c r="B153" s="102" t="s">
        <v>2482</v>
      </c>
      <c r="C153" s="96">
        <v>7012</v>
      </c>
      <c r="D153" s="109" t="s">
        <v>138</v>
      </c>
      <c r="E153" s="118">
        <v>43710</v>
      </c>
      <c r="F153" s="103">
        <v>235577.89</v>
      </c>
      <c r="G153" s="105">
        <v>91.074399999999997</v>
      </c>
      <c r="H153" s="103">
        <v>833.05921000000023</v>
      </c>
      <c r="I153" s="104">
        <v>1.0577933328230784E-3</v>
      </c>
      <c r="J153" s="104">
        <f t="shared" si="6"/>
        <v>1.9612833236280327E-4</v>
      </c>
      <c r="K153" s="104">
        <f>H153/'סכום נכסי הקרן'!$C$42</f>
        <v>1.1060137474175917E-5</v>
      </c>
    </row>
    <row r="154" spans="2:11">
      <c r="B154" s="102" t="s">
        <v>2483</v>
      </c>
      <c r="C154" s="96">
        <v>6653</v>
      </c>
      <c r="D154" s="109" t="s">
        <v>136</v>
      </c>
      <c r="E154" s="118">
        <v>39264</v>
      </c>
      <c r="F154" s="103">
        <v>77723186.360000014</v>
      </c>
      <c r="G154" s="105">
        <v>90.893699999999995</v>
      </c>
      <c r="H154" s="103">
        <v>244857.23319000003</v>
      </c>
      <c r="I154" s="104">
        <v>7.8269922352941172E-3</v>
      </c>
      <c r="J154" s="104">
        <f t="shared" si="6"/>
        <v>5.7647091870606335E-2</v>
      </c>
      <c r="K154" s="104">
        <f>H154/'סכום נכסי הקרן'!$C$42</f>
        <v>3.2508549549890332E-3</v>
      </c>
    </row>
    <row r="155" spans="2:11">
      <c r="B155" s="102" t="s">
        <v>2484</v>
      </c>
      <c r="C155" s="96">
        <v>7001</v>
      </c>
      <c r="D155" s="109" t="s">
        <v>138</v>
      </c>
      <c r="E155" s="118">
        <v>43602</v>
      </c>
      <c r="F155" s="103">
        <v>2406633.04</v>
      </c>
      <c r="G155" s="105">
        <v>100.9414</v>
      </c>
      <c r="H155" s="103">
        <v>9432.4436100000021</v>
      </c>
      <c r="I155" s="104">
        <v>1.9955497783333335E-2</v>
      </c>
      <c r="J155" s="104">
        <f t="shared" si="6"/>
        <v>2.2206938151916955E-3</v>
      </c>
      <c r="K155" s="104">
        <f>H155/'סכום נכסי הקרן'!$C$42</f>
        <v>1.2523014185751835E-4</v>
      </c>
    </row>
    <row r="156" spans="2:11">
      <c r="B156" s="102" t="s">
        <v>2485</v>
      </c>
      <c r="C156" s="96">
        <v>5303</v>
      </c>
      <c r="D156" s="109" t="s">
        <v>138</v>
      </c>
      <c r="E156" s="118">
        <v>42788</v>
      </c>
      <c r="F156" s="103">
        <v>22497227.780000001</v>
      </c>
      <c r="G156" s="105">
        <v>93.352999999999994</v>
      </c>
      <c r="H156" s="103">
        <v>81545.93286999999</v>
      </c>
      <c r="I156" s="104">
        <v>3.0233194219653182E-2</v>
      </c>
      <c r="J156" s="104">
        <f t="shared" ref="J156:J209" si="7">H156/$H$11</f>
        <v>1.9198476690224932E-2</v>
      </c>
      <c r="K156" s="104">
        <f>H156/'סכום נכסי הקרן'!$C$42</f>
        <v>1.0826472082363994E-3</v>
      </c>
    </row>
    <row r="157" spans="2:11">
      <c r="B157" s="102" t="s">
        <v>2486</v>
      </c>
      <c r="C157" s="96">
        <v>7011</v>
      </c>
      <c r="D157" s="109" t="s">
        <v>138</v>
      </c>
      <c r="E157" s="118">
        <v>43651</v>
      </c>
      <c r="F157" s="103">
        <v>9371560.5300000012</v>
      </c>
      <c r="G157" s="105">
        <v>98.302700000000002</v>
      </c>
      <c r="H157" s="103">
        <v>35770.283539999997</v>
      </c>
      <c r="I157" s="104">
        <v>3.0337551349999995E-2</v>
      </c>
      <c r="J157" s="104">
        <f t="shared" si="7"/>
        <v>8.4214494895804935E-3</v>
      </c>
      <c r="K157" s="104">
        <f>H157/'סכום נכסי הקרן'!$C$42</f>
        <v>4.7490532328746697E-4</v>
      </c>
    </row>
    <row r="158" spans="2:11">
      <c r="B158" s="102" t="s">
        <v>2487</v>
      </c>
      <c r="C158" s="96">
        <v>6644</v>
      </c>
      <c r="D158" s="109" t="s">
        <v>136</v>
      </c>
      <c r="E158" s="118">
        <v>43083</v>
      </c>
      <c r="F158" s="103">
        <v>852306.88</v>
      </c>
      <c r="G158" s="105">
        <v>100.16</v>
      </c>
      <c r="H158" s="103">
        <v>2958.8222000000001</v>
      </c>
      <c r="I158" s="104">
        <v>2.6827941176470588E-3</v>
      </c>
      <c r="J158" s="104">
        <f t="shared" si="7"/>
        <v>6.965997817178453E-4</v>
      </c>
      <c r="K158" s="104">
        <f>H158/'סכום נכסי הקרן'!$C$42</f>
        <v>3.9282898383229714E-5</v>
      </c>
    </row>
    <row r="159" spans="2:11">
      <c r="B159" s="102" t="s">
        <v>2488</v>
      </c>
      <c r="C159" s="96">
        <v>7017</v>
      </c>
      <c r="D159" s="109" t="s">
        <v>137</v>
      </c>
      <c r="E159" s="118">
        <v>43709</v>
      </c>
      <c r="F159" s="103">
        <v>29407142.41</v>
      </c>
      <c r="G159" s="105">
        <f>0.9461*100</f>
        <v>94.61</v>
      </c>
      <c r="H159" s="103">
        <v>27822.185639999996</v>
      </c>
      <c r="I159" s="104">
        <v>3.7427269600000007E-2</v>
      </c>
      <c r="J159" s="104">
        <f t="shared" si="7"/>
        <v>6.5502173276033165E-3</v>
      </c>
      <c r="K159" s="104">
        <f>H159/'סכום נכסי הקרן'!$C$42</f>
        <v>3.6938214513040788E-4</v>
      </c>
    </row>
    <row r="160" spans="2:11">
      <c r="B160" s="102" t="s">
        <v>2489</v>
      </c>
      <c r="C160" s="96">
        <v>5258</v>
      </c>
      <c r="D160" s="109" t="s">
        <v>137</v>
      </c>
      <c r="E160" s="118">
        <v>41914</v>
      </c>
      <c r="F160" s="103">
        <v>48818446.689999998</v>
      </c>
      <c r="G160" s="105">
        <v>27.548200000000001</v>
      </c>
      <c r="H160" s="103">
        <v>13448.60333</v>
      </c>
      <c r="I160" s="104">
        <v>5.6495050356632381E-2</v>
      </c>
      <c r="J160" s="104">
        <f t="shared" si="7"/>
        <v>3.1662240955498736E-3</v>
      </c>
      <c r="K160" s="104">
        <f>H160/'סכום נכסי הקרן'!$C$42</f>
        <v>1.7855081593235131E-4</v>
      </c>
    </row>
    <row r="161" spans="2:11">
      <c r="B161" s="102" t="s">
        <v>2490</v>
      </c>
      <c r="C161" s="96">
        <v>5121</v>
      </c>
      <c r="D161" s="109" t="s">
        <v>137</v>
      </c>
      <c r="E161" s="118">
        <v>39845</v>
      </c>
      <c r="F161" s="103">
        <v>38610484.789999999</v>
      </c>
      <c r="G161" s="105">
        <v>4.6967999999999996</v>
      </c>
      <c r="H161" s="103">
        <v>1813.4572499999999</v>
      </c>
      <c r="I161" s="104">
        <v>0.10322448979591836</v>
      </c>
      <c r="J161" s="104">
        <f t="shared" si="7"/>
        <v>4.2694485816168468E-4</v>
      </c>
      <c r="K161" s="104">
        <f>H161/'סכום נכסי הקרן'!$C$42</f>
        <v>2.407642367766512E-5</v>
      </c>
    </row>
    <row r="162" spans="2:11">
      <c r="B162" s="102" t="s">
        <v>2491</v>
      </c>
      <c r="C162" s="96">
        <v>6885</v>
      </c>
      <c r="D162" s="109" t="s">
        <v>138</v>
      </c>
      <c r="E162" s="118">
        <v>43602</v>
      </c>
      <c r="F162" s="103">
        <v>4489987</v>
      </c>
      <c r="G162" s="105">
        <v>101.4937</v>
      </c>
      <c r="H162" s="103">
        <v>17694.129049999996</v>
      </c>
      <c r="I162" s="104">
        <v>2.993324666666667E-2</v>
      </c>
      <c r="J162" s="104">
        <f t="shared" si="7"/>
        <v>4.1657543443865538E-3</v>
      </c>
      <c r="K162" s="104">
        <f>H162/'סכום נכסי הקרן'!$C$42</f>
        <v>2.3491667510501399E-4</v>
      </c>
    </row>
    <row r="163" spans="2:11">
      <c r="B163" s="102" t="s">
        <v>2492</v>
      </c>
      <c r="C163" s="96">
        <v>5317</v>
      </c>
      <c r="D163" s="109" t="s">
        <v>136</v>
      </c>
      <c r="E163" s="118">
        <v>43191</v>
      </c>
      <c r="F163" s="103">
        <v>4802687.3600000003</v>
      </c>
      <c r="G163" s="105">
        <v>90.477500000000006</v>
      </c>
      <c r="H163" s="103">
        <v>15060.988150000001</v>
      </c>
      <c r="I163" s="104">
        <v>1.5743179931305099E-2</v>
      </c>
      <c r="J163" s="104">
        <f t="shared" si="7"/>
        <v>3.5458301812609947E-3</v>
      </c>
      <c r="K163" s="104">
        <f>H163/'סכום נכסי הקרן'!$C$42</f>
        <v>1.9995769500697841E-4</v>
      </c>
    </row>
    <row r="164" spans="2:11">
      <c r="B164" s="102" t="s">
        <v>2493</v>
      </c>
      <c r="C164" s="96">
        <v>7054</v>
      </c>
      <c r="D164" s="109" t="s">
        <v>136</v>
      </c>
      <c r="E164" s="118">
        <v>43973</v>
      </c>
      <c r="F164" s="103">
        <v>8395880.3300000001</v>
      </c>
      <c r="G164" s="105">
        <v>100</v>
      </c>
      <c r="H164" s="103">
        <v>29100.121229999997</v>
      </c>
      <c r="I164" s="104">
        <v>0.11391139872828526</v>
      </c>
      <c r="J164" s="104">
        <f t="shared" si="7"/>
        <v>6.8510835483054141E-3</v>
      </c>
      <c r="K164" s="104">
        <f>H164/'סכום נכסי הקרן'!$C$42</f>
        <v>3.8634869821436231E-4</v>
      </c>
    </row>
    <row r="165" spans="2:11">
      <c r="B165" s="102" t="s">
        <v>2494</v>
      </c>
      <c r="C165" s="96">
        <v>5340</v>
      </c>
      <c r="D165" s="109" t="s">
        <v>139</v>
      </c>
      <c r="E165" s="118">
        <v>43226</v>
      </c>
      <c r="F165" s="103">
        <v>743552.99</v>
      </c>
      <c r="G165" s="105">
        <v>127.2389</v>
      </c>
      <c r="H165" s="103">
        <v>4024.7557099999999</v>
      </c>
      <c r="I165" s="104">
        <v>3.3472978695652171E-3</v>
      </c>
      <c r="J165" s="104">
        <f t="shared" si="7"/>
        <v>9.4755404669251539E-4</v>
      </c>
      <c r="K165" s="104">
        <f>H165/'סכום נכסי הקרן'!$C$42</f>
        <v>5.3434799013355232E-5</v>
      </c>
    </row>
    <row r="166" spans="2:11">
      <c r="B166" s="102" t="s">
        <v>2495</v>
      </c>
      <c r="C166" s="96">
        <v>5278</v>
      </c>
      <c r="D166" s="109" t="s">
        <v>138</v>
      </c>
      <c r="E166" s="118">
        <v>42484</v>
      </c>
      <c r="F166" s="103">
        <v>5959150.0099999998</v>
      </c>
      <c r="G166" s="105">
        <v>70.838800000000006</v>
      </c>
      <c r="H166" s="103">
        <v>16390.814490000001</v>
      </c>
      <c r="I166" s="104">
        <v>1.8980667838312829E-2</v>
      </c>
      <c r="J166" s="104">
        <f t="shared" si="7"/>
        <v>3.8589131161418538E-3</v>
      </c>
      <c r="K166" s="104">
        <f>H166/'סכום נכסי הקרן'!$C$42</f>
        <v>2.1761317730718634E-4</v>
      </c>
    </row>
    <row r="167" spans="2:11">
      <c r="B167" s="102" t="s">
        <v>2496</v>
      </c>
      <c r="C167" s="96">
        <v>5280</v>
      </c>
      <c r="D167" s="109" t="s">
        <v>139</v>
      </c>
      <c r="E167" s="118">
        <v>42555</v>
      </c>
      <c r="F167" s="103">
        <v>444693.16</v>
      </c>
      <c r="G167" s="105">
        <v>1E-4</v>
      </c>
      <c r="H167" s="103">
        <v>1.8799999999999999E-3</v>
      </c>
      <c r="I167" s="104">
        <v>1.1733328759894459E-2</v>
      </c>
      <c r="J167" s="104">
        <f t="shared" si="7"/>
        <v>4.4261111385116316E-10</v>
      </c>
      <c r="K167" s="104">
        <f>H167/'סכום נכסי הקרן'!$C$42</f>
        <v>2.4959880644559127E-11</v>
      </c>
    </row>
    <row r="168" spans="2:11">
      <c r="B168" s="102" t="s">
        <v>2497</v>
      </c>
      <c r="C168" s="96">
        <v>5318</v>
      </c>
      <c r="D168" s="109" t="s">
        <v>138</v>
      </c>
      <c r="E168" s="118">
        <v>42555</v>
      </c>
      <c r="F168" s="103">
        <v>454217.28</v>
      </c>
      <c r="G168" s="105">
        <v>103.7702</v>
      </c>
      <c r="H168" s="103">
        <v>1830.1274300000005</v>
      </c>
      <c r="I168" s="104">
        <v>3.6896599186991871E-3</v>
      </c>
      <c r="J168" s="104">
        <f t="shared" si="7"/>
        <v>4.3086954270312068E-4</v>
      </c>
      <c r="K168" s="104">
        <f>H168/'סכום נכסי הקרן'!$C$42</f>
        <v>2.4297745860177529E-5</v>
      </c>
    </row>
    <row r="169" spans="2:11">
      <c r="B169" s="102" t="s">
        <v>2498</v>
      </c>
      <c r="C169" s="96">
        <v>5319</v>
      </c>
      <c r="D169" s="109" t="s">
        <v>136</v>
      </c>
      <c r="E169" s="118">
        <v>42555</v>
      </c>
      <c r="F169" s="103">
        <v>850802.12</v>
      </c>
      <c r="G169" s="105">
        <v>101.1772</v>
      </c>
      <c r="H169" s="103">
        <v>2983.5943900000002</v>
      </c>
      <c r="I169" s="104">
        <v>1.546951863994912E-2</v>
      </c>
      <c r="J169" s="104">
        <f t="shared" si="7"/>
        <v>7.0243193416913929E-4</v>
      </c>
      <c r="K169" s="104">
        <f>H169/'סכום נכסי הקרן'!$C$42</f>
        <v>3.9611787162859686E-5</v>
      </c>
    </row>
    <row r="170" spans="2:11">
      <c r="B170" s="102" t="s">
        <v>2499</v>
      </c>
      <c r="C170" s="96">
        <v>5324</v>
      </c>
      <c r="D170" s="109" t="s">
        <v>138</v>
      </c>
      <c r="E170" s="118">
        <v>43192</v>
      </c>
      <c r="F170" s="103">
        <v>598369.12000000011</v>
      </c>
      <c r="G170" s="105">
        <v>170.4479</v>
      </c>
      <c r="H170" s="103">
        <v>3960.0972699999998</v>
      </c>
      <c r="I170" s="104">
        <v>6.6377777380952387E-3</v>
      </c>
      <c r="J170" s="104">
        <f t="shared" si="7"/>
        <v>9.3233141682640976E-4</v>
      </c>
      <c r="K170" s="104">
        <f>H170/'סכום נכסי הקרן'!$C$42</f>
        <v>5.2576359148959812E-5</v>
      </c>
    </row>
    <row r="171" spans="2:11">
      <c r="B171" s="102" t="s">
        <v>2500</v>
      </c>
      <c r="C171" s="96">
        <v>5325</v>
      </c>
      <c r="D171" s="109" t="s">
        <v>136</v>
      </c>
      <c r="E171" s="118">
        <v>43192</v>
      </c>
      <c r="F171" s="103">
        <v>1165799.21</v>
      </c>
      <c r="G171" s="105">
        <v>172.08930000000001</v>
      </c>
      <c r="H171" s="103">
        <v>6953.5436399999999</v>
      </c>
      <c r="I171" s="104">
        <v>6.8612009212921563E-4</v>
      </c>
      <c r="J171" s="104">
        <f t="shared" si="7"/>
        <v>1.637082816868655E-3</v>
      </c>
      <c r="K171" s="104">
        <f>H171/'סכום נכסי הקרן'!$C$42</f>
        <v>9.2318946442092144E-5</v>
      </c>
    </row>
    <row r="172" spans="2:11">
      <c r="B172" s="102" t="s">
        <v>2501</v>
      </c>
      <c r="C172" s="96">
        <v>5330</v>
      </c>
      <c r="D172" s="109" t="s">
        <v>136</v>
      </c>
      <c r="E172" s="118">
        <v>42555</v>
      </c>
      <c r="F172" s="103">
        <v>1180637.8799999997</v>
      </c>
      <c r="G172" s="105">
        <v>87.5869</v>
      </c>
      <c r="H172" s="103">
        <v>3584.13553</v>
      </c>
      <c r="I172" s="104">
        <v>6.1901029796131721E-4</v>
      </c>
      <c r="J172" s="104">
        <f t="shared" si="7"/>
        <v>8.4381820166320694E-4</v>
      </c>
      <c r="K172" s="104">
        <f>H172/'סכום נכסי הקרן'!$C$42</f>
        <v>4.7584890980172166E-5</v>
      </c>
    </row>
    <row r="173" spans="2:11">
      <c r="B173" s="102" t="s">
        <v>2502</v>
      </c>
      <c r="C173" s="96">
        <v>5298</v>
      </c>
      <c r="D173" s="109" t="s">
        <v>136</v>
      </c>
      <c r="E173" s="118">
        <v>42549</v>
      </c>
      <c r="F173" s="103">
        <v>12331.93</v>
      </c>
      <c r="G173" s="105">
        <v>100</v>
      </c>
      <c r="H173" s="103">
        <v>42.742460000000001</v>
      </c>
      <c r="I173" s="104">
        <v>3.7103494223636374E-2</v>
      </c>
      <c r="J173" s="104">
        <f t="shared" si="7"/>
        <v>1.0062919058158931E-5</v>
      </c>
      <c r="K173" s="104">
        <f>H173/'סכום נכסי הקרן'!$C$42</f>
        <v>5.6747164896534188E-7</v>
      </c>
    </row>
    <row r="174" spans="2:11">
      <c r="B174" s="102" t="s">
        <v>2503</v>
      </c>
      <c r="C174" s="96">
        <v>6651</v>
      </c>
      <c r="D174" s="109" t="s">
        <v>138</v>
      </c>
      <c r="E174" s="118">
        <v>43465</v>
      </c>
      <c r="F174" s="103">
        <v>15780000</v>
      </c>
      <c r="G174" s="105">
        <v>97.808899999999994</v>
      </c>
      <c r="H174" s="103">
        <v>59928.084220000004</v>
      </c>
      <c r="I174" s="104">
        <v>0.15395121951219515</v>
      </c>
      <c r="J174" s="104">
        <f t="shared" si="7"/>
        <v>1.4108955376372615E-2</v>
      </c>
      <c r="K174" s="104">
        <f>H174/'סכום נכסי הקרן'!$C$42</f>
        <v>7.956371432916423E-4</v>
      </c>
    </row>
    <row r="175" spans="2:11">
      <c r="B175" s="102" t="s">
        <v>2504</v>
      </c>
      <c r="C175" s="96">
        <v>4029</v>
      </c>
      <c r="D175" s="109" t="s">
        <v>136</v>
      </c>
      <c r="E175" s="118">
        <v>39321</v>
      </c>
      <c r="F175" s="103">
        <v>929488.22</v>
      </c>
      <c r="G175" s="105">
        <v>37.532699999999998</v>
      </c>
      <c r="H175" s="103">
        <v>1209.1558</v>
      </c>
      <c r="I175" s="104">
        <v>4.9041518102948146E-3</v>
      </c>
      <c r="J175" s="104">
        <f t="shared" si="7"/>
        <v>2.8467329545616717E-4</v>
      </c>
      <c r="K175" s="104">
        <f>H175/'סכום נכסי הקרן'!$C$42</f>
        <v>1.6053395983338517E-5</v>
      </c>
    </row>
    <row r="176" spans="2:11">
      <c r="B176" s="102" t="s">
        <v>2505</v>
      </c>
      <c r="C176" s="96">
        <v>5316</v>
      </c>
      <c r="D176" s="109" t="s">
        <v>136</v>
      </c>
      <c r="E176" s="118">
        <v>42432</v>
      </c>
      <c r="F176" s="103">
        <v>12572274.449999999</v>
      </c>
      <c r="G176" s="105">
        <v>65.571700000000007</v>
      </c>
      <c r="H176" s="103">
        <v>28573.198270000004</v>
      </c>
      <c r="I176" s="104">
        <v>5.8308074074074068E-3</v>
      </c>
      <c r="J176" s="104">
        <f t="shared" si="7"/>
        <v>6.7270293151993777E-3</v>
      </c>
      <c r="K176" s="104">
        <f>H176/'סכום נכסי הקרן'!$C$42</f>
        <v>3.7935298853857631E-4</v>
      </c>
    </row>
    <row r="177" spans="2:11">
      <c r="B177" s="102" t="s">
        <v>2506</v>
      </c>
      <c r="C177" s="96">
        <v>5311</v>
      </c>
      <c r="D177" s="109" t="s">
        <v>136</v>
      </c>
      <c r="E177" s="118">
        <v>43089</v>
      </c>
      <c r="F177" s="103">
        <v>1710670.09</v>
      </c>
      <c r="G177" s="105">
        <v>104.7384</v>
      </c>
      <c r="H177" s="103">
        <v>6210.1309800000008</v>
      </c>
      <c r="I177" s="104">
        <v>2.2307692087912092E-3</v>
      </c>
      <c r="J177" s="104">
        <f t="shared" si="7"/>
        <v>1.4620601011805403E-3</v>
      </c>
      <c r="K177" s="104">
        <f>H177/'סכום נכסי הקרן'!$C$42</f>
        <v>8.2449004280786727E-5</v>
      </c>
    </row>
    <row r="178" spans="2:11">
      <c r="B178" s="102" t="s">
        <v>2507</v>
      </c>
      <c r="C178" s="96">
        <v>5331</v>
      </c>
      <c r="D178" s="109" t="s">
        <v>136</v>
      </c>
      <c r="E178" s="118">
        <v>43251</v>
      </c>
      <c r="F178" s="103">
        <v>6404184.9300000016</v>
      </c>
      <c r="G178" s="105">
        <v>115.746</v>
      </c>
      <c r="H178" s="103">
        <v>25692.02952</v>
      </c>
      <c r="I178" s="104">
        <v>3.9015985042857144E-2</v>
      </c>
      <c r="J178" s="104">
        <f t="shared" si="7"/>
        <v>6.0487115973107261E-3</v>
      </c>
      <c r="K178" s="104">
        <f>H178/'סכום נכסי הקרן'!$C$42</f>
        <v>3.4110105868919669E-4</v>
      </c>
    </row>
    <row r="179" spans="2:11">
      <c r="B179" s="102" t="s">
        <v>2508</v>
      </c>
      <c r="C179" s="96">
        <v>7010</v>
      </c>
      <c r="D179" s="109" t="s">
        <v>138</v>
      </c>
      <c r="E179" s="118">
        <v>43678</v>
      </c>
      <c r="F179" s="103">
        <v>902190.14</v>
      </c>
      <c r="G179" s="105">
        <v>98.507499999999993</v>
      </c>
      <c r="H179" s="103">
        <v>3450.7412699999995</v>
      </c>
      <c r="I179" s="104">
        <v>3.0810400000000006E-3</v>
      </c>
      <c r="J179" s="104">
        <f t="shared" si="7"/>
        <v>8.1241299847174321E-4</v>
      </c>
      <c r="K179" s="104">
        <f>H179/'סכום נכסי הקרן'!$C$42</f>
        <v>4.5813877784284241E-5</v>
      </c>
    </row>
    <row r="180" spans="2:11">
      <c r="B180" s="102" t="s">
        <v>2509</v>
      </c>
      <c r="C180" s="96">
        <v>5320</v>
      </c>
      <c r="D180" s="109" t="s">
        <v>136</v>
      </c>
      <c r="E180" s="118">
        <v>42948</v>
      </c>
      <c r="F180" s="103">
        <v>3392803.25</v>
      </c>
      <c r="G180" s="105">
        <v>85.162999999999997</v>
      </c>
      <c r="H180" s="103">
        <v>10014.70557</v>
      </c>
      <c r="I180" s="104">
        <v>9.4459079587830598E-3</v>
      </c>
      <c r="J180" s="104">
        <f t="shared" si="7"/>
        <v>2.3577765889516746E-3</v>
      </c>
      <c r="K180" s="104">
        <f>H180/'סכום נכסי הקרן'!$C$42</f>
        <v>1.329605615519157E-4</v>
      </c>
    </row>
    <row r="181" spans="2:11">
      <c r="B181" s="102" t="s">
        <v>2510</v>
      </c>
      <c r="C181" s="96">
        <v>5287</v>
      </c>
      <c r="D181" s="109" t="s">
        <v>138</v>
      </c>
      <c r="E181" s="118">
        <v>42735</v>
      </c>
      <c r="F181" s="103">
        <v>18584947.649999999</v>
      </c>
      <c r="G181" s="105">
        <v>94.878</v>
      </c>
      <c r="H181" s="103">
        <v>68465.515800000008</v>
      </c>
      <c r="I181" s="104">
        <v>1.2085478026791441E-2</v>
      </c>
      <c r="J181" s="104">
        <f t="shared" si="7"/>
        <v>1.6118935217357667E-2</v>
      </c>
      <c r="K181" s="104">
        <f>H181/'סכום נכסי הקרן'!$C$42</f>
        <v>9.0898462906179652E-4</v>
      </c>
    </row>
    <row r="182" spans="2:11">
      <c r="B182" s="102" t="s">
        <v>2511</v>
      </c>
      <c r="C182" s="96">
        <v>7028</v>
      </c>
      <c r="D182" s="109" t="s">
        <v>138</v>
      </c>
      <c r="E182" s="118">
        <v>43754</v>
      </c>
      <c r="F182" s="103">
        <v>7423380</v>
      </c>
      <c r="G182" s="105">
        <v>92.811599999999999</v>
      </c>
      <c r="H182" s="103">
        <v>26751.551410000004</v>
      </c>
      <c r="I182" s="104">
        <v>3.8906603773584902E-3</v>
      </c>
      <c r="J182" s="104">
        <f t="shared" si="7"/>
        <v>6.2981563653333808E-3</v>
      </c>
      <c r="K182" s="104">
        <f>H182/'סכום נכסי הקרן'!$C$42</f>
        <v>3.5516783523956787E-4</v>
      </c>
    </row>
    <row r="183" spans="2:11">
      <c r="B183" s="102" t="s">
        <v>2512</v>
      </c>
      <c r="C183" s="96">
        <v>5335</v>
      </c>
      <c r="D183" s="109" t="s">
        <v>136</v>
      </c>
      <c r="E183" s="118">
        <v>43306</v>
      </c>
      <c r="F183" s="103">
        <v>8853350.0800000001</v>
      </c>
      <c r="G183" s="105">
        <v>106.7838</v>
      </c>
      <c r="H183" s="103">
        <v>32767.368710000002</v>
      </c>
      <c r="I183" s="104">
        <v>2.0230509999999997E-2</v>
      </c>
      <c r="J183" s="104">
        <f t="shared" si="7"/>
        <v>7.714468916332368E-3</v>
      </c>
      <c r="K183" s="104">
        <f>H183/'סכום נכסי הקרן'!$C$42</f>
        <v>4.3503702767971354E-4</v>
      </c>
    </row>
    <row r="184" spans="2:11">
      <c r="B184" s="102" t="s">
        <v>2513</v>
      </c>
      <c r="C184" s="96">
        <v>7013</v>
      </c>
      <c r="D184" s="109" t="s">
        <v>138</v>
      </c>
      <c r="E184" s="118">
        <v>43507</v>
      </c>
      <c r="F184" s="103">
        <v>9557320.4700000007</v>
      </c>
      <c r="G184" s="105">
        <v>96.983599999999996</v>
      </c>
      <c r="H184" s="103">
        <v>35989.803119999997</v>
      </c>
      <c r="I184" s="104">
        <v>1.1762856028E-2</v>
      </c>
      <c r="J184" s="104">
        <f t="shared" si="7"/>
        <v>8.4731313011847161E-3</v>
      </c>
      <c r="K184" s="104">
        <f>H184/'סכום נכסי הקרן'!$C$42</f>
        <v>4.7781978207254343E-4</v>
      </c>
    </row>
    <row r="185" spans="2:11">
      <c r="B185" s="102" t="s">
        <v>2514</v>
      </c>
      <c r="C185" s="96">
        <v>5306</v>
      </c>
      <c r="D185" s="109" t="s">
        <v>138</v>
      </c>
      <c r="E185" s="118">
        <v>43068</v>
      </c>
      <c r="F185" s="103">
        <v>343938.8</v>
      </c>
      <c r="G185" s="105">
        <v>75.458699999999993</v>
      </c>
      <c r="H185" s="103">
        <v>1007.70979</v>
      </c>
      <c r="I185" s="104">
        <v>1.4189347691397512E-3</v>
      </c>
      <c r="J185" s="104">
        <f t="shared" si="7"/>
        <v>2.3724657052692644E-4</v>
      </c>
      <c r="K185" s="104">
        <f>H185/'סכום נכסי הקרן'!$C$42</f>
        <v>1.3378891533379651E-5</v>
      </c>
    </row>
    <row r="186" spans="2:11">
      <c r="B186" s="102" t="s">
        <v>2515</v>
      </c>
      <c r="C186" s="96">
        <v>5268</v>
      </c>
      <c r="D186" s="109" t="s">
        <v>138</v>
      </c>
      <c r="E186" s="118">
        <v>42185</v>
      </c>
      <c r="F186" s="103">
        <v>8757930.4700000007</v>
      </c>
      <c r="G186" s="105">
        <v>88.770600000000002</v>
      </c>
      <c r="H186" s="103">
        <v>30186.702089999999</v>
      </c>
      <c r="I186" s="104">
        <v>3.9035591274397246E-3</v>
      </c>
      <c r="J186" s="104">
        <f t="shared" si="7"/>
        <v>7.1068988486958163E-3</v>
      </c>
      <c r="K186" s="104">
        <f>H186/'סכום נכסי הקרן'!$C$42</f>
        <v>4.0077472405279977E-4</v>
      </c>
    </row>
    <row r="187" spans="2:11">
      <c r="B187" s="102" t="s">
        <v>2516</v>
      </c>
      <c r="C187" s="96">
        <v>4022</v>
      </c>
      <c r="D187" s="109" t="s">
        <v>136</v>
      </c>
      <c r="E187" s="118">
        <v>39134</v>
      </c>
      <c r="F187" s="103">
        <v>338203.28</v>
      </c>
      <c r="G187" s="105">
        <v>1E-4</v>
      </c>
      <c r="H187" s="103">
        <v>1.1799999999999998E-3</v>
      </c>
      <c r="I187" s="104">
        <v>4.2000000000000006E-3</v>
      </c>
      <c r="J187" s="104">
        <f t="shared" si="7"/>
        <v>2.7780910337466619E-10</v>
      </c>
      <c r="K187" s="104">
        <f>H187/'סכום נכסי הקרן'!$C$42</f>
        <v>1.5666308064138173E-11</v>
      </c>
    </row>
    <row r="188" spans="2:11">
      <c r="B188" s="102" t="s">
        <v>2517</v>
      </c>
      <c r="C188" s="96">
        <v>5304</v>
      </c>
      <c r="D188" s="109" t="s">
        <v>138</v>
      </c>
      <c r="E188" s="118">
        <v>42928</v>
      </c>
      <c r="F188" s="103">
        <v>25073313.359999999</v>
      </c>
      <c r="G188" s="105">
        <v>79.962699999999998</v>
      </c>
      <c r="H188" s="103">
        <v>77847.415569999997</v>
      </c>
      <c r="I188" s="104">
        <v>5.2303426E-3</v>
      </c>
      <c r="J188" s="104">
        <f t="shared" si="7"/>
        <v>1.8327729423336214E-2</v>
      </c>
      <c r="K188" s="104">
        <f>H188/'סכום נכסי הקרן'!$C$42</f>
        <v>1.0335437239971245E-3</v>
      </c>
    </row>
    <row r="189" spans="2:11">
      <c r="B189" s="102" t="s">
        <v>2518</v>
      </c>
      <c r="C189" s="96">
        <v>5233</v>
      </c>
      <c r="D189" s="109" t="s">
        <v>136</v>
      </c>
      <c r="E189" s="118">
        <v>40544</v>
      </c>
      <c r="F189" s="103">
        <v>7414011.75</v>
      </c>
      <c r="G189" s="105">
        <v>13.0206</v>
      </c>
      <c r="H189" s="103">
        <v>3345.8989799999999</v>
      </c>
      <c r="I189" s="104">
        <v>8.5047385835919521E-3</v>
      </c>
      <c r="J189" s="104">
        <f t="shared" si="7"/>
        <v>7.8772982679322907E-4</v>
      </c>
      <c r="K189" s="104">
        <f>H189/'סכום נכסי הקרן'!$C$42</f>
        <v>4.4421935739123475E-5</v>
      </c>
    </row>
    <row r="190" spans="2:11">
      <c r="B190" s="102" t="s">
        <v>2519</v>
      </c>
      <c r="C190" s="96">
        <v>5267</v>
      </c>
      <c r="D190" s="109" t="s">
        <v>138</v>
      </c>
      <c r="E190" s="118">
        <v>42153</v>
      </c>
      <c r="F190" s="103">
        <v>8804809.9700000007</v>
      </c>
      <c r="G190" s="105">
        <v>85.824600000000004</v>
      </c>
      <c r="H190" s="103">
        <v>29341.127350000002</v>
      </c>
      <c r="I190" s="104">
        <v>1.0688340629370871E-2</v>
      </c>
      <c r="J190" s="104">
        <f t="shared" si="7"/>
        <v>6.9078239670384723E-3</v>
      </c>
      <c r="K190" s="104">
        <f>H190/'סכום נכסי הקרן'!$C$42</f>
        <v>3.8954842374085613E-4</v>
      </c>
    </row>
    <row r="191" spans="2:11">
      <c r="B191" s="102" t="s">
        <v>2520</v>
      </c>
      <c r="C191" s="96">
        <v>5284</v>
      </c>
      <c r="D191" s="109" t="s">
        <v>138</v>
      </c>
      <c r="E191" s="118">
        <v>42531</v>
      </c>
      <c r="F191" s="103">
        <v>17825929.16</v>
      </c>
      <c r="G191" s="105">
        <v>83.681600000000003</v>
      </c>
      <c r="H191" s="103">
        <v>57919.815880000002</v>
      </c>
      <c r="I191" s="104">
        <v>1.9910528333333333E-2</v>
      </c>
      <c r="J191" s="104">
        <f t="shared" si="7"/>
        <v>1.3636145862075047E-2</v>
      </c>
      <c r="K191" s="104">
        <f>H191/'סכום נכסי הקרן'!$C$42</f>
        <v>7.6897430389342579E-4</v>
      </c>
    </row>
    <row r="192" spans="2:11">
      <c r="B192" s="102" t="s">
        <v>2521</v>
      </c>
      <c r="C192" s="96">
        <v>7041</v>
      </c>
      <c r="D192" s="109" t="s">
        <v>136</v>
      </c>
      <c r="E192" s="118">
        <v>43516</v>
      </c>
      <c r="F192" s="103">
        <v>4790710.1800000006</v>
      </c>
      <c r="G192" s="105">
        <v>100</v>
      </c>
      <c r="H192" s="103">
        <v>16604.601480000001</v>
      </c>
      <c r="I192" s="104">
        <v>1.4808481836E-2</v>
      </c>
      <c r="J192" s="104">
        <f t="shared" si="7"/>
        <v>3.9092452958071665E-3</v>
      </c>
      <c r="K192" s="104">
        <f>H192/'סכום נכסי הקרן'!$C$42</f>
        <v>2.204515271762074E-4</v>
      </c>
    </row>
    <row r="193" spans="2:11">
      <c r="B193" s="102" t="s">
        <v>2522</v>
      </c>
      <c r="C193" s="96">
        <v>6652</v>
      </c>
      <c r="D193" s="109" t="s">
        <v>136</v>
      </c>
      <c r="E193" s="118">
        <v>43175</v>
      </c>
      <c r="F193" s="103">
        <v>1026254.79</v>
      </c>
      <c r="G193" s="105">
        <v>92.877600000000001</v>
      </c>
      <c r="H193" s="103">
        <v>3303.655389999999</v>
      </c>
      <c r="I193" s="104">
        <v>2.5540199999999997E-3</v>
      </c>
      <c r="J193" s="104">
        <f t="shared" si="7"/>
        <v>7.777843574193077E-4</v>
      </c>
      <c r="K193" s="104">
        <f>H193/'סכום נכסי הקרן'!$C$42</f>
        <v>4.3861087353805537E-5</v>
      </c>
    </row>
    <row r="194" spans="2:11">
      <c r="B194" s="102" t="s">
        <v>2523</v>
      </c>
      <c r="C194" s="96">
        <v>6646</v>
      </c>
      <c r="D194" s="109" t="s">
        <v>138</v>
      </c>
      <c r="E194" s="118">
        <v>42947</v>
      </c>
      <c r="F194" s="103">
        <v>26809385.549999997</v>
      </c>
      <c r="G194" s="105">
        <v>96.764200000000002</v>
      </c>
      <c r="H194" s="103">
        <v>100727.16062000001</v>
      </c>
      <c r="I194" s="104">
        <v>2.1040000000000003E-2</v>
      </c>
      <c r="J194" s="104">
        <f t="shared" si="7"/>
        <v>2.3714340828235758E-2</v>
      </c>
      <c r="K194" s="104">
        <f>H194/'סכום נכסי הקרן'!$C$42</f>
        <v>1.3373073972024131E-3</v>
      </c>
    </row>
    <row r="195" spans="2:11">
      <c r="B195" s="102" t="s">
        <v>2524</v>
      </c>
      <c r="C195" s="96">
        <v>5083</v>
      </c>
      <c r="D195" s="109" t="s">
        <v>136</v>
      </c>
      <c r="E195" s="118">
        <v>38961</v>
      </c>
      <c r="F195" s="103">
        <v>3693864</v>
      </c>
      <c r="G195" s="105">
        <v>73.774500000000003</v>
      </c>
      <c r="H195" s="103">
        <v>9445.29954</v>
      </c>
      <c r="I195" s="104">
        <v>2.9136892404740572E-2</v>
      </c>
      <c r="J195" s="104">
        <f t="shared" si="7"/>
        <v>2.2237205053496165E-3</v>
      </c>
      <c r="K195" s="104">
        <f>H195/'סכום נכסי הקרן'!$C$42</f>
        <v>1.2540082402686661E-4</v>
      </c>
    </row>
    <row r="196" spans="2:11">
      <c r="B196" s="102" t="s">
        <v>2525</v>
      </c>
      <c r="C196" s="96">
        <v>5276</v>
      </c>
      <c r="D196" s="109" t="s">
        <v>136</v>
      </c>
      <c r="E196" s="118">
        <v>42423</v>
      </c>
      <c r="F196" s="103">
        <v>16635879.609999999</v>
      </c>
      <c r="G196" s="105">
        <v>132.67949999999999</v>
      </c>
      <c r="H196" s="103">
        <v>76502.944950000019</v>
      </c>
      <c r="I196" s="104">
        <v>2.2520000000000001E-3</v>
      </c>
      <c r="J196" s="104">
        <f t="shared" si="7"/>
        <v>1.8011198764475385E-2</v>
      </c>
      <c r="K196" s="104">
        <f>H196/'סכום נכסי הקרן'!$C$42</f>
        <v>1.0156938164411053E-3</v>
      </c>
    </row>
    <row r="197" spans="2:11">
      <c r="B197" s="102" t="s">
        <v>2526</v>
      </c>
      <c r="C197" s="96">
        <v>6647</v>
      </c>
      <c r="D197" s="109" t="s">
        <v>136</v>
      </c>
      <c r="E197" s="118">
        <v>43454</v>
      </c>
      <c r="F197" s="103">
        <v>25290742.379999999</v>
      </c>
      <c r="G197" s="105">
        <v>105.9907</v>
      </c>
      <c r="H197" s="103">
        <v>92909.023659999992</v>
      </c>
      <c r="I197" s="104">
        <v>3.1569622669834225E-3</v>
      </c>
      <c r="J197" s="104">
        <f t="shared" si="7"/>
        <v>2.1873705557966312E-2</v>
      </c>
      <c r="K197" s="104">
        <f>H197/'סכום נכסי הקרן'!$C$42</f>
        <v>1.2335096496575106E-3</v>
      </c>
    </row>
    <row r="198" spans="2:11">
      <c r="B198" s="102" t="s">
        <v>2527</v>
      </c>
      <c r="C198" s="96">
        <v>6642</v>
      </c>
      <c r="D198" s="109" t="s">
        <v>136</v>
      </c>
      <c r="E198" s="118">
        <v>43083</v>
      </c>
      <c r="F198" s="103">
        <v>2295402.36</v>
      </c>
      <c r="G198" s="105">
        <v>100.85380000000001</v>
      </c>
      <c r="H198" s="103">
        <v>8023.7917300000008</v>
      </c>
      <c r="I198" s="104">
        <v>1.5709250000000001E-3</v>
      </c>
      <c r="J198" s="104">
        <f t="shared" si="7"/>
        <v>1.8890528696409851E-3</v>
      </c>
      <c r="K198" s="104">
        <f>H198/'סכום נכסי הקרן'!$C$42</f>
        <v>1.0652812973276629E-4</v>
      </c>
    </row>
    <row r="199" spans="2:11">
      <c r="B199" s="102" t="s">
        <v>2528</v>
      </c>
      <c r="C199" s="96">
        <v>5337</v>
      </c>
      <c r="D199" s="109" t="s">
        <v>136</v>
      </c>
      <c r="E199" s="118">
        <v>42985</v>
      </c>
      <c r="F199" s="103">
        <v>11965376.800000001</v>
      </c>
      <c r="G199" s="105">
        <v>84.219300000000004</v>
      </c>
      <c r="H199" s="103">
        <v>34927.424779999994</v>
      </c>
      <c r="I199" s="104">
        <v>5.0574246266666661E-3</v>
      </c>
      <c r="J199" s="104">
        <f t="shared" si="7"/>
        <v>8.2230140350151668E-3</v>
      </c>
      <c r="K199" s="104">
        <f>H199/'סכום נכסי הקרן'!$C$42</f>
        <v>4.6371508177160464E-4</v>
      </c>
    </row>
    <row r="200" spans="2:11">
      <c r="B200" s="102" t="s">
        <v>2529</v>
      </c>
      <c r="C200" s="96">
        <v>5269</v>
      </c>
      <c r="D200" s="109" t="s">
        <v>138</v>
      </c>
      <c r="E200" s="118">
        <v>41730</v>
      </c>
      <c r="F200" s="103">
        <v>9354880.4600000009</v>
      </c>
      <c r="G200" s="105">
        <v>102.0094</v>
      </c>
      <c r="H200" s="103">
        <v>37053.006829999998</v>
      </c>
      <c r="I200" s="104">
        <v>2.2184807368525305E-2</v>
      </c>
      <c r="J200" s="104">
        <f t="shared" si="7"/>
        <v>8.7234428854048168E-3</v>
      </c>
      <c r="K200" s="104">
        <f>H200/'סכום נכסי הקרן'!$C$42</f>
        <v>4.919354404249118E-4</v>
      </c>
    </row>
    <row r="201" spans="2:11">
      <c r="B201" s="102" t="s">
        <v>2530</v>
      </c>
      <c r="C201" s="96">
        <v>7049</v>
      </c>
      <c r="D201" s="109" t="s">
        <v>138</v>
      </c>
      <c r="E201" s="118">
        <v>43922</v>
      </c>
      <c r="F201" s="103">
        <v>0.32</v>
      </c>
      <c r="G201" s="105">
        <v>100</v>
      </c>
      <c r="H201" s="103">
        <v>1.24E-3</v>
      </c>
      <c r="I201" s="104">
        <v>2.1480942500000003E-2</v>
      </c>
      <c r="J201" s="104">
        <f t="shared" si="7"/>
        <v>2.9193498998693741E-10</v>
      </c>
      <c r="K201" s="104">
        <f>H201/'סכום נכסי הקרן'!$C$42</f>
        <v>1.6462899999602828E-11</v>
      </c>
    </row>
    <row r="202" spans="2:11">
      <c r="B202" s="102" t="s">
        <v>2531</v>
      </c>
      <c r="C202" s="96">
        <v>5312</v>
      </c>
      <c r="D202" s="109" t="s">
        <v>136</v>
      </c>
      <c r="E202" s="118">
        <v>42555</v>
      </c>
      <c r="F202" s="103">
        <v>422916.66</v>
      </c>
      <c r="G202" s="105">
        <v>127.411</v>
      </c>
      <c r="H202" s="103">
        <v>1867.6275900000001</v>
      </c>
      <c r="I202" s="104">
        <v>1.614121037134008E-2</v>
      </c>
      <c r="J202" s="104">
        <f t="shared" si="7"/>
        <v>4.3969825950482104E-4</v>
      </c>
      <c r="K202" s="104">
        <f>H202/'סכום נכסי הקרן'!$C$42</f>
        <v>2.4795617944088093E-5</v>
      </c>
    </row>
    <row r="203" spans="2:11">
      <c r="B203" s="102" t="s">
        <v>2532</v>
      </c>
      <c r="C203" s="96">
        <v>5227</v>
      </c>
      <c r="D203" s="109" t="s">
        <v>136</v>
      </c>
      <c r="E203" s="118">
        <v>40969</v>
      </c>
      <c r="F203" s="103">
        <v>2272379.2799999998</v>
      </c>
      <c r="G203" s="105">
        <v>64.464500000000001</v>
      </c>
      <c r="H203" s="103">
        <v>5077.2669400000004</v>
      </c>
      <c r="I203" s="104">
        <v>3.0303030303030303E-3</v>
      </c>
      <c r="J203" s="104">
        <f t="shared" si="7"/>
        <v>1.1953482849112165E-3</v>
      </c>
      <c r="K203" s="104">
        <f>H203/'סכום נכסי הקרן'!$C$42</f>
        <v>6.7408498310088277E-5</v>
      </c>
    </row>
    <row r="204" spans="2:11">
      <c r="B204" s="102" t="s">
        <v>2533</v>
      </c>
      <c r="C204" s="96">
        <v>5257</v>
      </c>
      <c r="D204" s="109" t="s">
        <v>136</v>
      </c>
      <c r="E204" s="118">
        <v>41883</v>
      </c>
      <c r="F204" s="103">
        <v>6864502.2199999997</v>
      </c>
      <c r="G204" s="105">
        <v>120.62009999999999</v>
      </c>
      <c r="H204" s="103">
        <v>28698.374070000002</v>
      </c>
      <c r="I204" s="104">
        <v>2.4990949283073514E-2</v>
      </c>
      <c r="J204" s="104">
        <f t="shared" si="7"/>
        <v>6.7564996344893829E-3</v>
      </c>
      <c r="K204" s="104">
        <f>H204/'סכום נכסי הקרן'!$C$42</f>
        <v>3.8101488908516524E-4</v>
      </c>
    </row>
    <row r="205" spans="2:11">
      <c r="B205" s="102" t="s">
        <v>2534</v>
      </c>
      <c r="C205" s="96">
        <v>7005</v>
      </c>
      <c r="D205" s="109" t="s">
        <v>136</v>
      </c>
      <c r="E205" s="118">
        <v>43621</v>
      </c>
      <c r="F205" s="103">
        <v>775145.01</v>
      </c>
      <c r="G205" s="105">
        <v>87.634699999999995</v>
      </c>
      <c r="H205" s="103">
        <v>2354.4398999999999</v>
      </c>
      <c r="I205" s="104">
        <v>5.2110588258823531E-3</v>
      </c>
      <c r="J205" s="104">
        <f t="shared" si="7"/>
        <v>5.5430918438011763E-4</v>
      </c>
      <c r="K205" s="104">
        <f>H205/'סכום נכסי הקרן'!$C$42</f>
        <v>3.1258797281270068E-5</v>
      </c>
    </row>
    <row r="206" spans="2:11">
      <c r="B206" s="102" t="s">
        <v>2535</v>
      </c>
      <c r="C206" s="96">
        <v>5286</v>
      </c>
      <c r="D206" s="109" t="s">
        <v>136</v>
      </c>
      <c r="E206" s="118">
        <v>42705</v>
      </c>
      <c r="F206" s="103">
        <v>12972400.300000001</v>
      </c>
      <c r="G206" s="105">
        <v>118.0611</v>
      </c>
      <c r="H206" s="103">
        <v>53083.032450000006</v>
      </c>
      <c r="I206" s="104">
        <v>6.8333333333333345E-3</v>
      </c>
      <c r="J206" s="104">
        <f t="shared" si="7"/>
        <v>1.2497414957070182E-2</v>
      </c>
      <c r="K206" s="104">
        <f>H206/'סכום נכסי הקרן'!$C$42</f>
        <v>7.0475859266130815E-4</v>
      </c>
    </row>
    <row r="207" spans="2:11">
      <c r="B207" s="102" t="s">
        <v>2536</v>
      </c>
      <c r="C207" s="96">
        <v>5338</v>
      </c>
      <c r="D207" s="109" t="s">
        <v>136</v>
      </c>
      <c r="E207" s="118">
        <v>43070</v>
      </c>
      <c r="F207" s="103">
        <v>527992.86</v>
      </c>
      <c r="G207" s="105">
        <v>111.0642</v>
      </c>
      <c r="H207" s="103">
        <v>2032.50073</v>
      </c>
      <c r="I207" s="104">
        <v>1.9333333714285715E-3</v>
      </c>
      <c r="J207" s="104">
        <f t="shared" si="7"/>
        <v>4.785145808556395E-4</v>
      </c>
      <c r="K207" s="104">
        <f>H207/'סכום נכסי הקרן'!$C$42</f>
        <v>2.6984561505733672E-5</v>
      </c>
    </row>
    <row r="208" spans="2:11">
      <c r="B208" s="102" t="s">
        <v>2537</v>
      </c>
      <c r="C208" s="96">
        <v>6641</v>
      </c>
      <c r="D208" s="109" t="s">
        <v>136</v>
      </c>
      <c r="E208" s="118">
        <v>43281</v>
      </c>
      <c r="F208" s="103">
        <v>586288.69000000006</v>
      </c>
      <c r="G208" s="105">
        <v>93.672700000000006</v>
      </c>
      <c r="H208" s="103">
        <v>1903.5010600000001</v>
      </c>
      <c r="I208" s="104">
        <v>1.9444444252873564E-3</v>
      </c>
      <c r="J208" s="104">
        <f t="shared" si="7"/>
        <v>4.4814400233163286E-4</v>
      </c>
      <c r="K208" s="104">
        <f>H208/'סכום נכסי הקרן'!$C$42</f>
        <v>2.5271893225740313E-5</v>
      </c>
    </row>
    <row r="209" spans="2:11">
      <c r="B209" s="102" t="s">
        <v>2538</v>
      </c>
      <c r="C209" s="96">
        <v>6658</v>
      </c>
      <c r="D209" s="109" t="s">
        <v>136</v>
      </c>
      <c r="E209" s="118">
        <v>43356</v>
      </c>
      <c r="F209" s="103">
        <v>6566045.7699999996</v>
      </c>
      <c r="G209" s="105">
        <v>70.537700000000001</v>
      </c>
      <c r="H209" s="103">
        <v>16052.909509999999</v>
      </c>
      <c r="I209" s="104">
        <v>3.85603432E-2</v>
      </c>
      <c r="J209" s="104">
        <f t="shared" si="7"/>
        <v>3.7793596589218242E-3</v>
      </c>
      <c r="K209" s="104">
        <f>H209/'סכום נכסי הקרן'!$C$42</f>
        <v>2.1312697094016391E-4</v>
      </c>
    </row>
    <row r="210" spans="2:11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</row>
    <row r="211" spans="2:11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</row>
    <row r="212" spans="2:11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</row>
    <row r="213" spans="2:11">
      <c r="B213" s="131" t="s">
        <v>116</v>
      </c>
      <c r="C213" s="125"/>
      <c r="D213" s="125"/>
      <c r="E213" s="125"/>
      <c r="F213" s="125"/>
      <c r="G213" s="125"/>
      <c r="H213" s="125"/>
      <c r="I213" s="125"/>
      <c r="J213" s="125"/>
      <c r="K213" s="125"/>
    </row>
    <row r="214" spans="2:11">
      <c r="B214" s="131" t="s">
        <v>211</v>
      </c>
      <c r="C214" s="125"/>
      <c r="D214" s="125"/>
      <c r="E214" s="125"/>
      <c r="F214" s="125"/>
      <c r="G214" s="125"/>
      <c r="H214" s="125"/>
      <c r="I214" s="125"/>
      <c r="J214" s="125"/>
      <c r="K214" s="125"/>
    </row>
    <row r="215" spans="2:11">
      <c r="B215" s="131" t="s">
        <v>219</v>
      </c>
      <c r="C215" s="125"/>
      <c r="D215" s="125"/>
      <c r="E215" s="125"/>
      <c r="F215" s="125"/>
      <c r="G215" s="125"/>
      <c r="H215" s="125"/>
      <c r="I215" s="125"/>
      <c r="J215" s="125"/>
      <c r="K215" s="125"/>
    </row>
    <row r="216" spans="2:11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</row>
    <row r="217" spans="2:11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</row>
    <row r="218" spans="2:11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</row>
    <row r="219" spans="2:11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</row>
    <row r="220" spans="2:11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</row>
    <row r="221" spans="2:11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</row>
    <row r="222" spans="2:11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</row>
    <row r="223" spans="2:11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</row>
    <row r="224" spans="2:11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</row>
    <row r="225" spans="2:11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</row>
    <row r="226" spans="2:11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</row>
    <row r="227" spans="2:11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</row>
    <row r="228" spans="2:11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</row>
    <row r="229" spans="2:11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</row>
    <row r="230" spans="2:11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</row>
    <row r="231" spans="2:11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</row>
    <row r="232" spans="2:11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</row>
    <row r="233" spans="2:11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</row>
    <row r="234" spans="2:11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</row>
    <row r="235" spans="2:11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</row>
    <row r="236" spans="2:11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</row>
    <row r="237" spans="2:11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</row>
    <row r="238" spans="2:11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</row>
    <row r="239" spans="2:11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</row>
    <row r="240" spans="2:11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</row>
    <row r="241" spans="2:11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</row>
    <row r="242" spans="2:11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</row>
    <row r="243" spans="2:11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</row>
    <row r="244" spans="2:11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</row>
    <row r="245" spans="2:11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</row>
    <row r="246" spans="2:11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</row>
    <row r="247" spans="2:11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</row>
    <row r="248" spans="2:11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</row>
    <row r="249" spans="2:11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</row>
    <row r="250" spans="2:11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</row>
    <row r="251" spans="2:11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</row>
    <row r="252" spans="2:11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</row>
    <row r="253" spans="2:11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</row>
    <row r="254" spans="2:11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</row>
    <row r="255" spans="2:11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</row>
    <row r="256" spans="2:11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</row>
    <row r="257" spans="2:11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</row>
    <row r="258" spans="2:11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</row>
    <row r="259" spans="2:11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</row>
    <row r="260" spans="2:11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</row>
    <row r="261" spans="2:11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</row>
    <row r="262" spans="2:11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</row>
    <row r="263" spans="2:11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</row>
    <row r="264" spans="2:11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</row>
    <row r="265" spans="2:11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</row>
    <row r="266" spans="2:11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</row>
    <row r="267" spans="2:11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</row>
    <row r="268" spans="2:11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</row>
    <row r="269" spans="2:11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</row>
    <row r="270" spans="2:11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</row>
    <row r="271" spans="2:11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</row>
    <row r="272" spans="2:11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</row>
    <row r="273" spans="2:11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</row>
    <row r="274" spans="2:11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</row>
    <row r="275" spans="2:11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</row>
    <row r="276" spans="2:11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</row>
    <row r="277" spans="2:11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</row>
    <row r="278" spans="2:11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</row>
    <row r="279" spans="2:11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</row>
    <row r="280" spans="2:11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</row>
    <row r="281" spans="2:11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</row>
    <row r="282" spans="2:11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</row>
    <row r="283" spans="2:11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</row>
    <row r="284" spans="2:11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</row>
    <row r="285" spans="2:11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</row>
    <row r="286" spans="2:11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</row>
    <row r="287" spans="2:11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</row>
    <row r="288" spans="2:11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</row>
    <row r="289" spans="2:11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</row>
    <row r="290" spans="2:11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</row>
    <row r="291" spans="2:11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</row>
    <row r="292" spans="2:11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</row>
    <row r="293" spans="2:11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</row>
    <row r="294" spans="2:11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</row>
    <row r="295" spans="2:11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</row>
    <row r="296" spans="2:11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</row>
    <row r="297" spans="2:11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</row>
    <row r="298" spans="2:11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</row>
    <row r="299" spans="2:11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</row>
    <row r="300" spans="2:11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</row>
    <row r="301" spans="2:11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</row>
    <row r="302" spans="2:11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</row>
    <row r="303" spans="2:11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</row>
    <row r="304" spans="2:11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</row>
    <row r="305" spans="2:11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</row>
    <row r="306" spans="2:11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</row>
    <row r="307" spans="2:11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</row>
    <row r="308" spans="2:11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</row>
    <row r="309" spans="2:11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</row>
    <row r="310" spans="2:11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</row>
    <row r="311" spans="2:11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</row>
    <row r="312" spans="2:11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</row>
    <row r="313" spans="2:11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</row>
    <row r="314" spans="2:11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</row>
    <row r="315" spans="2:11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</row>
    <row r="316" spans="2:11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</row>
    <row r="317" spans="2:11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</row>
    <row r="318" spans="2:11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</row>
    <row r="319" spans="2:11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</row>
    <row r="320" spans="2:11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</row>
    <row r="321" spans="2:11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</row>
    <row r="322" spans="2:11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</row>
    <row r="323" spans="2:11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</row>
    <row r="324" spans="2:11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</row>
    <row r="325" spans="2:11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</row>
    <row r="326" spans="2:11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</row>
    <row r="327" spans="2:11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</row>
    <row r="328" spans="2:11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</row>
    <row r="329" spans="2:11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</row>
    <row r="330" spans="2:11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</row>
    <row r="331" spans="2:11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</row>
    <row r="332" spans="2:11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</row>
    <row r="333" spans="2:11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</row>
    <row r="334" spans="2:11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</row>
    <row r="335" spans="2:11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</row>
    <row r="336" spans="2:11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</row>
    <row r="337" spans="2:11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</row>
    <row r="338" spans="2:11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</row>
    <row r="339" spans="2:11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</row>
    <row r="340" spans="2:11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</row>
    <row r="341" spans="2:11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</row>
    <row r="342" spans="2:11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</row>
    <row r="343" spans="2:11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</row>
    <row r="344" spans="2:11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</row>
    <row r="345" spans="2:11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</row>
    <row r="346" spans="2:11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</row>
    <row r="347" spans="2:11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</row>
    <row r="348" spans="2:11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</row>
    <row r="349" spans="2:11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</row>
    <row r="350" spans="2:11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</row>
    <row r="351" spans="2:11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</row>
    <row r="352" spans="2:11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</row>
    <row r="353" spans="2:11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</row>
    <row r="354" spans="2:11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</row>
    <row r="355" spans="2:11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</row>
    <row r="356" spans="2:11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</row>
    <row r="357" spans="2:11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</row>
    <row r="358" spans="2:11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</row>
    <row r="359" spans="2:11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</row>
    <row r="360" spans="2:11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</row>
    <row r="361" spans="2:11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</row>
    <row r="362" spans="2:11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</row>
    <row r="363" spans="2:11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</row>
    <row r="364" spans="2:11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</row>
    <row r="365" spans="2:11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</row>
    <row r="366" spans="2:11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</row>
    <row r="367" spans="2:11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</row>
    <row r="368" spans="2:11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</row>
    <row r="369" spans="2:11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</row>
    <row r="370" spans="2:11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</row>
    <row r="371" spans="2:11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</row>
    <row r="372" spans="2:11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</row>
    <row r="373" spans="2:11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</row>
    <row r="374" spans="2:11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</row>
    <row r="375" spans="2:11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</row>
    <row r="376" spans="2:11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</row>
    <row r="377" spans="2:11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</row>
    <row r="378" spans="2:11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</row>
    <row r="379" spans="2:11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</row>
    <row r="380" spans="2:11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</row>
    <row r="381" spans="2:11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</row>
    <row r="382" spans="2:11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</row>
    <row r="383" spans="2:11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</row>
    <row r="384" spans="2:11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</row>
    <row r="385" spans="2:11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</row>
    <row r="386" spans="2:11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</row>
    <row r="387" spans="2:11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</row>
    <row r="388" spans="2:11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</row>
    <row r="389" spans="2:11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</row>
    <row r="390" spans="2:11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</row>
    <row r="391" spans="2:11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</row>
    <row r="392" spans="2:11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</row>
    <row r="393" spans="2:11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</row>
    <row r="394" spans="2:11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</row>
    <row r="395" spans="2:11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</row>
    <row r="396" spans="2:11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</row>
    <row r="397" spans="2:11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</row>
    <row r="398" spans="2:11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</row>
    <row r="399" spans="2:11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</row>
    <row r="400" spans="2:11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</row>
    <row r="401" spans="2:11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</row>
    <row r="402" spans="2:11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</row>
    <row r="403" spans="2:11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</row>
    <row r="404" spans="2:11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</row>
    <row r="405" spans="2:11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</row>
    <row r="406" spans="2:11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</row>
    <row r="407" spans="2:11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</row>
    <row r="408" spans="2:11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</row>
    <row r="409" spans="2:11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</row>
    <row r="410" spans="2:11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</row>
    <row r="411" spans="2:11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</row>
    <row r="412" spans="2:11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</row>
    <row r="413" spans="2:11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</row>
    <row r="414" spans="2:11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</row>
    <row r="415" spans="2:11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</row>
    <row r="416" spans="2:11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</row>
    <row r="417" spans="2:11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</row>
    <row r="418" spans="2:11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</row>
    <row r="419" spans="2:11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</row>
    <row r="420" spans="2:11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</row>
    <row r="421" spans="2:11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</row>
    <row r="422" spans="2:11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</row>
    <row r="423" spans="2:11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</row>
    <row r="424" spans="2:11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</row>
    <row r="425" spans="2:11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</row>
    <row r="426" spans="2:11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</row>
    <row r="427" spans="2:11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</row>
    <row r="428" spans="2:11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</row>
    <row r="429" spans="2:11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</row>
    <row r="430" spans="2:11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</row>
    <row r="431" spans="2:11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</row>
    <row r="432" spans="2:11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</row>
    <row r="433" spans="2:11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</row>
    <row r="434" spans="2:11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</row>
    <row r="435" spans="2:11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</row>
    <row r="436" spans="2:11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</row>
    <row r="437" spans="2:11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</row>
    <row r="438" spans="2:11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</row>
    <row r="439" spans="2:11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</row>
    <row r="440" spans="2:11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</row>
    <row r="441" spans="2:11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</row>
    <row r="442" spans="2:11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</row>
    <row r="443" spans="2:11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</row>
    <row r="444" spans="2:11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</row>
    <row r="445" spans="2:11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</row>
    <row r="446" spans="2:11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</row>
    <row r="447" spans="2:11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</row>
    <row r="448" spans="2:11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</row>
    <row r="449" spans="2:11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</row>
    <row r="450" spans="2:11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</row>
    <row r="451" spans="2:11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</row>
    <row r="452" spans="2:11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</row>
    <row r="453" spans="2:11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</row>
    <row r="454" spans="2:11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</row>
    <row r="455" spans="2:11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</row>
    <row r="456" spans="2:11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</row>
    <row r="457" spans="2:11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</row>
    <row r="458" spans="2:11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</row>
    <row r="459" spans="2:11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</row>
    <row r="460" spans="2:11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</row>
    <row r="461" spans="2:11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</row>
    <row r="462" spans="2:11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</row>
    <row r="463" spans="2:11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</row>
    <row r="464" spans="2:11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</row>
    <row r="465" spans="2:11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</row>
    <row r="466" spans="2:11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</row>
    <row r="467" spans="2:11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</row>
    <row r="468" spans="2:11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</row>
    <row r="469" spans="2:11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</row>
    <row r="470" spans="2:11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</row>
    <row r="471" spans="2:11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</row>
    <row r="472" spans="2:11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</row>
    <row r="473" spans="2:11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</row>
    <row r="474" spans="2:11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</row>
    <row r="475" spans="2:11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</row>
    <row r="476" spans="2:11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</row>
    <row r="477" spans="2:11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</row>
    <row r="478" spans="2:11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</row>
    <row r="479" spans="2:11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</row>
    <row r="480" spans="2:11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</row>
    <row r="481" spans="2:11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</row>
    <row r="482" spans="2:11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</row>
    <row r="483" spans="2:11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</row>
    <row r="484" spans="2:11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</row>
    <row r="485" spans="2:11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</row>
    <row r="486" spans="2:11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</row>
    <row r="487" spans="2:11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</row>
    <row r="488" spans="2:11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</row>
    <row r="489" spans="2:11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</row>
    <row r="490" spans="2:11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</row>
    <row r="491" spans="2:11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</row>
    <row r="492" spans="2:11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</row>
    <row r="493" spans="2:11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</row>
    <row r="494" spans="2:11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</row>
    <row r="495" spans="2:11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</row>
    <row r="496" spans="2:11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</row>
    <row r="497" spans="2:11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</row>
    <row r="498" spans="2:11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</row>
    <row r="499" spans="2:11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</row>
    <row r="500" spans="2:11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  <row r="637" spans="3:3">
      <c r="C637" s="1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F1048576 G1:G87 G89:G1048576 H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33" style="2" bestFit="1" customWidth="1"/>
    <col min="5" max="5" width="12" style="1" bestFit="1" customWidth="1"/>
    <col min="6" max="6" width="15.42578125" style="1" customWidth="1"/>
    <col min="7" max="7" width="12.42578125" style="1" bestFit="1" customWidth="1"/>
    <col min="8" max="8" width="8.140625" style="1" bestFit="1" customWidth="1"/>
    <col min="9" max="9" width="8" style="1" bestFit="1" customWidth="1"/>
    <col min="10" max="10" width="10" style="1" customWidth="1"/>
    <col min="11" max="11" width="11.7109375" style="1" bestFit="1" customWidth="1"/>
    <col min="12" max="12" width="9" style="1" bestFit="1" customWidth="1"/>
    <col min="13" max="16384" width="9.140625" style="1"/>
  </cols>
  <sheetData>
    <row r="1" spans="2:12">
      <c r="B1" s="45" t="s">
        <v>150</v>
      </c>
      <c r="C1" s="65" t="s" vm="1">
        <v>238</v>
      </c>
    </row>
    <row r="2" spans="2:12">
      <c r="B2" s="45" t="s">
        <v>149</v>
      </c>
      <c r="C2" s="65" t="s">
        <v>239</v>
      </c>
    </row>
    <row r="3" spans="2:12">
      <c r="B3" s="45" t="s">
        <v>151</v>
      </c>
      <c r="C3" s="65" t="s">
        <v>240</v>
      </c>
    </row>
    <row r="4" spans="2:12">
      <c r="B4" s="45" t="s">
        <v>152</v>
      </c>
      <c r="C4" s="65" t="s">
        <v>241</v>
      </c>
    </row>
    <row r="6" spans="2:12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9"/>
    </row>
    <row r="7" spans="2:12" ht="26.25" customHeight="1">
      <c r="B7" s="157" t="s">
        <v>103</v>
      </c>
      <c r="C7" s="158"/>
      <c r="D7" s="158"/>
      <c r="E7" s="158"/>
      <c r="F7" s="158"/>
      <c r="G7" s="158"/>
      <c r="H7" s="158"/>
      <c r="I7" s="158"/>
      <c r="J7" s="158"/>
      <c r="K7" s="158"/>
      <c r="L7" s="159"/>
    </row>
    <row r="8" spans="2:12" s="3" customFormat="1" ht="78.75">
      <c r="B8" s="21" t="s">
        <v>120</v>
      </c>
      <c r="C8" s="28" t="s">
        <v>48</v>
      </c>
      <c r="D8" s="28" t="s">
        <v>69</v>
      </c>
      <c r="E8" s="28" t="s">
        <v>107</v>
      </c>
      <c r="F8" s="28" t="s">
        <v>108</v>
      </c>
      <c r="G8" s="28" t="s">
        <v>213</v>
      </c>
      <c r="H8" s="28" t="s">
        <v>212</v>
      </c>
      <c r="I8" s="28" t="s">
        <v>115</v>
      </c>
      <c r="J8" s="28" t="s">
        <v>62</v>
      </c>
      <c r="K8" s="28" t="s">
        <v>153</v>
      </c>
      <c r="L8" s="29" t="s">
        <v>155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0" t="s">
        <v>19</v>
      </c>
      <c r="K9" s="30" t="s">
        <v>19</v>
      </c>
      <c r="L9" s="31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95" t="s">
        <v>51</v>
      </c>
      <c r="C11" s="96"/>
      <c r="D11" s="96"/>
      <c r="E11" s="96"/>
      <c r="F11" s="96"/>
      <c r="G11" s="103"/>
      <c r="H11" s="105"/>
      <c r="I11" s="103">
        <v>529.68064645200002</v>
      </c>
      <c r="J11" s="96"/>
      <c r="K11" s="104">
        <v>1</v>
      </c>
      <c r="L11" s="104">
        <f>I11/'סכום נכסי הקרן'!$C$42</f>
        <v>7.0323221889227882E-6</v>
      </c>
    </row>
    <row r="12" spans="2:12" ht="21" customHeight="1">
      <c r="B12" s="116" t="s">
        <v>207</v>
      </c>
      <c r="C12" s="96"/>
      <c r="D12" s="96"/>
      <c r="E12" s="96"/>
      <c r="F12" s="96"/>
      <c r="G12" s="103"/>
      <c r="H12" s="105"/>
      <c r="I12" s="103">
        <v>529.68064645200002</v>
      </c>
      <c r="J12" s="96"/>
      <c r="K12" s="104">
        <v>1</v>
      </c>
      <c r="L12" s="104">
        <f>I12/'סכום נכסי הקרן'!$C$42</f>
        <v>7.0323221889227882E-6</v>
      </c>
    </row>
    <row r="13" spans="2:12">
      <c r="B13" s="99" t="s">
        <v>2539</v>
      </c>
      <c r="C13" s="96" t="s">
        <v>2540</v>
      </c>
      <c r="D13" s="109" t="s">
        <v>2541</v>
      </c>
      <c r="E13" s="109" t="s">
        <v>136</v>
      </c>
      <c r="F13" s="118">
        <v>43375</v>
      </c>
      <c r="G13" s="103">
        <v>250</v>
      </c>
      <c r="H13" s="103">
        <v>0</v>
      </c>
      <c r="I13" s="103">
        <v>0</v>
      </c>
      <c r="J13" s="104">
        <v>0</v>
      </c>
      <c r="K13" s="104">
        <v>0</v>
      </c>
      <c r="L13" s="104">
        <f>I13/'סכום נכסי הקרן'!$C$42</f>
        <v>0</v>
      </c>
    </row>
    <row r="14" spans="2:12">
      <c r="B14" s="99" t="s">
        <v>2542</v>
      </c>
      <c r="C14" s="96" t="s">
        <v>2543</v>
      </c>
      <c r="D14" s="109" t="s">
        <v>966</v>
      </c>
      <c r="E14" s="109" t="s">
        <v>136</v>
      </c>
      <c r="F14" s="118">
        <v>43879</v>
      </c>
      <c r="G14" s="103">
        <v>140605.25394199998</v>
      </c>
      <c r="H14" s="105">
        <v>108.68859999999999</v>
      </c>
      <c r="I14" s="103">
        <v>529.68064645200002</v>
      </c>
      <c r="J14" s="104">
        <v>0</v>
      </c>
      <c r="K14" s="104">
        <v>1</v>
      </c>
      <c r="L14" s="104">
        <f>I14/'סכום נכסי הקרן'!$C$42</f>
        <v>7.0323221889227882E-6</v>
      </c>
    </row>
    <row r="15" spans="2:12">
      <c r="B15" s="95"/>
      <c r="C15" s="96"/>
      <c r="D15" s="96"/>
      <c r="E15" s="96"/>
      <c r="F15" s="96"/>
      <c r="G15" s="103"/>
      <c r="H15" s="105"/>
      <c r="I15" s="96"/>
      <c r="J15" s="96"/>
      <c r="K15" s="104"/>
      <c r="L15" s="96"/>
    </row>
    <row r="16" spans="2:12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2:12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2:12">
      <c r="B18" s="132"/>
      <c r="C18" s="95"/>
      <c r="D18" s="95"/>
      <c r="E18" s="95"/>
      <c r="F18" s="95"/>
      <c r="G18" s="95"/>
      <c r="H18" s="95"/>
      <c r="I18" s="95"/>
      <c r="J18" s="95"/>
      <c r="K18" s="95"/>
      <c r="L18" s="95"/>
    </row>
    <row r="19" spans="2:12">
      <c r="B19" s="132"/>
      <c r="C19" s="95"/>
      <c r="D19" s="95"/>
      <c r="E19" s="95"/>
      <c r="F19" s="95"/>
      <c r="G19" s="95"/>
      <c r="H19" s="95"/>
      <c r="I19" s="95"/>
      <c r="J19" s="95"/>
      <c r="K19" s="95"/>
      <c r="L19" s="95"/>
    </row>
    <row r="20" spans="2:12">
      <c r="B20" s="132"/>
      <c r="C20" s="95"/>
      <c r="D20" s="95"/>
      <c r="E20" s="95"/>
      <c r="F20" s="95"/>
      <c r="G20" s="95"/>
      <c r="H20" s="95"/>
      <c r="I20" s="95"/>
      <c r="J20" s="95"/>
      <c r="K20" s="95"/>
      <c r="L20" s="95"/>
    </row>
    <row r="21" spans="2:12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</row>
    <row r="22" spans="2:12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</row>
    <row r="23" spans="2:12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</row>
    <row r="24" spans="2:12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</row>
    <row r="25" spans="2:12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2:12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</row>
    <row r="27" spans="2:12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2:12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</row>
    <row r="29" spans="2:12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</row>
    <row r="30" spans="2:12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2:12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2:12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</row>
    <row r="33" spans="2:12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</row>
    <row r="34" spans="2:12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</row>
    <row r="35" spans="2:12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</row>
    <row r="36" spans="2:12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</row>
    <row r="37" spans="2:12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</row>
    <row r="38" spans="2:12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</row>
    <row r="39" spans="2:12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</row>
    <row r="40" spans="2:12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</row>
    <row r="41" spans="2:12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</row>
    <row r="42" spans="2:12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</row>
    <row r="43" spans="2:12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</row>
    <row r="44" spans="2:12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</row>
    <row r="45" spans="2:12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</row>
    <row r="46" spans="2:12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</row>
    <row r="47" spans="2:12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</row>
    <row r="48" spans="2:12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</row>
    <row r="49" spans="2:12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</row>
    <row r="50" spans="2:12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</row>
    <row r="51" spans="2:12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</row>
    <row r="52" spans="2:12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</row>
    <row r="53" spans="2:12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</row>
    <row r="54" spans="2:12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</row>
    <row r="55" spans="2:12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</row>
    <row r="56" spans="2:12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</row>
    <row r="57" spans="2:12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</row>
    <row r="58" spans="2:12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</row>
    <row r="59" spans="2:12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</row>
    <row r="60" spans="2:12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</row>
    <row r="61" spans="2:12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</row>
    <row r="62" spans="2:12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</row>
    <row r="63" spans="2:12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</row>
    <row r="64" spans="2:12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</row>
    <row r="65" spans="2:12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</row>
    <row r="66" spans="2:12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2:12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</row>
    <row r="68" spans="2:12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</row>
    <row r="69" spans="2:12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</row>
    <row r="70" spans="2:12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</row>
    <row r="71" spans="2:12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</row>
    <row r="72" spans="2:12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</row>
    <row r="73" spans="2:12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</row>
    <row r="74" spans="2:12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</row>
    <row r="75" spans="2:12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</row>
    <row r="76" spans="2:12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</row>
    <row r="77" spans="2:12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</row>
    <row r="78" spans="2:12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</row>
    <row r="79" spans="2:12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</row>
    <row r="80" spans="2:12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  <row r="81" spans="2:12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</row>
    <row r="82" spans="2:12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</row>
    <row r="83" spans="2:1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</row>
    <row r="84" spans="2:12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</row>
    <row r="85" spans="2:12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</row>
    <row r="86" spans="2:12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</row>
    <row r="87" spans="2:12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</row>
    <row r="88" spans="2:12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</row>
    <row r="89" spans="2:12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</row>
    <row r="90" spans="2:12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</row>
    <row r="91" spans="2:12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</row>
    <row r="92" spans="2:12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</row>
    <row r="93" spans="2:12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</row>
    <row r="94" spans="2:12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</row>
    <row r="95" spans="2:12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</row>
    <row r="96" spans="2:12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</row>
    <row r="97" spans="2:12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</row>
    <row r="98" spans="2:12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</row>
    <row r="99" spans="2:12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</row>
    <row r="100" spans="2:12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</row>
    <row r="101" spans="2:12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</row>
    <row r="102" spans="2:12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</row>
    <row r="103" spans="2:12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</row>
    <row r="104" spans="2:12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</row>
    <row r="105" spans="2:12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</row>
    <row r="106" spans="2:12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</row>
    <row r="107" spans="2:12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</row>
    <row r="108" spans="2:12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</row>
    <row r="109" spans="2:12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</row>
    <row r="110" spans="2:12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</row>
    <row r="111" spans="2:12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</row>
    <row r="112" spans="2:12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</row>
    <row r="113" spans="2:12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</row>
    <row r="114" spans="2:12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</row>
    <row r="115" spans="2:12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</row>
    <row r="116" spans="2:12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</row>
    <row r="117" spans="2:12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</row>
    <row r="118" spans="2:12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</row>
    <row r="119" spans="2:12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</row>
    <row r="120" spans="2:12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</row>
    <row r="121" spans="2:12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</row>
    <row r="122" spans="2:12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2:12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2:12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2:12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2:12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2:12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2:12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2:12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2:12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2:12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2:12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2:12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2:12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2:12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2:12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2:12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2:12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2:12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2:12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2:12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2:12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2:12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2:12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2:12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2:12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2:12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2:12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2:12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2:12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2:12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2:12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2:12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2:12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2:12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2:12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2:12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2:12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2:12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2:12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2:12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2:12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2:12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2:12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2:12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2:12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2:12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2:12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2:12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2:12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2:12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2:12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2:12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2:12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2:12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2:12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2:12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2:12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2:12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2:12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2:12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2:12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2:12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2:12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2:12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2:12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2:12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2:12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2:12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2:12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2:12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2:12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2:12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2:12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2:12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2:12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2:12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2:12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2:12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2:12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2:12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2:12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2:12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2:12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2:12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2:12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2:12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2:12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2:12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2:12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2:12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2:12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2:12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2:12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2:12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2:12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2:12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2:12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2:12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2:12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2:12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2:12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2:12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2:12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2:12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2:12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2:12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2:12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2:12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2:12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2:12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2:12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2:12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2:12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2:12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2:12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2:12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2:12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2:12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2:12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2:12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2:12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2:12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2:12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2:12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2:12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2:12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2:12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2:12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2:12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2:12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</row>
    <row r="252" spans="2:12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</row>
    <row r="253" spans="2:12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</row>
    <row r="254" spans="2:12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</row>
    <row r="255" spans="2:12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</row>
    <row r="256" spans="2:12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</row>
    <row r="257" spans="2:12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</row>
    <row r="258" spans="2:12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</row>
    <row r="259" spans="2:12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</row>
    <row r="260" spans="2:12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</row>
    <row r="261" spans="2:12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</row>
    <row r="262" spans="2:12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</row>
    <row r="263" spans="2:12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</row>
    <row r="264" spans="2:12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</row>
    <row r="265" spans="2:12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</row>
    <row r="266" spans="2:12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</row>
    <row r="267" spans="2:12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</row>
    <row r="268" spans="2:12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</row>
    <row r="269" spans="2:12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</row>
    <row r="270" spans="2:12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</row>
    <row r="271" spans="2:12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</row>
    <row r="272" spans="2:12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</row>
    <row r="273" spans="2:12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</row>
    <row r="274" spans="2:12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</row>
    <row r="275" spans="2:12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</row>
    <row r="276" spans="2:12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</row>
    <row r="277" spans="2:12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</row>
    <row r="278" spans="2:12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</row>
    <row r="279" spans="2:12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</row>
    <row r="280" spans="2:12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</row>
    <row r="281" spans="2:12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</row>
    <row r="282" spans="2:12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</row>
    <row r="283" spans="2:12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</row>
    <row r="284" spans="2:12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</row>
    <row r="285" spans="2:12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</row>
    <row r="286" spans="2:12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</row>
    <row r="287" spans="2:12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</row>
    <row r="288" spans="2:12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</row>
    <row r="289" spans="2:12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</row>
    <row r="290" spans="2:12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</row>
    <row r="291" spans="2:12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</row>
    <row r="292" spans="2:12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</row>
    <row r="293" spans="2:12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</row>
    <row r="294" spans="2:12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</row>
    <row r="295" spans="2:12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</row>
    <row r="296" spans="2:12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</row>
    <row r="297" spans="2:12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</row>
    <row r="298" spans="2:12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</row>
    <row r="299" spans="2:12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</row>
    <row r="300" spans="2:12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</row>
    <row r="301" spans="2:12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</row>
    <row r="302" spans="2:12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2:12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</row>
    <row r="304" spans="2:12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</row>
    <row r="305" spans="2:12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</row>
    <row r="306" spans="2:12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</row>
    <row r="307" spans="2:12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</row>
    <row r="308" spans="2:12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</row>
    <row r="309" spans="2:12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</row>
    <row r="310" spans="2:12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</row>
    <row r="311" spans="2:12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</row>
    <row r="312" spans="2:12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</row>
    <row r="313" spans="2:12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</row>
    <row r="314" spans="2:12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</row>
    <row r="315" spans="2:12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2:12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2:12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2:12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2:12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2:12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2:12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2:12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2:12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2:12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2:12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2:12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2:12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2:12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2:12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2:12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2:12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2:12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2:12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2:12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2:12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2:12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2:12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</row>
    <row r="338" spans="2:12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</row>
    <row r="339" spans="2:12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</row>
    <row r="340" spans="2:12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</row>
    <row r="341" spans="2:12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</row>
    <row r="342" spans="2:12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</row>
    <row r="343" spans="2:12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</row>
    <row r="344" spans="2:12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</row>
    <row r="345" spans="2:12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</row>
    <row r="346" spans="2:12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</row>
    <row r="347" spans="2:12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</row>
    <row r="348" spans="2:12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</row>
    <row r="349" spans="2:12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</row>
    <row r="350" spans="2:12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</row>
    <row r="351" spans="2:12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</row>
    <row r="352" spans="2:12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</row>
    <row r="353" spans="2:12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</row>
    <row r="354" spans="2:12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</row>
    <row r="355" spans="2:12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</row>
    <row r="356" spans="2:12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</row>
    <row r="357" spans="2:12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</row>
    <row r="358" spans="2:12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</row>
    <row r="359" spans="2:12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</row>
    <row r="360" spans="2:12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</row>
    <row r="361" spans="2:12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</row>
    <row r="362" spans="2:12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</row>
    <row r="363" spans="2:12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</row>
    <row r="364" spans="2:12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</row>
    <row r="365" spans="2:12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</row>
    <row r="366" spans="2:12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</row>
    <row r="367" spans="2:12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</row>
    <row r="368" spans="2:12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</row>
    <row r="369" spans="2:12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</row>
    <row r="370" spans="2:12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</row>
    <row r="371" spans="2:12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</row>
    <row r="372" spans="2:12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</row>
    <row r="373" spans="2:12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</row>
    <row r="374" spans="2:12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</row>
    <row r="375" spans="2:12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</row>
    <row r="376" spans="2:12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</row>
    <row r="377" spans="2:12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</row>
    <row r="378" spans="2:12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</row>
    <row r="379" spans="2:12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</row>
    <row r="380" spans="2:12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</row>
    <row r="381" spans="2:12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</row>
    <row r="382" spans="2:12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</row>
    <row r="383" spans="2:12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</row>
    <row r="384" spans="2:12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</row>
    <row r="385" spans="2:12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</row>
    <row r="386" spans="2:12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</row>
    <row r="387" spans="2:12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</row>
    <row r="388" spans="2:12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</row>
    <row r="389" spans="2:12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</row>
    <row r="390" spans="2:12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</row>
    <row r="391" spans="2:12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</row>
    <row r="392" spans="2:12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</row>
    <row r="393" spans="2:12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</row>
    <row r="394" spans="2:12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</row>
    <row r="395" spans="2:12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</row>
    <row r="396" spans="2:12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</row>
    <row r="397" spans="2:12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</row>
    <row r="398" spans="2:12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</row>
    <row r="399" spans="2:12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</row>
    <row r="400" spans="2:12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</row>
    <row r="401" spans="2:12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</row>
    <row r="402" spans="2:12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</row>
    <row r="403" spans="2:12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</row>
    <row r="404" spans="2:12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</row>
    <row r="405" spans="2:12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</row>
    <row r="406" spans="2:12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</row>
    <row r="407" spans="2:12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</row>
    <row r="408" spans="2:12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</row>
    <row r="409" spans="2:12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</row>
    <row r="410" spans="2:12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</row>
    <row r="411" spans="2:12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</row>
    <row r="412" spans="2:12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</row>
    <row r="413" spans="2:12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</row>
    <row r="414" spans="2:12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</row>
    <row r="415" spans="2:12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</row>
    <row r="416" spans="2:12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</row>
    <row r="417" spans="2:12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</row>
    <row r="418" spans="2:12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</row>
    <row r="419" spans="2:12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</row>
    <row r="420" spans="2:12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</row>
    <row r="421" spans="2:12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</row>
    <row r="422" spans="2:12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</row>
    <row r="423" spans="2:12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</row>
    <row r="424" spans="2:12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</row>
    <row r="425" spans="2:12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</row>
    <row r="426" spans="2:12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</row>
    <row r="427" spans="2:12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</row>
    <row r="428" spans="2:12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</row>
    <row r="429" spans="2:12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</row>
    <row r="430" spans="2:12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</row>
    <row r="431" spans="2:12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</row>
    <row r="432" spans="2:12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</row>
    <row r="433" spans="2:12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</row>
    <row r="434" spans="2:12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</row>
    <row r="435" spans="2:12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</row>
    <row r="436" spans="2:12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</row>
    <row r="437" spans="2:12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</row>
    <row r="438" spans="2:12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</row>
    <row r="439" spans="2:12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</row>
    <row r="440" spans="2:12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</row>
    <row r="441" spans="2:12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</row>
    <row r="442" spans="2:12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</row>
    <row r="443" spans="2:12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</row>
    <row r="444" spans="2:12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</row>
    <row r="445" spans="2:12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</row>
    <row r="446" spans="2:12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</row>
    <row r="447" spans="2:12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</row>
    <row r="448" spans="2:12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</row>
    <row r="449" spans="2:12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</row>
    <row r="450" spans="2:12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</row>
    <row r="451" spans="2:12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</row>
    <row r="452" spans="2:12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</row>
    <row r="453" spans="2:12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</row>
    <row r="454" spans="2:12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</row>
    <row r="455" spans="2:12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</row>
    <row r="456" spans="2:12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</row>
    <row r="457" spans="2:12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</row>
    <row r="458" spans="2:12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</row>
    <row r="459" spans="2:12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</row>
    <row r="460" spans="2:12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</row>
    <row r="461" spans="2:12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</row>
    <row r="462" spans="2:12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</row>
    <row r="463" spans="2:12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</row>
    <row r="464" spans="2:12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</row>
    <row r="465" spans="2:12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</row>
    <row r="466" spans="2:12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</row>
    <row r="467" spans="2:12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</row>
    <row r="468" spans="2:12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</row>
    <row r="469" spans="2:12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</row>
    <row r="470" spans="2:12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</row>
    <row r="471" spans="2:12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</row>
    <row r="472" spans="2:12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</row>
    <row r="473" spans="2:12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</row>
    <row r="474" spans="2:12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</row>
    <row r="475" spans="2:12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</row>
    <row r="476" spans="2:12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</row>
    <row r="477" spans="2:12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</row>
    <row r="478" spans="2:12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</row>
    <row r="479" spans="2:12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</row>
    <row r="480" spans="2:12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</row>
    <row r="481" spans="2:12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</row>
    <row r="482" spans="2:12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</row>
    <row r="483" spans="2:12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</row>
    <row r="484" spans="2:12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</row>
    <row r="485" spans="2:12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</row>
    <row r="486" spans="2:12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</row>
    <row r="487" spans="2:12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</row>
    <row r="488" spans="2:12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</row>
    <row r="489" spans="2:12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</row>
    <row r="490" spans="2:12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</row>
    <row r="491" spans="2:12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</row>
    <row r="492" spans="2:12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</row>
    <row r="493" spans="2:12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</row>
    <row r="494" spans="2:12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</row>
    <row r="495" spans="2:12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</row>
    <row r="496" spans="2:12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</row>
    <row r="497" spans="2:12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</row>
    <row r="498" spans="2:12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</row>
    <row r="499" spans="2:12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</row>
    <row r="500" spans="2:12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</row>
    <row r="501" spans="2:12">
      <c r="B501" s="126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</row>
    <row r="502" spans="2:12">
      <c r="B502" s="126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</row>
    <row r="503" spans="2:12">
      <c r="B503" s="126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</row>
    <row r="504" spans="2:12">
      <c r="B504" s="126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</row>
    <row r="505" spans="2:12">
      <c r="B505" s="126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</row>
    <row r="506" spans="2:12">
      <c r="B506" s="126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</row>
    <row r="507" spans="2:12">
      <c r="B507" s="126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</row>
    <row r="508" spans="2:12">
      <c r="B508" s="126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</row>
    <row r="509" spans="2:12">
      <c r="B509" s="126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</row>
    <row r="510" spans="2:12">
      <c r="B510" s="126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</row>
    <row r="511" spans="2:12">
      <c r="B511" s="126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</row>
    <row r="512" spans="2:12">
      <c r="B512" s="126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</row>
    <row r="513" spans="2:12">
      <c r="B513" s="126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</row>
    <row r="514" spans="2:12">
      <c r="B514" s="126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</row>
    <row r="515" spans="2:12">
      <c r="B515" s="126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</row>
    <row r="516" spans="2:12">
      <c r="B516" s="126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</row>
    <row r="517" spans="2:12">
      <c r="B517" s="126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</row>
    <row r="518" spans="2:12">
      <c r="B518" s="126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</row>
    <row r="519" spans="2:12">
      <c r="B519" s="126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</row>
    <row r="520" spans="2:12">
      <c r="B520" s="126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</row>
    <row r="521" spans="2:12">
      <c r="B521" s="126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</row>
    <row r="522" spans="2:12">
      <c r="B522" s="126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</row>
    <row r="523" spans="2:12">
      <c r="B523" s="126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</row>
    <row r="524" spans="2:12">
      <c r="B524" s="126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</row>
    <row r="525" spans="2:12">
      <c r="B525" s="126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</row>
    <row r="526" spans="2:12">
      <c r="B526" s="126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</row>
    <row r="527" spans="2:12">
      <c r="B527" s="126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</row>
    <row r="528" spans="2:12">
      <c r="B528" s="126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</row>
    <row r="529" spans="2:12">
      <c r="B529" s="126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</row>
    <row r="530" spans="2:12">
      <c r="B530" s="126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</row>
    <row r="531" spans="2:12">
      <c r="B531" s="126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</row>
    <row r="532" spans="2:12">
      <c r="B532" s="126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</row>
    <row r="533" spans="2:12">
      <c r="B533" s="126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</row>
    <row r="534" spans="2:12">
      <c r="B534" s="126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</row>
    <row r="535" spans="2:12">
      <c r="B535" s="126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</row>
    <row r="536" spans="2:12">
      <c r="B536" s="126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</row>
    <row r="537" spans="2:12">
      <c r="B537" s="126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</row>
    <row r="538" spans="2:12">
      <c r="B538" s="126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</row>
    <row r="539" spans="2:12">
      <c r="B539" s="126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</row>
    <row r="540" spans="2:12">
      <c r="B540" s="126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</row>
    <row r="541" spans="2:12">
      <c r="B541" s="126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</row>
    <row r="542" spans="2:12">
      <c r="B542" s="126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</row>
    <row r="543" spans="2:12">
      <c r="B543" s="126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</row>
    <row r="544" spans="2:12">
      <c r="B544" s="126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</row>
    <row r="545" spans="2:12">
      <c r="B545" s="126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</row>
    <row r="546" spans="2:12">
      <c r="B546" s="126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</row>
    <row r="547" spans="2:12">
      <c r="B547" s="126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</row>
    <row r="548" spans="2:12">
      <c r="B548" s="126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</row>
    <row r="549" spans="2:12">
      <c r="B549" s="126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</row>
    <row r="550" spans="2:12">
      <c r="B550" s="126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</row>
    <row r="551" spans="2:12">
      <c r="B551" s="126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</row>
    <row r="552" spans="2:12">
      <c r="B552" s="126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</row>
    <row r="553" spans="2:12">
      <c r="B553" s="126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</row>
    <row r="554" spans="2:12">
      <c r="B554" s="126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</row>
    <row r="555" spans="2:12">
      <c r="B555" s="126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</row>
    <row r="556" spans="2:12">
      <c r="B556" s="126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</row>
    <row r="557" spans="2:12">
      <c r="B557" s="126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</row>
    <row r="558" spans="2:12">
      <c r="B558" s="126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</row>
    <row r="559" spans="2:12">
      <c r="B559" s="126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</row>
    <row r="560" spans="2:12">
      <c r="B560" s="126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</row>
    <row r="561" spans="2:12">
      <c r="B561" s="126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</row>
    <row r="562" spans="2:12">
      <c r="B562" s="126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</row>
    <row r="563" spans="2:12">
      <c r="B563" s="126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</row>
    <row r="564" spans="2:12">
      <c r="B564" s="126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</row>
    <row r="565" spans="2:12">
      <c r="B565" s="126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</row>
    <row r="566" spans="2:12">
      <c r="B566" s="126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</row>
    <row r="567" spans="2:12">
      <c r="B567" s="126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</row>
    <row r="568" spans="2:12">
      <c r="B568" s="126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</row>
    <row r="569" spans="2:12">
      <c r="B569" s="126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</row>
    <row r="570" spans="2:12">
      <c r="B570" s="126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6384" width="9.140625" style="1"/>
  </cols>
  <sheetData>
    <row r="1" spans="2:12">
      <c r="B1" s="45" t="s">
        <v>150</v>
      </c>
      <c r="C1" s="65" t="s" vm="1">
        <v>238</v>
      </c>
    </row>
    <row r="2" spans="2:12">
      <c r="B2" s="45" t="s">
        <v>149</v>
      </c>
      <c r="C2" s="65" t="s">
        <v>239</v>
      </c>
    </row>
    <row r="3" spans="2:12">
      <c r="B3" s="45" t="s">
        <v>151</v>
      </c>
      <c r="C3" s="65" t="s">
        <v>240</v>
      </c>
    </row>
    <row r="4" spans="2:12">
      <c r="B4" s="45" t="s">
        <v>152</v>
      </c>
      <c r="C4" s="65" t="s">
        <v>241</v>
      </c>
    </row>
    <row r="6" spans="2:12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9"/>
    </row>
    <row r="7" spans="2:12" ht="26.25" customHeight="1">
      <c r="B7" s="157" t="s">
        <v>104</v>
      </c>
      <c r="C7" s="158"/>
      <c r="D7" s="158"/>
      <c r="E7" s="158"/>
      <c r="F7" s="158"/>
      <c r="G7" s="158"/>
      <c r="H7" s="158"/>
      <c r="I7" s="158"/>
      <c r="J7" s="158"/>
      <c r="K7" s="158"/>
      <c r="L7" s="159"/>
    </row>
    <row r="8" spans="2:12" s="3" customFormat="1" ht="78.75">
      <c r="B8" s="21" t="s">
        <v>120</v>
      </c>
      <c r="C8" s="28" t="s">
        <v>48</v>
      </c>
      <c r="D8" s="28" t="s">
        <v>69</v>
      </c>
      <c r="E8" s="28" t="s">
        <v>107</v>
      </c>
      <c r="F8" s="28" t="s">
        <v>108</v>
      </c>
      <c r="G8" s="28" t="s">
        <v>213</v>
      </c>
      <c r="H8" s="28" t="s">
        <v>212</v>
      </c>
      <c r="I8" s="28" t="s">
        <v>115</v>
      </c>
      <c r="J8" s="28" t="s">
        <v>62</v>
      </c>
      <c r="K8" s="28" t="s">
        <v>153</v>
      </c>
      <c r="L8" s="29" t="s">
        <v>155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0" t="s">
        <v>19</v>
      </c>
      <c r="K9" s="30" t="s">
        <v>19</v>
      </c>
      <c r="L9" s="31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34" t="s">
        <v>53</v>
      </c>
      <c r="C11" s="95"/>
      <c r="D11" s="95"/>
      <c r="E11" s="95"/>
      <c r="F11" s="95"/>
      <c r="G11" s="95"/>
      <c r="H11" s="95"/>
      <c r="I11" s="135">
        <v>0</v>
      </c>
      <c r="J11" s="95"/>
      <c r="K11" s="95"/>
      <c r="L11" s="95"/>
    </row>
    <row r="12" spans="2:12" ht="19.5" customHeight="1">
      <c r="B12" s="131" t="s">
        <v>229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</row>
    <row r="13" spans="2:12">
      <c r="B13" s="131" t="s">
        <v>116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</row>
    <row r="14" spans="2:12">
      <c r="B14" s="131" t="s">
        <v>211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</row>
    <row r="15" spans="2:12">
      <c r="B15" s="131" t="s">
        <v>219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</row>
    <row r="16" spans="2:12" s="6" customFormat="1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2:12" s="6" customFormat="1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2:12" s="6" customFormat="1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</row>
    <row r="19" spans="2:12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</row>
    <row r="20" spans="2:12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</row>
    <row r="21" spans="2:12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</row>
    <row r="22" spans="2:12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</row>
    <row r="23" spans="2:12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</row>
    <row r="24" spans="2:12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</row>
    <row r="25" spans="2:12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2:12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</row>
    <row r="27" spans="2:12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2:12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</row>
    <row r="29" spans="2:12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</row>
    <row r="30" spans="2:12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2:12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2:12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</row>
    <row r="33" spans="2:12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</row>
    <row r="34" spans="2:12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</row>
    <row r="35" spans="2:12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</row>
    <row r="36" spans="2:12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</row>
    <row r="37" spans="2:12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</row>
    <row r="38" spans="2:12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</row>
    <row r="39" spans="2:12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</row>
    <row r="40" spans="2:12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</row>
    <row r="41" spans="2:12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</row>
    <row r="42" spans="2:12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</row>
    <row r="43" spans="2:12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</row>
    <row r="44" spans="2:12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</row>
    <row r="45" spans="2:12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</row>
    <row r="46" spans="2:12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</row>
    <row r="47" spans="2:12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</row>
    <row r="48" spans="2:12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</row>
    <row r="49" spans="2:12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</row>
    <row r="50" spans="2:12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</row>
    <row r="51" spans="2:12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</row>
    <row r="52" spans="2:12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</row>
    <row r="53" spans="2:12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</row>
    <row r="54" spans="2:12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</row>
    <row r="55" spans="2:12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</row>
    <row r="56" spans="2:12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</row>
    <row r="57" spans="2:12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</row>
    <row r="58" spans="2:12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</row>
    <row r="59" spans="2:12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</row>
    <row r="60" spans="2:12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</row>
    <row r="61" spans="2:12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</row>
    <row r="62" spans="2:12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</row>
    <row r="63" spans="2:12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</row>
    <row r="64" spans="2:12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</row>
    <row r="65" spans="2:12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</row>
    <row r="66" spans="2:12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2:12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</row>
    <row r="68" spans="2:12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</row>
    <row r="69" spans="2:12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</row>
    <row r="70" spans="2:12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</row>
    <row r="71" spans="2:12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</row>
    <row r="72" spans="2:12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</row>
    <row r="73" spans="2:12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</row>
    <row r="74" spans="2:12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</row>
    <row r="75" spans="2:12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</row>
    <row r="76" spans="2:12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</row>
    <row r="77" spans="2:12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</row>
    <row r="78" spans="2:12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</row>
    <row r="79" spans="2:12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</row>
    <row r="80" spans="2:12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  <row r="81" spans="2:12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</row>
    <row r="82" spans="2:12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</row>
    <row r="83" spans="2:1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</row>
    <row r="84" spans="2:12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</row>
    <row r="85" spans="2:12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</row>
    <row r="86" spans="2:12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</row>
    <row r="87" spans="2:12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</row>
    <row r="88" spans="2:12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</row>
    <row r="89" spans="2:12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</row>
    <row r="90" spans="2:12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</row>
    <row r="91" spans="2:12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</row>
    <row r="92" spans="2:12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</row>
    <row r="93" spans="2:12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</row>
    <row r="94" spans="2:12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</row>
    <row r="95" spans="2:12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</row>
    <row r="96" spans="2:12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</row>
    <row r="97" spans="2:12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</row>
    <row r="98" spans="2:12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</row>
    <row r="99" spans="2:12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</row>
    <row r="100" spans="2:12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</row>
    <row r="101" spans="2:12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</row>
    <row r="102" spans="2:12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</row>
    <row r="103" spans="2:12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</row>
    <row r="104" spans="2:12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</row>
    <row r="105" spans="2:12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</row>
    <row r="106" spans="2:12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</row>
    <row r="107" spans="2:12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</row>
    <row r="108" spans="2:12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</row>
    <row r="109" spans="2:12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</row>
    <row r="110" spans="2:12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</row>
    <row r="111" spans="2:12">
      <c r="B111" s="126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</row>
    <row r="112" spans="2:12">
      <c r="B112" s="126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</row>
    <row r="113" spans="2:12">
      <c r="B113" s="126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</row>
    <row r="114" spans="2:12">
      <c r="B114" s="126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</row>
    <row r="115" spans="2:12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</row>
    <row r="116" spans="2:12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</row>
    <row r="117" spans="2:12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</row>
    <row r="118" spans="2:12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</row>
    <row r="119" spans="2:12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</row>
    <row r="120" spans="2:12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</row>
    <row r="121" spans="2:12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</row>
    <row r="122" spans="2:12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2:12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2:12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2:12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2:12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2:12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2:12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2:12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2:12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2:12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2:12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2:12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2:12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2:12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2:12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2:12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2:12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2:12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2:12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2:12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2:12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2:12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2:12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2:12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2:12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2:12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2:12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2:12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2:12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2:12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2:12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2:12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2:12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2:12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2:12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2:12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2:12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2:12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2:12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2:12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2:12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2:12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2:12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2:12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2:12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2:12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2:12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2:12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2:12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2:12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2:12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2:12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2:12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2:12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2:12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2:12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2:12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2:12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2:12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2:12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2:12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2:12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2:12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2:12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2:12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2:12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2:12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2:12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2:12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2:12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2:12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2:12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2:12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2:12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2:12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2:12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2:12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2:12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2:12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2:12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2:12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2:12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2:12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2:12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2:12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2:12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2:12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2:12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2:12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2:12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2:12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2:12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2:12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2:12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2:12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2:12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2:12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2:12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2:12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2:12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2:12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2:12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2:12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2:12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2:12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2:12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2:12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2:12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2:12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2:12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2:12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2:12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2:12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2:12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2:12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2:12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2:12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2:12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2:12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2:12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2:12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2:12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2:12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2:12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2:12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2:12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2:12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2:12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2:12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2:12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</row>
    <row r="252" spans="2:12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</row>
    <row r="253" spans="2:12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</row>
    <row r="254" spans="2:12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</row>
    <row r="255" spans="2:12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</row>
    <row r="256" spans="2:12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</row>
    <row r="257" spans="2:12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</row>
    <row r="258" spans="2:12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</row>
    <row r="259" spans="2:12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</row>
    <row r="260" spans="2:12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</row>
    <row r="261" spans="2:12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</row>
    <row r="262" spans="2:12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</row>
    <row r="263" spans="2:12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</row>
    <row r="264" spans="2:12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</row>
    <row r="265" spans="2:12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</row>
    <row r="266" spans="2:12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</row>
    <row r="267" spans="2:12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</row>
    <row r="268" spans="2:12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</row>
    <row r="269" spans="2:12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</row>
    <row r="270" spans="2:12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</row>
    <row r="271" spans="2:12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</row>
    <row r="272" spans="2:12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</row>
    <row r="273" spans="2:12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</row>
    <row r="274" spans="2:12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</row>
    <row r="275" spans="2:12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</row>
    <row r="276" spans="2:12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</row>
    <row r="277" spans="2:12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</row>
    <row r="278" spans="2:12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</row>
    <row r="279" spans="2:12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</row>
    <row r="280" spans="2:12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</row>
    <row r="281" spans="2:12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</row>
    <row r="282" spans="2:12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</row>
    <row r="283" spans="2:12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</row>
    <row r="284" spans="2:12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</row>
    <row r="285" spans="2:12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</row>
    <row r="286" spans="2:12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</row>
    <row r="287" spans="2:12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</row>
    <row r="288" spans="2:12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</row>
    <row r="289" spans="2:12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</row>
    <row r="290" spans="2:12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</row>
    <row r="291" spans="2:12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</row>
    <row r="292" spans="2:12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</row>
    <row r="293" spans="2:12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</row>
    <row r="294" spans="2:12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</row>
    <row r="295" spans="2:12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</row>
    <row r="296" spans="2:12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</row>
    <row r="297" spans="2:12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</row>
    <row r="298" spans="2:12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</row>
    <row r="299" spans="2:12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</row>
    <row r="300" spans="2:12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</row>
    <row r="301" spans="2:12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</row>
    <row r="302" spans="2:12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2:12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</row>
    <row r="304" spans="2:12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</row>
    <row r="305" spans="2:12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</row>
    <row r="306" spans="2:12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</row>
    <row r="307" spans="2:12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</row>
    <row r="308" spans="2:12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</row>
    <row r="309" spans="2:12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</row>
    <row r="310" spans="2:12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</row>
    <row r="311" spans="2:12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</row>
    <row r="312" spans="2:12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</row>
    <row r="313" spans="2:12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</row>
    <row r="314" spans="2:12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</row>
    <row r="315" spans="2:12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2:12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2:12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2:12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2:12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2:12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2:12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2:12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2:12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2:12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2:12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2:12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2:12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2:12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2:12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2:12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2:12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2:12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2:12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2:12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2:12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2:12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2:12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</row>
    <row r="338" spans="2:12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</row>
    <row r="339" spans="2:12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</row>
    <row r="340" spans="2:12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</row>
    <row r="341" spans="2:12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</row>
    <row r="342" spans="2:12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</row>
    <row r="343" spans="2:12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</row>
    <row r="344" spans="2:12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</row>
    <row r="345" spans="2:12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</row>
    <row r="346" spans="2:12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</row>
    <row r="347" spans="2:12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</row>
    <row r="348" spans="2:12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</row>
    <row r="349" spans="2:12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</row>
    <row r="350" spans="2:12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</row>
    <row r="351" spans="2:12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</row>
    <row r="352" spans="2:12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</row>
    <row r="353" spans="2:12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</row>
    <row r="354" spans="2:12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</row>
    <row r="355" spans="2:12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</row>
    <row r="356" spans="2:12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</row>
    <row r="357" spans="2:12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</row>
    <row r="358" spans="2:12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</row>
    <row r="359" spans="2:12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</row>
    <row r="360" spans="2:12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</row>
    <row r="361" spans="2:12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</row>
    <row r="362" spans="2:12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</row>
    <row r="363" spans="2:12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</row>
    <row r="364" spans="2:12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</row>
    <row r="365" spans="2:12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</row>
    <row r="366" spans="2:12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</row>
    <row r="367" spans="2:12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</row>
    <row r="368" spans="2:12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</row>
    <row r="369" spans="2:12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</row>
    <row r="370" spans="2:12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</row>
    <row r="371" spans="2:12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</row>
    <row r="372" spans="2:12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</row>
    <row r="373" spans="2:12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</row>
    <row r="374" spans="2:12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</row>
    <row r="375" spans="2:12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</row>
    <row r="376" spans="2:12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</row>
    <row r="377" spans="2:12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</row>
    <row r="378" spans="2:12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</row>
    <row r="379" spans="2:12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</row>
    <row r="380" spans="2:12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</row>
    <row r="381" spans="2:12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</row>
    <row r="382" spans="2:12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</row>
    <row r="383" spans="2:12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</row>
    <row r="384" spans="2:12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</row>
    <row r="385" spans="2:12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</row>
    <row r="386" spans="2:12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</row>
    <row r="387" spans="2:12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</row>
    <row r="388" spans="2:12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</row>
    <row r="389" spans="2:12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</row>
    <row r="390" spans="2:12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</row>
    <row r="391" spans="2:12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</row>
    <row r="392" spans="2:12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</row>
    <row r="393" spans="2:12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</row>
    <row r="394" spans="2:12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</row>
    <row r="395" spans="2:12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</row>
    <row r="396" spans="2:12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</row>
    <row r="397" spans="2:12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</row>
    <row r="398" spans="2:12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</row>
    <row r="399" spans="2:12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</row>
    <row r="400" spans="2:12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</row>
    <row r="401" spans="2:12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</row>
    <row r="402" spans="2:12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</row>
    <row r="403" spans="2:12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</row>
    <row r="404" spans="2:12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</row>
    <row r="405" spans="2:12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</row>
    <row r="406" spans="2:12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</row>
    <row r="407" spans="2:12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</row>
    <row r="408" spans="2:12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</row>
    <row r="409" spans="2:12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</row>
    <row r="410" spans="2:12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</row>
    <row r="411" spans="2:12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</row>
    <row r="412" spans="2:12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</row>
    <row r="413" spans="2:12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</row>
    <row r="414" spans="2:12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</row>
    <row r="415" spans="2:12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</row>
    <row r="416" spans="2:12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</row>
    <row r="417" spans="2:12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</row>
    <row r="418" spans="2:12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</row>
    <row r="419" spans="2:12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</row>
    <row r="420" spans="2:12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</row>
    <row r="421" spans="2:12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</row>
    <row r="422" spans="2:12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</row>
    <row r="423" spans="2:12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</row>
    <row r="424" spans="2:12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</row>
    <row r="425" spans="2:12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</row>
    <row r="426" spans="2:12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</row>
    <row r="427" spans="2:12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</row>
    <row r="428" spans="2:12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</row>
    <row r="429" spans="2:12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</row>
    <row r="430" spans="2:12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</row>
    <row r="431" spans="2:12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</row>
    <row r="432" spans="2:12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</row>
    <row r="433" spans="2:12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</row>
    <row r="434" spans="2:12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</row>
    <row r="435" spans="2:12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</row>
    <row r="436" spans="2:12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</row>
    <row r="437" spans="2:12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</row>
    <row r="438" spans="2:12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</row>
    <row r="439" spans="2:12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</row>
    <row r="440" spans="2:12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</row>
    <row r="441" spans="2:12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</row>
    <row r="442" spans="2:12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</row>
    <row r="443" spans="2:12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</row>
    <row r="444" spans="2:12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</row>
    <row r="445" spans="2:12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</row>
    <row r="446" spans="2:12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</row>
    <row r="447" spans="2:12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</row>
    <row r="448" spans="2:12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</row>
    <row r="449" spans="2:12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</row>
    <row r="450" spans="2:12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</row>
    <row r="451" spans="2:12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</row>
    <row r="452" spans="2:12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</row>
    <row r="453" spans="2:12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</row>
    <row r="454" spans="2:12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</row>
    <row r="455" spans="2:12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</row>
    <row r="456" spans="2:12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</row>
    <row r="457" spans="2:12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</row>
    <row r="458" spans="2:12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</row>
    <row r="459" spans="2:12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</row>
    <row r="460" spans="2:12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</row>
    <row r="461" spans="2:12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</row>
    <row r="462" spans="2:12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</row>
    <row r="463" spans="2:12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</row>
    <row r="464" spans="2:12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</row>
    <row r="465" spans="2:12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</row>
    <row r="466" spans="2:12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</row>
    <row r="467" spans="2:12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</row>
    <row r="468" spans="2:12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</row>
    <row r="469" spans="2:12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</row>
    <row r="470" spans="2:12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</row>
    <row r="471" spans="2:12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</row>
    <row r="472" spans="2:12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</row>
    <row r="473" spans="2:12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</row>
    <row r="474" spans="2:12">
      <c r="B474" s="126"/>
      <c r="C474" s="126"/>
      <c r="D474" s="126"/>
      <c r="E474" s="125"/>
      <c r="F474" s="125"/>
      <c r="G474" s="125"/>
      <c r="H474" s="125"/>
      <c r="I474" s="125"/>
      <c r="J474" s="125"/>
      <c r="K474" s="125"/>
      <c r="L474" s="125"/>
    </row>
    <row r="475" spans="2:12">
      <c r="B475" s="126"/>
      <c r="C475" s="126"/>
      <c r="D475" s="126"/>
      <c r="E475" s="125"/>
      <c r="F475" s="125"/>
      <c r="G475" s="125"/>
      <c r="H475" s="125"/>
      <c r="I475" s="125"/>
      <c r="J475" s="125"/>
      <c r="K475" s="125"/>
      <c r="L475" s="125"/>
    </row>
    <row r="476" spans="2:12">
      <c r="B476" s="126"/>
      <c r="C476" s="126"/>
      <c r="D476" s="126"/>
      <c r="E476" s="125"/>
      <c r="F476" s="125"/>
      <c r="G476" s="125"/>
      <c r="H476" s="125"/>
      <c r="I476" s="125"/>
      <c r="J476" s="125"/>
      <c r="K476" s="125"/>
      <c r="L476" s="125"/>
    </row>
    <row r="477" spans="2:12">
      <c r="B477" s="126"/>
      <c r="C477" s="126"/>
      <c r="D477" s="126"/>
      <c r="E477" s="125"/>
      <c r="F477" s="125"/>
      <c r="G477" s="125"/>
      <c r="H477" s="125"/>
      <c r="I477" s="125"/>
      <c r="J477" s="125"/>
      <c r="K477" s="125"/>
      <c r="L477" s="125"/>
    </row>
    <row r="478" spans="2:12">
      <c r="B478" s="126"/>
      <c r="C478" s="126"/>
      <c r="D478" s="126"/>
      <c r="E478" s="125"/>
      <c r="F478" s="125"/>
      <c r="G478" s="125"/>
      <c r="H478" s="125"/>
      <c r="I478" s="125"/>
      <c r="J478" s="125"/>
      <c r="K478" s="125"/>
      <c r="L478" s="125"/>
    </row>
    <row r="479" spans="2:12">
      <c r="B479" s="126"/>
      <c r="C479" s="126"/>
      <c r="D479" s="126"/>
      <c r="E479" s="125"/>
      <c r="F479" s="125"/>
      <c r="G479" s="125"/>
      <c r="H479" s="125"/>
      <c r="I479" s="125"/>
      <c r="J479" s="125"/>
      <c r="K479" s="125"/>
      <c r="L479" s="125"/>
    </row>
    <row r="480" spans="2:12">
      <c r="B480" s="126"/>
      <c r="C480" s="126"/>
      <c r="D480" s="126"/>
      <c r="E480" s="125"/>
      <c r="F480" s="125"/>
      <c r="G480" s="125"/>
      <c r="H480" s="125"/>
      <c r="I480" s="125"/>
      <c r="J480" s="125"/>
      <c r="K480" s="125"/>
      <c r="L480" s="125"/>
    </row>
    <row r="481" spans="2:12">
      <c r="B481" s="126"/>
      <c r="C481" s="126"/>
      <c r="D481" s="126"/>
      <c r="E481" s="125"/>
      <c r="F481" s="125"/>
      <c r="G481" s="125"/>
      <c r="H481" s="125"/>
      <c r="I481" s="125"/>
      <c r="J481" s="125"/>
      <c r="K481" s="125"/>
      <c r="L481" s="125"/>
    </row>
    <row r="482" spans="2:12">
      <c r="B482" s="126"/>
      <c r="C482" s="126"/>
      <c r="D482" s="126"/>
      <c r="E482" s="125"/>
      <c r="F482" s="125"/>
      <c r="G482" s="125"/>
      <c r="H482" s="125"/>
      <c r="I482" s="125"/>
      <c r="J482" s="125"/>
      <c r="K482" s="125"/>
      <c r="L482" s="125"/>
    </row>
    <row r="483" spans="2:12">
      <c r="B483" s="126"/>
      <c r="C483" s="126"/>
      <c r="D483" s="126"/>
      <c r="E483" s="125"/>
      <c r="F483" s="125"/>
      <c r="G483" s="125"/>
      <c r="H483" s="125"/>
      <c r="I483" s="125"/>
      <c r="J483" s="125"/>
      <c r="K483" s="125"/>
      <c r="L483" s="125"/>
    </row>
    <row r="484" spans="2:12">
      <c r="B484" s="126"/>
      <c r="C484" s="126"/>
      <c r="D484" s="126"/>
      <c r="E484" s="125"/>
      <c r="F484" s="125"/>
      <c r="G484" s="125"/>
      <c r="H484" s="125"/>
      <c r="I484" s="125"/>
      <c r="J484" s="125"/>
      <c r="K484" s="125"/>
      <c r="L484" s="125"/>
    </row>
    <row r="485" spans="2:12">
      <c r="B485" s="126"/>
      <c r="C485" s="126"/>
      <c r="D485" s="126"/>
      <c r="E485" s="125"/>
      <c r="F485" s="125"/>
      <c r="G485" s="125"/>
      <c r="H485" s="125"/>
      <c r="I485" s="125"/>
      <c r="J485" s="125"/>
      <c r="K485" s="125"/>
      <c r="L485" s="125"/>
    </row>
    <row r="486" spans="2:12">
      <c r="B486" s="126"/>
      <c r="C486" s="126"/>
      <c r="D486" s="126"/>
      <c r="E486" s="125"/>
      <c r="F486" s="125"/>
      <c r="G486" s="125"/>
      <c r="H486" s="125"/>
      <c r="I486" s="125"/>
      <c r="J486" s="125"/>
      <c r="K486" s="125"/>
      <c r="L486" s="125"/>
    </row>
    <row r="487" spans="2:12">
      <c r="B487" s="126"/>
      <c r="C487" s="126"/>
      <c r="D487" s="126"/>
      <c r="E487" s="125"/>
      <c r="F487" s="125"/>
      <c r="G487" s="125"/>
      <c r="H487" s="125"/>
      <c r="I487" s="125"/>
      <c r="J487" s="125"/>
      <c r="K487" s="125"/>
      <c r="L487" s="125"/>
    </row>
    <row r="488" spans="2:12">
      <c r="B488" s="126"/>
      <c r="C488" s="126"/>
      <c r="D488" s="126"/>
      <c r="E488" s="125"/>
      <c r="F488" s="125"/>
      <c r="G488" s="125"/>
      <c r="H488" s="125"/>
      <c r="I488" s="125"/>
      <c r="J488" s="125"/>
      <c r="K488" s="125"/>
      <c r="L488" s="125"/>
    </row>
    <row r="489" spans="2:12">
      <c r="B489" s="126"/>
      <c r="C489" s="126"/>
      <c r="D489" s="126"/>
      <c r="E489" s="125"/>
      <c r="F489" s="125"/>
      <c r="G489" s="125"/>
      <c r="H489" s="125"/>
      <c r="I489" s="125"/>
      <c r="J489" s="125"/>
      <c r="K489" s="125"/>
      <c r="L489" s="125"/>
    </row>
    <row r="490" spans="2:12">
      <c r="B490" s="126"/>
      <c r="C490" s="126"/>
      <c r="D490" s="126"/>
      <c r="E490" s="125"/>
      <c r="F490" s="125"/>
      <c r="G490" s="125"/>
      <c r="H490" s="125"/>
      <c r="I490" s="125"/>
      <c r="J490" s="125"/>
      <c r="K490" s="125"/>
      <c r="L490" s="125"/>
    </row>
    <row r="491" spans="2:12">
      <c r="B491" s="126"/>
      <c r="C491" s="126"/>
      <c r="D491" s="126"/>
      <c r="E491" s="125"/>
      <c r="F491" s="125"/>
      <c r="G491" s="125"/>
      <c r="H491" s="125"/>
      <c r="I491" s="125"/>
      <c r="J491" s="125"/>
      <c r="K491" s="125"/>
      <c r="L491" s="125"/>
    </row>
    <row r="492" spans="2:12">
      <c r="B492" s="126"/>
      <c r="C492" s="126"/>
      <c r="D492" s="126"/>
      <c r="E492" s="125"/>
      <c r="F492" s="125"/>
      <c r="G492" s="125"/>
      <c r="H492" s="125"/>
      <c r="I492" s="125"/>
      <c r="J492" s="125"/>
      <c r="K492" s="125"/>
      <c r="L492" s="125"/>
    </row>
    <row r="493" spans="2:12">
      <c r="B493" s="126"/>
      <c r="C493" s="126"/>
      <c r="D493" s="126"/>
      <c r="E493" s="125"/>
      <c r="F493" s="125"/>
      <c r="G493" s="125"/>
      <c r="H493" s="125"/>
      <c r="I493" s="125"/>
      <c r="J493" s="125"/>
      <c r="K493" s="125"/>
      <c r="L493" s="125"/>
    </row>
    <row r="494" spans="2:12">
      <c r="B494" s="126"/>
      <c r="C494" s="126"/>
      <c r="D494" s="126"/>
      <c r="E494" s="125"/>
      <c r="F494" s="125"/>
      <c r="G494" s="125"/>
      <c r="H494" s="125"/>
      <c r="I494" s="125"/>
      <c r="J494" s="125"/>
      <c r="K494" s="125"/>
      <c r="L494" s="125"/>
    </row>
    <row r="495" spans="2:12">
      <c r="B495" s="126"/>
      <c r="C495" s="126"/>
      <c r="D495" s="126"/>
      <c r="E495" s="125"/>
      <c r="F495" s="125"/>
      <c r="G495" s="125"/>
      <c r="H495" s="125"/>
      <c r="I495" s="125"/>
      <c r="J495" s="125"/>
      <c r="K495" s="125"/>
      <c r="L495" s="125"/>
    </row>
    <row r="496" spans="2:12">
      <c r="B496" s="126"/>
      <c r="C496" s="126"/>
      <c r="D496" s="126"/>
      <c r="E496" s="125"/>
      <c r="F496" s="125"/>
      <c r="G496" s="125"/>
      <c r="H496" s="125"/>
      <c r="I496" s="125"/>
      <c r="J496" s="125"/>
      <c r="K496" s="125"/>
      <c r="L496" s="125"/>
    </row>
    <row r="497" spans="2:12">
      <c r="B497" s="126"/>
      <c r="C497" s="126"/>
      <c r="D497" s="126"/>
      <c r="E497" s="125"/>
      <c r="F497" s="125"/>
      <c r="G497" s="125"/>
      <c r="H497" s="125"/>
      <c r="I497" s="125"/>
      <c r="J497" s="125"/>
      <c r="K497" s="125"/>
      <c r="L497" s="125"/>
    </row>
    <row r="498" spans="2:12">
      <c r="B498" s="126"/>
      <c r="C498" s="126"/>
      <c r="D498" s="126"/>
      <c r="E498" s="125"/>
      <c r="F498" s="125"/>
      <c r="G498" s="125"/>
      <c r="H498" s="125"/>
      <c r="I498" s="125"/>
      <c r="J498" s="125"/>
      <c r="K498" s="125"/>
      <c r="L498" s="125"/>
    </row>
    <row r="499" spans="2:12">
      <c r="B499" s="126"/>
      <c r="C499" s="126"/>
      <c r="D499" s="126"/>
      <c r="E499" s="125"/>
      <c r="F499" s="125"/>
      <c r="G499" s="125"/>
      <c r="H499" s="125"/>
      <c r="I499" s="125"/>
      <c r="J499" s="125"/>
      <c r="K499" s="125"/>
      <c r="L499" s="125"/>
    </row>
    <row r="500" spans="2:12">
      <c r="B500" s="126"/>
      <c r="C500" s="126"/>
      <c r="D500" s="126"/>
      <c r="E500" s="125"/>
      <c r="F500" s="125"/>
      <c r="G500" s="125"/>
      <c r="H500" s="125"/>
      <c r="I500" s="125"/>
      <c r="J500" s="125"/>
      <c r="K500" s="125"/>
      <c r="L500" s="125"/>
    </row>
    <row r="501" spans="2:12">
      <c r="B501" s="126"/>
      <c r="C501" s="126"/>
      <c r="D501" s="126"/>
      <c r="E501" s="125"/>
      <c r="F501" s="125"/>
      <c r="G501" s="125"/>
      <c r="H501" s="125"/>
      <c r="I501" s="125"/>
      <c r="J501" s="125"/>
      <c r="K501" s="125"/>
      <c r="L501" s="125"/>
    </row>
    <row r="502" spans="2:12">
      <c r="B502" s="126"/>
      <c r="C502" s="126"/>
      <c r="D502" s="126"/>
      <c r="E502" s="125"/>
      <c r="F502" s="125"/>
      <c r="G502" s="125"/>
      <c r="H502" s="125"/>
      <c r="I502" s="125"/>
      <c r="J502" s="125"/>
      <c r="K502" s="125"/>
      <c r="L502" s="125"/>
    </row>
    <row r="503" spans="2:12">
      <c r="B503" s="126"/>
      <c r="C503" s="126"/>
      <c r="D503" s="126"/>
      <c r="E503" s="125"/>
      <c r="F503" s="125"/>
      <c r="G503" s="125"/>
      <c r="H503" s="125"/>
      <c r="I503" s="125"/>
      <c r="J503" s="125"/>
      <c r="K503" s="125"/>
      <c r="L503" s="125"/>
    </row>
    <row r="504" spans="2:12">
      <c r="B504" s="126"/>
      <c r="C504" s="126"/>
      <c r="D504" s="126"/>
      <c r="E504" s="125"/>
      <c r="F504" s="125"/>
      <c r="G504" s="125"/>
      <c r="H504" s="125"/>
      <c r="I504" s="125"/>
      <c r="J504" s="125"/>
      <c r="K504" s="125"/>
      <c r="L504" s="125"/>
    </row>
    <row r="505" spans="2:12">
      <c r="B505" s="126"/>
      <c r="C505" s="126"/>
      <c r="D505" s="126"/>
      <c r="E505" s="125"/>
      <c r="F505" s="125"/>
      <c r="G505" s="125"/>
      <c r="H505" s="125"/>
      <c r="I505" s="125"/>
      <c r="J505" s="125"/>
      <c r="K505" s="125"/>
      <c r="L505" s="125"/>
    </row>
    <row r="506" spans="2:12">
      <c r="B506" s="126"/>
      <c r="C506" s="126"/>
      <c r="D506" s="126"/>
      <c r="E506" s="125"/>
      <c r="F506" s="125"/>
      <c r="G506" s="125"/>
      <c r="H506" s="125"/>
      <c r="I506" s="125"/>
      <c r="J506" s="125"/>
      <c r="K506" s="125"/>
      <c r="L506" s="125"/>
    </row>
    <row r="507" spans="2:12">
      <c r="B507" s="126"/>
      <c r="C507" s="126"/>
      <c r="D507" s="126"/>
      <c r="E507" s="125"/>
      <c r="F507" s="125"/>
      <c r="G507" s="125"/>
      <c r="H507" s="125"/>
      <c r="I507" s="125"/>
      <c r="J507" s="125"/>
      <c r="K507" s="125"/>
      <c r="L507" s="125"/>
    </row>
    <row r="508" spans="2:12">
      <c r="B508" s="126"/>
      <c r="C508" s="126"/>
      <c r="D508" s="126"/>
      <c r="E508" s="125"/>
      <c r="F508" s="125"/>
      <c r="G508" s="125"/>
      <c r="H508" s="125"/>
      <c r="I508" s="125"/>
      <c r="J508" s="125"/>
      <c r="K508" s="125"/>
      <c r="L508" s="125"/>
    </row>
    <row r="509" spans="2:12">
      <c r="B509" s="126"/>
      <c r="C509" s="126"/>
      <c r="D509" s="126"/>
      <c r="E509" s="125"/>
      <c r="F509" s="125"/>
      <c r="G509" s="125"/>
      <c r="H509" s="125"/>
      <c r="I509" s="125"/>
      <c r="J509" s="125"/>
      <c r="K509" s="125"/>
      <c r="L509" s="125"/>
    </row>
    <row r="510" spans="2:12">
      <c r="B510" s="126"/>
      <c r="C510" s="126"/>
      <c r="D510" s="126"/>
      <c r="E510" s="125"/>
      <c r="F510" s="125"/>
      <c r="G510" s="125"/>
      <c r="H510" s="125"/>
      <c r="I510" s="125"/>
      <c r="J510" s="125"/>
      <c r="K510" s="125"/>
      <c r="L510" s="125"/>
    </row>
    <row r="511" spans="2:12">
      <c r="B511" s="126"/>
      <c r="C511" s="126"/>
      <c r="D511" s="126"/>
      <c r="E511" s="125"/>
      <c r="F511" s="125"/>
      <c r="G511" s="125"/>
      <c r="H511" s="125"/>
      <c r="I511" s="125"/>
      <c r="J511" s="125"/>
      <c r="K511" s="125"/>
      <c r="L511" s="125"/>
    </row>
    <row r="512" spans="2:12">
      <c r="B512" s="126"/>
      <c r="C512" s="126"/>
      <c r="D512" s="126"/>
      <c r="E512" s="125"/>
      <c r="F512" s="125"/>
      <c r="G512" s="125"/>
      <c r="H512" s="125"/>
      <c r="I512" s="125"/>
      <c r="J512" s="125"/>
      <c r="K512" s="125"/>
      <c r="L512" s="125"/>
    </row>
    <row r="513" spans="2:12">
      <c r="B513" s="126"/>
      <c r="C513" s="126"/>
      <c r="D513" s="126"/>
      <c r="E513" s="125"/>
      <c r="F513" s="125"/>
      <c r="G513" s="125"/>
      <c r="H513" s="125"/>
      <c r="I513" s="125"/>
      <c r="J513" s="125"/>
      <c r="K513" s="125"/>
      <c r="L513" s="125"/>
    </row>
    <row r="514" spans="2:12">
      <c r="B514" s="126"/>
      <c r="C514" s="126"/>
      <c r="D514" s="126"/>
      <c r="E514" s="125"/>
      <c r="F514" s="125"/>
      <c r="G514" s="125"/>
      <c r="H514" s="125"/>
      <c r="I514" s="125"/>
      <c r="J514" s="125"/>
      <c r="K514" s="125"/>
      <c r="L514" s="125"/>
    </row>
    <row r="515" spans="2:12">
      <c r="B515" s="126"/>
      <c r="C515" s="126"/>
      <c r="D515" s="126"/>
      <c r="E515" s="125"/>
      <c r="F515" s="125"/>
      <c r="G515" s="125"/>
      <c r="H515" s="125"/>
      <c r="I515" s="125"/>
      <c r="J515" s="125"/>
      <c r="K515" s="125"/>
      <c r="L515" s="125"/>
    </row>
    <row r="516" spans="2:12">
      <c r="B516" s="126"/>
      <c r="C516" s="126"/>
      <c r="D516" s="126"/>
      <c r="E516" s="125"/>
      <c r="F516" s="125"/>
      <c r="G516" s="125"/>
      <c r="H516" s="125"/>
      <c r="I516" s="125"/>
      <c r="J516" s="125"/>
      <c r="K516" s="125"/>
      <c r="L516" s="125"/>
    </row>
    <row r="517" spans="2:12">
      <c r="B517" s="126"/>
      <c r="C517" s="126"/>
      <c r="D517" s="126"/>
      <c r="E517" s="125"/>
      <c r="F517" s="125"/>
      <c r="G517" s="125"/>
      <c r="H517" s="125"/>
      <c r="I517" s="125"/>
      <c r="J517" s="125"/>
      <c r="K517" s="125"/>
      <c r="L517" s="125"/>
    </row>
    <row r="518" spans="2:12">
      <c r="B518" s="126"/>
      <c r="C518" s="126"/>
      <c r="D518" s="126"/>
      <c r="E518" s="125"/>
      <c r="F518" s="125"/>
      <c r="G518" s="125"/>
      <c r="H518" s="125"/>
      <c r="I518" s="125"/>
      <c r="J518" s="125"/>
      <c r="K518" s="125"/>
      <c r="L518" s="125"/>
    </row>
    <row r="519" spans="2:12">
      <c r="B519" s="126"/>
      <c r="C519" s="126"/>
      <c r="D519" s="126"/>
      <c r="E519" s="125"/>
      <c r="F519" s="125"/>
      <c r="G519" s="125"/>
      <c r="H519" s="125"/>
      <c r="I519" s="125"/>
      <c r="J519" s="125"/>
      <c r="K519" s="125"/>
      <c r="L519" s="125"/>
    </row>
    <row r="520" spans="2:12">
      <c r="B520" s="126"/>
      <c r="C520" s="126"/>
      <c r="D520" s="126"/>
      <c r="E520" s="125"/>
      <c r="F520" s="125"/>
      <c r="G520" s="125"/>
      <c r="H520" s="125"/>
      <c r="I520" s="125"/>
      <c r="J520" s="125"/>
      <c r="K520" s="125"/>
      <c r="L520" s="125"/>
    </row>
    <row r="521" spans="2:12">
      <c r="B521" s="126"/>
      <c r="C521" s="126"/>
      <c r="D521" s="126"/>
      <c r="E521" s="125"/>
      <c r="F521" s="125"/>
      <c r="G521" s="125"/>
      <c r="H521" s="125"/>
      <c r="I521" s="125"/>
      <c r="J521" s="125"/>
      <c r="K521" s="125"/>
      <c r="L521" s="125"/>
    </row>
    <row r="522" spans="2:12">
      <c r="B522" s="126"/>
      <c r="C522" s="126"/>
      <c r="D522" s="126"/>
      <c r="E522" s="125"/>
      <c r="F522" s="125"/>
      <c r="G522" s="125"/>
      <c r="H522" s="125"/>
      <c r="I522" s="125"/>
      <c r="J522" s="125"/>
      <c r="K522" s="125"/>
      <c r="L522" s="125"/>
    </row>
    <row r="523" spans="2:12">
      <c r="B523" s="126"/>
      <c r="C523" s="126"/>
      <c r="D523" s="126"/>
      <c r="E523" s="125"/>
      <c r="F523" s="125"/>
      <c r="G523" s="125"/>
      <c r="H523" s="125"/>
      <c r="I523" s="125"/>
      <c r="J523" s="125"/>
      <c r="K523" s="125"/>
      <c r="L523" s="125"/>
    </row>
    <row r="524" spans="2:12">
      <c r="B524" s="126"/>
      <c r="C524" s="126"/>
      <c r="D524" s="126"/>
      <c r="E524" s="125"/>
      <c r="F524" s="125"/>
      <c r="G524" s="125"/>
      <c r="H524" s="125"/>
      <c r="I524" s="125"/>
      <c r="J524" s="125"/>
      <c r="K524" s="125"/>
      <c r="L524" s="125"/>
    </row>
    <row r="525" spans="2:12">
      <c r="B525" s="126"/>
      <c r="C525" s="126"/>
      <c r="D525" s="126"/>
      <c r="E525" s="125"/>
      <c r="F525" s="125"/>
      <c r="G525" s="125"/>
      <c r="H525" s="125"/>
      <c r="I525" s="125"/>
      <c r="J525" s="125"/>
      <c r="K525" s="125"/>
      <c r="L525" s="125"/>
    </row>
    <row r="526" spans="2:12">
      <c r="B526" s="126"/>
      <c r="C526" s="126"/>
      <c r="D526" s="126"/>
      <c r="E526" s="125"/>
      <c r="F526" s="125"/>
      <c r="G526" s="125"/>
      <c r="H526" s="125"/>
      <c r="I526" s="125"/>
      <c r="J526" s="125"/>
      <c r="K526" s="125"/>
      <c r="L526" s="125"/>
    </row>
    <row r="527" spans="2:12">
      <c r="B527" s="126"/>
      <c r="C527" s="126"/>
      <c r="D527" s="126"/>
      <c r="E527" s="125"/>
      <c r="F527" s="125"/>
      <c r="G527" s="125"/>
      <c r="H527" s="125"/>
      <c r="I527" s="125"/>
      <c r="J527" s="125"/>
      <c r="K527" s="125"/>
      <c r="L527" s="125"/>
    </row>
    <row r="528" spans="2:12">
      <c r="B528" s="126"/>
      <c r="C528" s="126"/>
      <c r="D528" s="126"/>
      <c r="E528" s="125"/>
      <c r="F528" s="125"/>
      <c r="G528" s="125"/>
      <c r="H528" s="125"/>
      <c r="I528" s="125"/>
      <c r="J528" s="125"/>
      <c r="K528" s="125"/>
      <c r="L528" s="125"/>
    </row>
    <row r="529" spans="2:12">
      <c r="B529" s="126"/>
      <c r="C529" s="126"/>
      <c r="D529" s="126"/>
      <c r="E529" s="125"/>
      <c r="F529" s="125"/>
      <c r="G529" s="125"/>
      <c r="H529" s="125"/>
      <c r="I529" s="125"/>
      <c r="J529" s="125"/>
      <c r="K529" s="125"/>
      <c r="L529" s="125"/>
    </row>
    <row r="530" spans="2:12">
      <c r="B530" s="126"/>
      <c r="C530" s="126"/>
      <c r="D530" s="126"/>
      <c r="E530" s="125"/>
      <c r="F530" s="125"/>
      <c r="G530" s="125"/>
      <c r="H530" s="125"/>
      <c r="I530" s="125"/>
      <c r="J530" s="125"/>
      <c r="K530" s="125"/>
      <c r="L530" s="125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L511"/>
  <sheetViews>
    <sheetView rightToLeft="1" zoomScale="85" zoomScaleNormal="85" workbookViewId="0">
      <selection activeCell="J41" sqref="J41"/>
    </sheetView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6.57031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3.140625" style="1" bestFit="1" customWidth="1"/>
    <col min="11" max="11" width="9.140625" style="1" bestFit="1" customWidth="1"/>
    <col min="12" max="12" width="9" style="1" customWidth="1"/>
    <col min="13" max="16384" width="9.140625" style="1"/>
  </cols>
  <sheetData>
    <row r="1" spans="2:12">
      <c r="B1" s="45" t="s">
        <v>150</v>
      </c>
      <c r="C1" s="138">
        <v>44012</v>
      </c>
    </row>
    <row r="2" spans="2:12">
      <c r="B2" s="45" t="s">
        <v>149</v>
      </c>
      <c r="C2" s="65" t="s">
        <v>239</v>
      </c>
    </row>
    <row r="3" spans="2:12">
      <c r="B3" s="45" t="s">
        <v>151</v>
      </c>
      <c r="C3" s="65" t="s">
        <v>240</v>
      </c>
    </row>
    <row r="4" spans="2:12">
      <c r="B4" s="45" t="s">
        <v>152</v>
      </c>
      <c r="C4" s="65" t="s">
        <v>241</v>
      </c>
    </row>
    <row r="6" spans="2:12" ht="26.25" customHeight="1">
      <c r="B6" s="83" t="s">
        <v>177</v>
      </c>
      <c r="C6" s="84"/>
      <c r="D6" s="84"/>
      <c r="E6" s="84"/>
      <c r="F6" s="84"/>
      <c r="G6" s="84"/>
      <c r="H6" s="84"/>
      <c r="I6" s="84"/>
      <c r="J6" s="84"/>
      <c r="K6" s="84"/>
      <c r="L6" s="85"/>
    </row>
    <row r="7" spans="2:12" s="3" customFormat="1" ht="63">
      <c r="B7" s="64" t="s">
        <v>119</v>
      </c>
      <c r="C7" s="48" t="s">
        <v>48</v>
      </c>
      <c r="D7" s="48" t="s">
        <v>121</v>
      </c>
      <c r="E7" s="48" t="s">
        <v>14</v>
      </c>
      <c r="F7" s="48" t="s">
        <v>70</v>
      </c>
      <c r="G7" s="48" t="s">
        <v>107</v>
      </c>
      <c r="H7" s="48" t="s">
        <v>16</v>
      </c>
      <c r="I7" s="48" t="s">
        <v>18</v>
      </c>
      <c r="J7" s="48" t="s">
        <v>65</v>
      </c>
      <c r="K7" s="48" t="s">
        <v>153</v>
      </c>
      <c r="L7" s="50" t="s">
        <v>154</v>
      </c>
    </row>
    <row r="8" spans="2:12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216</v>
      </c>
      <c r="K8" s="15" t="s">
        <v>19</v>
      </c>
      <c r="L8" s="16" t="s">
        <v>19</v>
      </c>
    </row>
    <row r="9" spans="2:12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2" s="4" customFormat="1" ht="18" customHeight="1">
      <c r="B10" s="111" t="s">
        <v>47</v>
      </c>
      <c r="C10" s="113"/>
      <c r="D10" s="113"/>
      <c r="E10" s="113"/>
      <c r="F10" s="113"/>
      <c r="G10" s="113"/>
      <c r="H10" s="113"/>
      <c r="I10" s="113"/>
      <c r="J10" s="114">
        <f>J11+J69</f>
        <v>6834635.6247000005</v>
      </c>
      <c r="K10" s="130">
        <v>1</v>
      </c>
      <c r="L10" s="130">
        <v>9.0700000000000003E-2</v>
      </c>
    </row>
    <row r="11" spans="2:12">
      <c r="B11" s="97" t="s">
        <v>206</v>
      </c>
      <c r="C11" s="98"/>
      <c r="D11" s="98"/>
      <c r="E11" s="98"/>
      <c r="F11" s="98"/>
      <c r="G11" s="98"/>
      <c r="H11" s="98"/>
      <c r="I11" s="98"/>
      <c r="J11" s="106">
        <f>J12+J23+J66</f>
        <v>6834340.4647000004</v>
      </c>
      <c r="K11" s="107">
        <v>1</v>
      </c>
      <c r="L11" s="107">
        <v>9.0700000000000003E-2</v>
      </c>
    </row>
    <row r="12" spans="2:12">
      <c r="B12" s="112" t="s">
        <v>45</v>
      </c>
      <c r="C12" s="98"/>
      <c r="D12" s="98"/>
      <c r="E12" s="98"/>
      <c r="F12" s="98"/>
      <c r="G12" s="98"/>
      <c r="H12" s="98"/>
      <c r="I12" s="98"/>
      <c r="J12" s="106">
        <f>SUM(J13:J21)</f>
        <v>4304016.9800000004</v>
      </c>
      <c r="K12" s="107">
        <v>0.62970000000000004</v>
      </c>
      <c r="L12" s="107">
        <v>5.7099999999999998E-2</v>
      </c>
    </row>
    <row r="13" spans="2:12">
      <c r="B13" s="102" t="s">
        <v>3700</v>
      </c>
      <c r="C13" s="96">
        <v>30011000</v>
      </c>
      <c r="D13" s="96">
        <v>11</v>
      </c>
      <c r="E13" s="96" t="s">
        <v>327</v>
      </c>
      <c r="F13" s="96" t="s">
        <v>328</v>
      </c>
      <c r="G13" s="109" t="s">
        <v>137</v>
      </c>
      <c r="H13" s="110">
        <v>0</v>
      </c>
      <c r="I13" s="110">
        <v>0</v>
      </c>
      <c r="J13" s="103">
        <v>16822.740000000002</v>
      </c>
      <c r="K13" s="104">
        <v>2.5000000000000001E-3</v>
      </c>
      <c r="L13" s="104">
        <v>2.0000000000000001E-4</v>
      </c>
    </row>
    <row r="14" spans="2:12">
      <c r="B14" s="102" t="s">
        <v>3701</v>
      </c>
      <c r="C14" s="96">
        <v>30112000</v>
      </c>
      <c r="D14" s="96">
        <v>12</v>
      </c>
      <c r="E14" s="96" t="s">
        <v>327</v>
      </c>
      <c r="F14" s="96" t="s">
        <v>328</v>
      </c>
      <c r="G14" s="109" t="s">
        <v>137</v>
      </c>
      <c r="H14" s="110">
        <v>0</v>
      </c>
      <c r="I14" s="110">
        <v>0</v>
      </c>
      <c r="J14" s="103">
        <v>900263.69</v>
      </c>
      <c r="K14" s="104">
        <v>0.13170000000000001</v>
      </c>
      <c r="L14" s="104">
        <v>1.2E-2</v>
      </c>
    </row>
    <row r="15" spans="2:12">
      <c r="B15" s="102" t="s">
        <v>3701</v>
      </c>
      <c r="C15" s="96">
        <v>30012000</v>
      </c>
      <c r="D15" s="96">
        <v>12</v>
      </c>
      <c r="E15" s="96" t="s">
        <v>327</v>
      </c>
      <c r="F15" s="96" t="s">
        <v>328</v>
      </c>
      <c r="G15" s="109" t="s">
        <v>137</v>
      </c>
      <c r="H15" s="110">
        <v>0</v>
      </c>
      <c r="I15" s="110">
        <v>0</v>
      </c>
      <c r="J15" s="103">
        <v>413295.11</v>
      </c>
      <c r="K15" s="104">
        <v>6.0499999999999998E-2</v>
      </c>
      <c r="L15" s="104">
        <v>5.4999999999999997E-3</v>
      </c>
    </row>
    <row r="16" spans="2:12">
      <c r="B16" s="102" t="s">
        <v>3701</v>
      </c>
      <c r="C16" s="96">
        <v>34112000</v>
      </c>
      <c r="D16" s="96">
        <v>12</v>
      </c>
      <c r="E16" s="96" t="s">
        <v>327</v>
      </c>
      <c r="F16" s="96" t="s">
        <v>328</v>
      </c>
      <c r="G16" s="109" t="s">
        <v>137</v>
      </c>
      <c r="H16" s="110">
        <v>0</v>
      </c>
      <c r="I16" s="110">
        <v>0</v>
      </c>
      <c r="J16" s="103">
        <v>2900.89</v>
      </c>
      <c r="K16" s="104">
        <v>4.0000000000000002E-4</v>
      </c>
      <c r="L16" s="104">
        <v>0</v>
      </c>
    </row>
    <row r="17" spans="2:12">
      <c r="B17" s="102" t="s">
        <v>3702</v>
      </c>
      <c r="C17" s="96">
        <v>34110000</v>
      </c>
      <c r="D17" s="96">
        <v>10</v>
      </c>
      <c r="E17" s="96" t="s">
        <v>327</v>
      </c>
      <c r="F17" s="96" t="s">
        <v>328</v>
      </c>
      <c r="G17" s="109" t="s">
        <v>137</v>
      </c>
      <c r="H17" s="110">
        <v>0</v>
      </c>
      <c r="I17" s="110">
        <v>0</v>
      </c>
      <c r="J17" s="103">
        <v>696552.73</v>
      </c>
      <c r="K17" s="104">
        <v>0.1019</v>
      </c>
      <c r="L17" s="104">
        <v>9.1999999999999998E-3</v>
      </c>
    </row>
    <row r="18" spans="2:12">
      <c r="B18" s="102" t="s">
        <v>3702</v>
      </c>
      <c r="C18" s="96">
        <v>30010000</v>
      </c>
      <c r="D18" s="96">
        <v>10</v>
      </c>
      <c r="E18" s="96" t="s">
        <v>327</v>
      </c>
      <c r="F18" s="96" t="s">
        <v>328</v>
      </c>
      <c r="G18" s="109" t="s">
        <v>137</v>
      </c>
      <c r="H18" s="110">
        <v>0</v>
      </c>
      <c r="I18" s="110">
        <v>0</v>
      </c>
      <c r="J18" s="103">
        <v>655753.34</v>
      </c>
      <c r="K18" s="104">
        <v>9.5899999999999999E-2</v>
      </c>
      <c r="L18" s="104">
        <v>8.6999999999999994E-3</v>
      </c>
    </row>
    <row r="19" spans="2:12">
      <c r="B19" s="102" t="s">
        <v>3702</v>
      </c>
      <c r="C19" s="96">
        <v>30110000</v>
      </c>
      <c r="D19" s="96">
        <v>10</v>
      </c>
      <c r="E19" s="96" t="s">
        <v>327</v>
      </c>
      <c r="F19" s="96" t="s">
        <v>328</v>
      </c>
      <c r="G19" s="109" t="s">
        <v>137</v>
      </c>
      <c r="H19" s="110">
        <v>0</v>
      </c>
      <c r="I19" s="110">
        <v>0</v>
      </c>
      <c r="J19" s="103">
        <v>1239307.42</v>
      </c>
      <c r="K19" s="104">
        <v>0.18129999999999999</v>
      </c>
      <c r="L19" s="104">
        <v>1.6500000000000001E-2</v>
      </c>
    </row>
    <row r="20" spans="2:12">
      <c r="B20" s="102" t="s">
        <v>3703</v>
      </c>
      <c r="C20" s="96">
        <v>30120000</v>
      </c>
      <c r="D20" s="96">
        <v>20</v>
      </c>
      <c r="E20" s="96" t="s">
        <v>327</v>
      </c>
      <c r="F20" s="96" t="s">
        <v>328</v>
      </c>
      <c r="G20" s="109" t="s">
        <v>137</v>
      </c>
      <c r="H20" s="110">
        <v>0</v>
      </c>
      <c r="I20" s="110">
        <v>0</v>
      </c>
      <c r="J20" s="103">
        <v>378890.41</v>
      </c>
      <c r="K20" s="104">
        <v>5.5399999999999998E-2</v>
      </c>
      <c r="L20" s="104">
        <v>5.0000000000000001E-3</v>
      </c>
    </row>
    <row r="21" spans="2:12">
      <c r="B21" s="102" t="s">
        <v>3704</v>
      </c>
      <c r="C21" s="96">
        <v>30026000</v>
      </c>
      <c r="D21" s="96">
        <v>26</v>
      </c>
      <c r="E21" s="96" t="s">
        <v>327</v>
      </c>
      <c r="F21" s="96" t="s">
        <v>328</v>
      </c>
      <c r="G21" s="109" t="s">
        <v>137</v>
      </c>
      <c r="H21" s="110">
        <v>0</v>
      </c>
      <c r="I21" s="110">
        <v>0</v>
      </c>
      <c r="J21" s="103">
        <v>230.65</v>
      </c>
      <c r="K21" s="104">
        <v>0</v>
      </c>
      <c r="L21" s="104">
        <v>0</v>
      </c>
    </row>
    <row r="22" spans="2:12">
      <c r="B22" s="102"/>
      <c r="C22" s="96"/>
      <c r="D22" s="96"/>
      <c r="E22" s="96"/>
      <c r="F22" s="96"/>
      <c r="G22" s="109"/>
      <c r="H22" s="110"/>
      <c r="I22" s="110"/>
      <c r="J22" s="103"/>
      <c r="K22" s="104"/>
      <c r="L22" s="104"/>
    </row>
    <row r="23" spans="2:12">
      <c r="B23" s="112" t="s">
        <v>46</v>
      </c>
      <c r="C23" s="98"/>
      <c r="D23" s="98"/>
      <c r="E23" s="98"/>
      <c r="F23" s="98"/>
      <c r="G23" s="98"/>
      <c r="H23" s="107"/>
      <c r="I23" s="107"/>
      <c r="J23" s="106">
        <f>SUM(J24:J64)</f>
        <v>2530317.1546999998</v>
      </c>
      <c r="K23" s="107">
        <v>0.37019999999999997</v>
      </c>
      <c r="L23" s="107">
        <v>3.3599999999999998E-2</v>
      </c>
    </row>
    <row r="24" spans="2:12">
      <c r="B24" s="99" t="s">
        <v>3699</v>
      </c>
      <c r="C24" s="96">
        <v>30395000</v>
      </c>
      <c r="D24" s="96">
        <v>95</v>
      </c>
      <c r="E24" s="96" t="s">
        <v>683</v>
      </c>
      <c r="F24" s="96" t="s">
        <v>3705</v>
      </c>
      <c r="G24" s="96" t="s">
        <v>136</v>
      </c>
      <c r="H24" s="104">
        <v>0</v>
      </c>
      <c r="I24" s="104">
        <v>0</v>
      </c>
      <c r="J24" s="96">
        <v>0.01</v>
      </c>
      <c r="K24" s="104">
        <v>0</v>
      </c>
      <c r="L24" s="104">
        <v>0</v>
      </c>
    </row>
    <row r="25" spans="2:12">
      <c r="B25" s="99" t="s">
        <v>3699</v>
      </c>
      <c r="C25" s="96">
        <v>32095000</v>
      </c>
      <c r="D25" s="96">
        <v>95</v>
      </c>
      <c r="E25" s="96" t="s">
        <v>683</v>
      </c>
      <c r="F25" s="96" t="s">
        <v>3705</v>
      </c>
      <c r="G25" s="96" t="s">
        <v>138</v>
      </c>
      <c r="H25" s="104">
        <v>0</v>
      </c>
      <c r="I25" s="104">
        <v>0</v>
      </c>
      <c r="J25" s="96">
        <v>0</v>
      </c>
      <c r="K25" s="104">
        <v>0</v>
      </c>
      <c r="L25" s="104">
        <v>0</v>
      </c>
    </row>
    <row r="26" spans="2:12">
      <c r="B26" s="102" t="s">
        <v>3701</v>
      </c>
      <c r="C26" s="96">
        <v>31012000</v>
      </c>
      <c r="D26" s="96">
        <v>12</v>
      </c>
      <c r="E26" s="96" t="s">
        <v>327</v>
      </c>
      <c r="F26" s="96" t="s">
        <v>328</v>
      </c>
      <c r="G26" s="109" t="s">
        <v>143</v>
      </c>
      <c r="H26" s="110">
        <v>0</v>
      </c>
      <c r="I26" s="110">
        <v>0</v>
      </c>
      <c r="J26" s="103">
        <v>3.86</v>
      </c>
      <c r="K26" s="104">
        <v>0</v>
      </c>
      <c r="L26" s="104">
        <v>0</v>
      </c>
    </row>
    <row r="27" spans="2:12">
      <c r="B27" s="102" t="s">
        <v>3701</v>
      </c>
      <c r="C27" s="96">
        <v>31112000</v>
      </c>
      <c r="D27" s="96">
        <v>12</v>
      </c>
      <c r="E27" s="96" t="s">
        <v>327</v>
      </c>
      <c r="F27" s="96" t="s">
        <v>328</v>
      </c>
      <c r="G27" s="109" t="s">
        <v>144</v>
      </c>
      <c r="H27" s="110">
        <v>0</v>
      </c>
      <c r="I27" s="110">
        <v>0</v>
      </c>
      <c r="J27" s="103">
        <v>7950.77</v>
      </c>
      <c r="K27" s="104">
        <v>1.1999999999999999E-3</v>
      </c>
      <c r="L27" s="104">
        <v>1E-4</v>
      </c>
    </row>
    <row r="28" spans="2:12">
      <c r="B28" s="102" t="s">
        <v>3701</v>
      </c>
      <c r="C28" s="96">
        <v>32012000</v>
      </c>
      <c r="D28" s="96">
        <v>12</v>
      </c>
      <c r="E28" s="96" t="s">
        <v>327</v>
      </c>
      <c r="F28" s="96" t="s">
        <v>328</v>
      </c>
      <c r="G28" s="109" t="s">
        <v>138</v>
      </c>
      <c r="H28" s="110">
        <v>0</v>
      </c>
      <c r="I28" s="110">
        <v>0</v>
      </c>
      <c r="J28" s="103">
        <v>87796.39</v>
      </c>
      <c r="K28" s="104">
        <v>1.2800000000000001E-2</v>
      </c>
      <c r="L28" s="104">
        <v>1.1999999999999999E-3</v>
      </c>
    </row>
    <row r="29" spans="2:12">
      <c r="B29" s="102" t="s">
        <v>3701</v>
      </c>
      <c r="C29" s="96">
        <v>31212000</v>
      </c>
      <c r="D29" s="96">
        <v>12</v>
      </c>
      <c r="E29" s="96" t="s">
        <v>327</v>
      </c>
      <c r="F29" s="96" t="s">
        <v>328</v>
      </c>
      <c r="G29" s="109" t="s">
        <v>140</v>
      </c>
      <c r="H29" s="110">
        <v>0</v>
      </c>
      <c r="I29" s="110">
        <v>0</v>
      </c>
      <c r="J29" s="103">
        <v>14.52</v>
      </c>
      <c r="K29" s="104">
        <v>0</v>
      </c>
      <c r="L29" s="104">
        <v>0</v>
      </c>
    </row>
    <row r="30" spans="2:12">
      <c r="B30" s="102" t="s">
        <v>3701</v>
      </c>
      <c r="C30" s="96">
        <v>30212000</v>
      </c>
      <c r="D30" s="96">
        <v>12</v>
      </c>
      <c r="E30" s="96" t="s">
        <v>327</v>
      </c>
      <c r="F30" s="96" t="s">
        <v>328</v>
      </c>
      <c r="G30" s="109" t="s">
        <v>139</v>
      </c>
      <c r="H30" s="110">
        <v>0</v>
      </c>
      <c r="I30" s="110">
        <v>0</v>
      </c>
      <c r="J30" s="103">
        <v>1447.59</v>
      </c>
      <c r="K30" s="104">
        <v>2.0000000000000001E-4</v>
      </c>
      <c r="L30" s="104">
        <v>0</v>
      </c>
    </row>
    <row r="31" spans="2:12">
      <c r="B31" s="102" t="s">
        <v>3701</v>
      </c>
      <c r="C31" s="96">
        <v>30312000</v>
      </c>
      <c r="D31" s="96">
        <v>12</v>
      </c>
      <c r="E31" s="96" t="s">
        <v>327</v>
      </c>
      <c r="F31" s="96" t="s">
        <v>328</v>
      </c>
      <c r="G31" s="109" t="s">
        <v>136</v>
      </c>
      <c r="H31" s="110">
        <v>0</v>
      </c>
      <c r="I31" s="110">
        <v>0</v>
      </c>
      <c r="J31" s="103">
        <v>477525.234</v>
      </c>
      <c r="K31" s="104">
        <v>6.9900000000000004E-2</v>
      </c>
      <c r="L31" s="104">
        <v>6.3E-3</v>
      </c>
    </row>
    <row r="32" spans="2:12">
      <c r="B32" s="102" t="s">
        <v>3701</v>
      </c>
      <c r="C32" s="96">
        <v>31712000</v>
      </c>
      <c r="D32" s="96">
        <v>12</v>
      </c>
      <c r="E32" s="96" t="s">
        <v>327</v>
      </c>
      <c r="F32" s="96" t="s">
        <v>328</v>
      </c>
      <c r="G32" s="109" t="s">
        <v>145</v>
      </c>
      <c r="H32" s="110">
        <v>0</v>
      </c>
      <c r="I32" s="110">
        <v>0</v>
      </c>
      <c r="J32" s="103">
        <v>2.153</v>
      </c>
      <c r="K32" s="104">
        <v>0</v>
      </c>
      <c r="L32" s="104">
        <v>0</v>
      </c>
    </row>
    <row r="33" spans="2:12">
      <c r="B33" s="102" t="s">
        <v>3702</v>
      </c>
      <c r="C33" s="96">
        <v>31710000</v>
      </c>
      <c r="D33" s="96">
        <v>10</v>
      </c>
      <c r="E33" s="96" t="s">
        <v>327</v>
      </c>
      <c r="F33" s="96" t="s">
        <v>328</v>
      </c>
      <c r="G33" s="109" t="s">
        <v>145</v>
      </c>
      <c r="H33" s="110">
        <v>0</v>
      </c>
      <c r="I33" s="110">
        <v>0</v>
      </c>
      <c r="J33" s="103">
        <v>593.64239999999995</v>
      </c>
      <c r="K33" s="104">
        <v>1E-4</v>
      </c>
      <c r="L33" s="104">
        <v>0</v>
      </c>
    </row>
    <row r="34" spans="2:12">
      <c r="B34" s="102" t="s">
        <v>3702</v>
      </c>
      <c r="C34" s="96">
        <v>30210000</v>
      </c>
      <c r="D34" s="96">
        <v>10</v>
      </c>
      <c r="E34" s="96" t="s">
        <v>327</v>
      </c>
      <c r="F34" s="96" t="s">
        <v>328</v>
      </c>
      <c r="G34" s="109" t="s">
        <v>139</v>
      </c>
      <c r="H34" s="110">
        <v>0</v>
      </c>
      <c r="I34" s="110">
        <v>0</v>
      </c>
      <c r="J34" s="103">
        <v>1544.5809999999999</v>
      </c>
      <c r="K34" s="104">
        <v>2.0000000000000001E-4</v>
      </c>
      <c r="L34" s="104">
        <v>0</v>
      </c>
    </row>
    <row r="35" spans="2:12">
      <c r="B35" s="102" t="s">
        <v>3702</v>
      </c>
      <c r="C35" s="96">
        <v>30710000</v>
      </c>
      <c r="D35" s="96">
        <v>10</v>
      </c>
      <c r="E35" s="96" t="s">
        <v>327</v>
      </c>
      <c r="F35" s="96" t="s">
        <v>328</v>
      </c>
      <c r="G35" s="109" t="s">
        <v>1533</v>
      </c>
      <c r="H35" s="110">
        <v>0</v>
      </c>
      <c r="I35" s="110">
        <v>0</v>
      </c>
      <c r="J35" s="103">
        <v>6.59</v>
      </c>
      <c r="K35" s="104">
        <v>0</v>
      </c>
      <c r="L35" s="104">
        <v>0</v>
      </c>
    </row>
    <row r="36" spans="2:12">
      <c r="B36" s="102" t="s">
        <v>3702</v>
      </c>
      <c r="C36" s="96">
        <v>31010000</v>
      </c>
      <c r="D36" s="96">
        <v>10</v>
      </c>
      <c r="E36" s="96" t="s">
        <v>327</v>
      </c>
      <c r="F36" s="96" t="s">
        <v>328</v>
      </c>
      <c r="G36" s="109" t="s">
        <v>143</v>
      </c>
      <c r="H36" s="110">
        <v>0</v>
      </c>
      <c r="I36" s="110">
        <v>0</v>
      </c>
      <c r="J36" s="103">
        <v>0.82299999999999995</v>
      </c>
      <c r="K36" s="104">
        <v>0</v>
      </c>
      <c r="L36" s="104">
        <v>0</v>
      </c>
    </row>
    <row r="37" spans="2:12">
      <c r="B37" s="102" t="s">
        <v>3702</v>
      </c>
      <c r="C37" s="96">
        <v>33810000</v>
      </c>
      <c r="D37" s="96">
        <v>10</v>
      </c>
      <c r="E37" s="96" t="s">
        <v>327</v>
      </c>
      <c r="F37" s="96" t="s">
        <v>328</v>
      </c>
      <c r="G37" s="109" t="s">
        <v>139</v>
      </c>
      <c r="H37" s="110">
        <v>0</v>
      </c>
      <c r="I37" s="110">
        <v>0</v>
      </c>
      <c r="J37" s="103">
        <v>28785.9</v>
      </c>
      <c r="K37" s="104">
        <v>4.1999999999999997E-3</v>
      </c>
      <c r="L37" s="104">
        <v>4.0000000000000002E-4</v>
      </c>
    </row>
    <row r="38" spans="2:12">
      <c r="B38" s="102" t="s">
        <v>3702</v>
      </c>
      <c r="C38" s="96">
        <v>30310000</v>
      </c>
      <c r="D38" s="96">
        <v>10</v>
      </c>
      <c r="E38" s="96" t="s">
        <v>327</v>
      </c>
      <c r="F38" s="96" t="s">
        <v>328</v>
      </c>
      <c r="G38" s="109" t="s">
        <v>136</v>
      </c>
      <c r="H38" s="110">
        <v>0</v>
      </c>
      <c r="I38" s="110">
        <v>0</v>
      </c>
      <c r="J38" s="103">
        <v>491208.13</v>
      </c>
      <c r="K38" s="104">
        <v>7.1900000000000006E-2</v>
      </c>
      <c r="L38" s="104">
        <v>6.4999999999999997E-3</v>
      </c>
    </row>
    <row r="39" spans="2:12">
      <c r="B39" s="102" t="s">
        <v>3702</v>
      </c>
      <c r="C39" s="96">
        <v>32610000</v>
      </c>
      <c r="D39" s="96">
        <v>10</v>
      </c>
      <c r="E39" s="96" t="s">
        <v>327</v>
      </c>
      <c r="F39" s="96" t="s">
        <v>328</v>
      </c>
      <c r="G39" s="109" t="s">
        <v>141</v>
      </c>
      <c r="H39" s="110">
        <v>0</v>
      </c>
      <c r="I39" s="110">
        <v>0</v>
      </c>
      <c r="J39" s="103">
        <v>16.784300000000002</v>
      </c>
      <c r="K39" s="104">
        <v>0</v>
      </c>
      <c r="L39" s="104">
        <v>0</v>
      </c>
    </row>
    <row r="40" spans="2:12">
      <c r="B40" s="102" t="s">
        <v>3702</v>
      </c>
      <c r="C40" s="96">
        <v>34010000</v>
      </c>
      <c r="D40" s="96">
        <v>10</v>
      </c>
      <c r="E40" s="96" t="s">
        <v>327</v>
      </c>
      <c r="F40" s="96" t="s">
        <v>328</v>
      </c>
      <c r="G40" s="109" t="s">
        <v>136</v>
      </c>
      <c r="H40" s="110">
        <v>0</v>
      </c>
      <c r="I40" s="110">
        <v>0</v>
      </c>
      <c r="J40" s="103">
        <v>1292962.8703999999</v>
      </c>
      <c r="K40" s="104">
        <v>0.18920000000000001</v>
      </c>
      <c r="L40" s="104">
        <v>1.72E-2</v>
      </c>
    </row>
    <row r="41" spans="2:12">
      <c r="B41" s="102" t="s">
        <v>3702</v>
      </c>
      <c r="C41" s="96">
        <v>34710000</v>
      </c>
      <c r="D41" s="96">
        <v>10</v>
      </c>
      <c r="E41" s="96" t="s">
        <v>327</v>
      </c>
      <c r="F41" s="96" t="s">
        <v>328</v>
      </c>
      <c r="G41" s="109" t="s">
        <v>144</v>
      </c>
      <c r="H41" s="110">
        <v>0</v>
      </c>
      <c r="I41" s="110">
        <v>0</v>
      </c>
      <c r="J41" s="103">
        <v>0.73040000000000005</v>
      </c>
      <c r="K41" s="104">
        <v>0</v>
      </c>
      <c r="L41" s="104">
        <v>0</v>
      </c>
    </row>
    <row r="42" spans="2:12">
      <c r="B42" s="102" t="s">
        <v>3702</v>
      </c>
      <c r="C42" s="96">
        <v>30810000</v>
      </c>
      <c r="D42" s="96">
        <v>10</v>
      </c>
      <c r="E42" s="96" t="s">
        <v>327</v>
      </c>
      <c r="F42" s="96" t="s">
        <v>328</v>
      </c>
      <c r="G42" s="109" t="s">
        <v>142</v>
      </c>
      <c r="H42" s="110">
        <v>0</v>
      </c>
      <c r="I42" s="110">
        <v>0</v>
      </c>
      <c r="J42" s="103">
        <v>51.38</v>
      </c>
      <c r="K42" s="104">
        <v>0</v>
      </c>
      <c r="L42" s="104">
        <v>0</v>
      </c>
    </row>
    <row r="43" spans="2:12">
      <c r="B43" s="102" t="s">
        <v>3702</v>
      </c>
      <c r="C43" s="96">
        <v>32010000</v>
      </c>
      <c r="D43" s="96">
        <v>10</v>
      </c>
      <c r="E43" s="96" t="s">
        <v>327</v>
      </c>
      <c r="F43" s="96" t="s">
        <v>328</v>
      </c>
      <c r="G43" s="109" t="s">
        <v>138</v>
      </c>
      <c r="H43" s="110">
        <v>0</v>
      </c>
      <c r="I43" s="110">
        <v>0</v>
      </c>
      <c r="J43" s="103">
        <v>1200.6122</v>
      </c>
      <c r="K43" s="104">
        <v>2.0000000000000001E-4</v>
      </c>
      <c r="L43" s="104">
        <v>0</v>
      </c>
    </row>
    <row r="44" spans="2:12">
      <c r="B44" s="102" t="s">
        <v>3702</v>
      </c>
      <c r="C44" s="96">
        <v>31110000</v>
      </c>
      <c r="D44" s="96">
        <v>10</v>
      </c>
      <c r="E44" s="96" t="s">
        <v>327</v>
      </c>
      <c r="F44" s="96" t="s">
        <v>328</v>
      </c>
      <c r="G44" s="109" t="s">
        <v>144</v>
      </c>
      <c r="H44" s="110">
        <v>0</v>
      </c>
      <c r="I44" s="110">
        <v>0</v>
      </c>
      <c r="J44" s="103">
        <v>2336.1999999999998</v>
      </c>
      <c r="K44" s="104">
        <v>2.9999999999999997E-4</v>
      </c>
      <c r="L44" s="104">
        <v>0</v>
      </c>
    </row>
    <row r="45" spans="2:12">
      <c r="B45" s="102" t="s">
        <v>3702</v>
      </c>
      <c r="C45" s="96">
        <v>34510000</v>
      </c>
      <c r="D45" s="96">
        <v>10</v>
      </c>
      <c r="E45" s="96" t="s">
        <v>327</v>
      </c>
      <c r="F45" s="96" t="s">
        <v>328</v>
      </c>
      <c r="G45" s="109" t="s">
        <v>138</v>
      </c>
      <c r="H45" s="110">
        <v>0</v>
      </c>
      <c r="I45" s="110">
        <v>0</v>
      </c>
      <c r="J45" s="103">
        <v>49355.563999999998</v>
      </c>
      <c r="K45" s="104">
        <v>7.1999999999999998E-3</v>
      </c>
      <c r="L45" s="104">
        <v>6.9999999999999999E-4</v>
      </c>
    </row>
    <row r="46" spans="2:12">
      <c r="B46" s="102" t="s">
        <v>3702</v>
      </c>
      <c r="C46" s="96">
        <v>34610000</v>
      </c>
      <c r="D46" s="96">
        <v>10</v>
      </c>
      <c r="E46" s="96" t="s">
        <v>327</v>
      </c>
      <c r="F46" s="96" t="s">
        <v>328</v>
      </c>
      <c r="G46" s="109" t="s">
        <v>140</v>
      </c>
      <c r="H46" s="110">
        <v>0</v>
      </c>
      <c r="I46" s="110">
        <v>0</v>
      </c>
      <c r="J46" s="103">
        <v>21.17</v>
      </c>
      <c r="K46" s="104">
        <v>0</v>
      </c>
      <c r="L46" s="104">
        <v>0</v>
      </c>
    </row>
    <row r="47" spans="2:12">
      <c r="B47" s="102" t="s">
        <v>3702</v>
      </c>
      <c r="C47" s="96">
        <v>31210000</v>
      </c>
      <c r="D47" s="96">
        <v>10</v>
      </c>
      <c r="E47" s="96" t="s">
        <v>327</v>
      </c>
      <c r="F47" s="96" t="s">
        <v>328</v>
      </c>
      <c r="G47" s="109" t="s">
        <v>140</v>
      </c>
      <c r="H47" s="110">
        <v>0</v>
      </c>
      <c r="I47" s="110">
        <v>0</v>
      </c>
      <c r="J47" s="103">
        <v>162.69999999999999</v>
      </c>
      <c r="K47" s="104">
        <v>0</v>
      </c>
      <c r="L47" s="104">
        <v>0</v>
      </c>
    </row>
    <row r="48" spans="2:12">
      <c r="B48" s="102" t="s">
        <v>3703</v>
      </c>
      <c r="C48" s="96">
        <v>34520000</v>
      </c>
      <c r="D48" s="96">
        <v>20</v>
      </c>
      <c r="E48" s="96" t="s">
        <v>327</v>
      </c>
      <c r="F48" s="96" t="s">
        <v>328</v>
      </c>
      <c r="G48" s="109" t="s">
        <v>138</v>
      </c>
      <c r="H48" s="110">
        <v>0</v>
      </c>
      <c r="I48" s="110">
        <v>0</v>
      </c>
      <c r="J48" s="103">
        <v>666.81</v>
      </c>
      <c r="K48" s="104">
        <v>1E-4</v>
      </c>
      <c r="L48" s="104">
        <v>0</v>
      </c>
    </row>
    <row r="49" spans="2:12">
      <c r="B49" s="102" t="s">
        <v>3703</v>
      </c>
      <c r="C49" s="96">
        <v>33820000</v>
      </c>
      <c r="D49" s="96">
        <v>20</v>
      </c>
      <c r="E49" s="96" t="s">
        <v>327</v>
      </c>
      <c r="F49" s="96" t="s">
        <v>328</v>
      </c>
      <c r="G49" s="109" t="s">
        <v>139</v>
      </c>
      <c r="H49" s="110">
        <v>0</v>
      </c>
      <c r="I49" s="110">
        <v>0</v>
      </c>
      <c r="J49" s="103">
        <v>1428.08</v>
      </c>
      <c r="K49" s="104">
        <v>2.0000000000000001E-4</v>
      </c>
      <c r="L49" s="104">
        <v>0</v>
      </c>
    </row>
    <row r="50" spans="2:12">
      <c r="B50" s="102" t="s">
        <v>3703</v>
      </c>
      <c r="C50" s="96">
        <v>30320000</v>
      </c>
      <c r="D50" s="96">
        <v>20</v>
      </c>
      <c r="E50" s="96" t="s">
        <v>327</v>
      </c>
      <c r="F50" s="96" t="s">
        <v>328</v>
      </c>
      <c r="G50" s="109" t="s">
        <v>136</v>
      </c>
      <c r="H50" s="110">
        <v>0</v>
      </c>
      <c r="I50" s="110">
        <v>0</v>
      </c>
      <c r="J50" s="103">
        <v>21.02</v>
      </c>
      <c r="K50" s="104">
        <v>0</v>
      </c>
      <c r="L50" s="104">
        <v>0</v>
      </c>
    </row>
    <row r="51" spans="2:12">
      <c r="B51" s="102" t="s">
        <v>3703</v>
      </c>
      <c r="C51" s="96">
        <v>30820000</v>
      </c>
      <c r="D51" s="96">
        <v>20</v>
      </c>
      <c r="E51" s="96" t="s">
        <v>327</v>
      </c>
      <c r="F51" s="96" t="s">
        <v>328</v>
      </c>
      <c r="G51" s="109" t="s">
        <v>142</v>
      </c>
      <c r="H51" s="110">
        <v>0</v>
      </c>
      <c r="I51" s="110">
        <v>0</v>
      </c>
      <c r="J51" s="103">
        <v>237.63</v>
      </c>
      <c r="K51" s="104">
        <v>0</v>
      </c>
      <c r="L51" s="104">
        <v>0</v>
      </c>
    </row>
    <row r="52" spans="2:12">
      <c r="B52" s="102" t="s">
        <v>3703</v>
      </c>
      <c r="C52" s="96">
        <v>31120000</v>
      </c>
      <c r="D52" s="96">
        <v>20</v>
      </c>
      <c r="E52" s="96" t="s">
        <v>327</v>
      </c>
      <c r="F52" s="96" t="s">
        <v>328</v>
      </c>
      <c r="G52" s="109" t="s">
        <v>144</v>
      </c>
      <c r="H52" s="110">
        <v>0</v>
      </c>
      <c r="I52" s="110">
        <v>0</v>
      </c>
      <c r="J52" s="103">
        <v>0.2</v>
      </c>
      <c r="K52" s="104">
        <v>0</v>
      </c>
      <c r="L52" s="104">
        <v>0</v>
      </c>
    </row>
    <row r="53" spans="2:12">
      <c r="B53" s="102" t="s">
        <v>3703</v>
      </c>
      <c r="C53" s="96">
        <v>31220000</v>
      </c>
      <c r="D53" s="96">
        <v>20</v>
      </c>
      <c r="E53" s="96" t="s">
        <v>327</v>
      </c>
      <c r="F53" s="96" t="s">
        <v>328</v>
      </c>
      <c r="G53" s="109" t="s">
        <v>140</v>
      </c>
      <c r="H53" s="110">
        <v>0</v>
      </c>
      <c r="I53" s="110">
        <v>0</v>
      </c>
      <c r="J53" s="103">
        <v>29.57</v>
      </c>
      <c r="K53" s="104">
        <v>0</v>
      </c>
      <c r="L53" s="104">
        <v>0</v>
      </c>
    </row>
    <row r="54" spans="2:12">
      <c r="B54" s="102" t="s">
        <v>3703</v>
      </c>
      <c r="C54" s="96">
        <v>32020000</v>
      </c>
      <c r="D54" s="96">
        <v>20</v>
      </c>
      <c r="E54" s="96" t="s">
        <v>327</v>
      </c>
      <c r="F54" s="96" t="s">
        <v>328</v>
      </c>
      <c r="G54" s="109" t="s">
        <v>138</v>
      </c>
      <c r="H54" s="110">
        <v>0</v>
      </c>
      <c r="I54" s="110">
        <v>0</v>
      </c>
      <c r="J54" s="103">
        <v>310.14999999999998</v>
      </c>
      <c r="K54" s="104">
        <v>0</v>
      </c>
      <c r="L54" s="104">
        <v>0</v>
      </c>
    </row>
    <row r="55" spans="2:12">
      <c r="B55" s="102" t="s">
        <v>3703</v>
      </c>
      <c r="C55" s="96">
        <v>34020000</v>
      </c>
      <c r="D55" s="96">
        <v>20</v>
      </c>
      <c r="E55" s="96" t="s">
        <v>327</v>
      </c>
      <c r="F55" s="96" t="s">
        <v>328</v>
      </c>
      <c r="G55" s="109" t="s">
        <v>136</v>
      </c>
      <c r="H55" s="110">
        <v>0</v>
      </c>
      <c r="I55" s="110">
        <v>0</v>
      </c>
      <c r="J55" s="103">
        <v>9857.58</v>
      </c>
      <c r="K55" s="104">
        <v>1.4E-3</v>
      </c>
      <c r="L55" s="104">
        <v>1E-4</v>
      </c>
    </row>
    <row r="56" spans="2:12">
      <c r="B56" s="102" t="s">
        <v>3703</v>
      </c>
      <c r="C56" s="96">
        <v>31720000</v>
      </c>
      <c r="D56" s="96">
        <v>20</v>
      </c>
      <c r="E56" s="96" t="s">
        <v>327</v>
      </c>
      <c r="F56" s="96" t="s">
        <v>328</v>
      </c>
      <c r="G56" s="109" t="s">
        <v>145</v>
      </c>
      <c r="H56" s="110">
        <v>0</v>
      </c>
      <c r="I56" s="110">
        <v>0</v>
      </c>
      <c r="J56" s="103">
        <v>1.1299999999999999</v>
      </c>
      <c r="K56" s="104">
        <v>0</v>
      </c>
      <c r="L56" s="104">
        <v>0</v>
      </c>
    </row>
    <row r="57" spans="2:12">
      <c r="B57" s="102" t="s">
        <v>3700</v>
      </c>
      <c r="C57" s="96">
        <v>32011000</v>
      </c>
      <c r="D57" s="96">
        <v>11</v>
      </c>
      <c r="E57" s="96" t="s">
        <v>327</v>
      </c>
      <c r="F57" s="96" t="s">
        <v>328</v>
      </c>
      <c r="G57" s="109" t="s">
        <v>138</v>
      </c>
      <c r="H57" s="110">
        <v>0</v>
      </c>
      <c r="I57" s="110">
        <v>0</v>
      </c>
      <c r="J57" s="103">
        <v>22367.35</v>
      </c>
      <c r="K57" s="104">
        <v>3.3E-3</v>
      </c>
      <c r="L57" s="104">
        <v>2.9999999999999997E-4</v>
      </c>
    </row>
    <row r="58" spans="2:12">
      <c r="B58" s="102" t="s">
        <v>3700</v>
      </c>
      <c r="C58" s="96">
        <v>30211000</v>
      </c>
      <c r="D58" s="96">
        <v>11</v>
      </c>
      <c r="E58" s="96" t="s">
        <v>327</v>
      </c>
      <c r="F58" s="96" t="s">
        <v>328</v>
      </c>
      <c r="G58" s="109" t="s">
        <v>139</v>
      </c>
      <c r="H58" s="110">
        <v>0</v>
      </c>
      <c r="I58" s="110">
        <v>0</v>
      </c>
      <c r="J58" s="103">
        <v>11.79</v>
      </c>
      <c r="K58" s="104">
        <v>0</v>
      </c>
      <c r="L58" s="104">
        <v>0</v>
      </c>
    </row>
    <row r="59" spans="2:12">
      <c r="B59" s="102" t="s">
        <v>3700</v>
      </c>
      <c r="C59" s="96">
        <v>30311000</v>
      </c>
      <c r="D59" s="96">
        <v>11</v>
      </c>
      <c r="E59" s="96" t="s">
        <v>327</v>
      </c>
      <c r="F59" s="96" t="s">
        <v>328</v>
      </c>
      <c r="G59" s="109" t="s">
        <v>136</v>
      </c>
      <c r="H59" s="110">
        <v>0</v>
      </c>
      <c r="I59" s="110">
        <v>0</v>
      </c>
      <c r="J59" s="103">
        <v>52363.68</v>
      </c>
      <c r="K59" s="104">
        <v>7.7000000000000002E-3</v>
      </c>
      <c r="L59" s="104">
        <v>6.9999999999999999E-4</v>
      </c>
    </row>
    <row r="60" spans="2:12">
      <c r="B60" s="102" t="s">
        <v>3704</v>
      </c>
      <c r="C60" s="96">
        <v>31726000</v>
      </c>
      <c r="D60" s="96">
        <v>26</v>
      </c>
      <c r="E60" s="96" t="s">
        <v>327</v>
      </c>
      <c r="F60" s="96" t="s">
        <v>328</v>
      </c>
      <c r="G60" s="109" t="s">
        <v>145</v>
      </c>
      <c r="H60" s="110">
        <v>0</v>
      </c>
      <c r="I60" s="110">
        <v>0</v>
      </c>
      <c r="J60" s="103">
        <v>0</v>
      </c>
      <c r="K60" s="104">
        <v>0</v>
      </c>
      <c r="L60" s="104">
        <v>0</v>
      </c>
    </row>
    <row r="61" spans="2:12">
      <c r="B61" s="102" t="s">
        <v>3704</v>
      </c>
      <c r="C61" s="96">
        <v>31126000</v>
      </c>
      <c r="D61" s="96">
        <v>26</v>
      </c>
      <c r="E61" s="96" t="s">
        <v>327</v>
      </c>
      <c r="F61" s="96" t="s">
        <v>328</v>
      </c>
      <c r="G61" s="109" t="s">
        <v>144</v>
      </c>
      <c r="H61" s="110">
        <v>0</v>
      </c>
      <c r="I61" s="110">
        <v>0</v>
      </c>
      <c r="J61" s="103">
        <v>0</v>
      </c>
      <c r="K61" s="104">
        <v>0</v>
      </c>
      <c r="L61" s="104">
        <v>0</v>
      </c>
    </row>
    <row r="62" spans="2:12">
      <c r="B62" s="102" t="s">
        <v>3704</v>
      </c>
      <c r="C62" s="96">
        <v>30226000</v>
      </c>
      <c r="D62" s="96">
        <v>26</v>
      </c>
      <c r="E62" s="96" t="s">
        <v>327</v>
      </c>
      <c r="F62" s="96" t="s">
        <v>328</v>
      </c>
      <c r="G62" s="109" t="s">
        <v>139</v>
      </c>
      <c r="H62" s="110">
        <v>0</v>
      </c>
      <c r="I62" s="110">
        <v>0</v>
      </c>
      <c r="J62" s="103">
        <v>0</v>
      </c>
      <c r="K62" s="104">
        <v>0</v>
      </c>
      <c r="L62" s="104">
        <v>0</v>
      </c>
    </row>
    <row r="63" spans="2:12">
      <c r="B63" s="102" t="s">
        <v>3704</v>
      </c>
      <c r="C63" s="96">
        <v>32026000</v>
      </c>
      <c r="D63" s="96">
        <v>26</v>
      </c>
      <c r="E63" s="96" t="s">
        <v>327</v>
      </c>
      <c r="F63" s="96" t="s">
        <v>328</v>
      </c>
      <c r="G63" s="109" t="s">
        <v>138</v>
      </c>
      <c r="H63" s="110">
        <v>0</v>
      </c>
      <c r="I63" s="110">
        <v>0</v>
      </c>
      <c r="J63" s="103">
        <v>7.7</v>
      </c>
      <c r="K63" s="104">
        <v>0</v>
      </c>
      <c r="L63" s="104">
        <v>0</v>
      </c>
    </row>
    <row r="64" spans="2:12">
      <c r="B64" s="102" t="s">
        <v>3704</v>
      </c>
      <c r="C64" s="96">
        <v>30326000</v>
      </c>
      <c r="D64" s="96">
        <v>26</v>
      </c>
      <c r="E64" s="96" t="s">
        <v>327</v>
      </c>
      <c r="F64" s="96" t="s">
        <v>328</v>
      </c>
      <c r="G64" s="109" t="s">
        <v>136</v>
      </c>
      <c r="H64" s="110">
        <v>0</v>
      </c>
      <c r="I64" s="110">
        <v>0</v>
      </c>
      <c r="J64" s="103">
        <v>26.26</v>
      </c>
      <c r="K64" s="104">
        <v>0</v>
      </c>
      <c r="L64" s="104">
        <v>0</v>
      </c>
    </row>
    <row r="65" spans="2:12">
      <c r="B65" s="102"/>
      <c r="C65" s="96"/>
      <c r="D65" s="96"/>
      <c r="E65" s="96"/>
      <c r="F65" s="96"/>
      <c r="G65" s="109"/>
      <c r="H65" s="110"/>
      <c r="I65" s="110"/>
      <c r="J65" s="103"/>
      <c r="K65" s="104"/>
      <c r="L65" s="104"/>
    </row>
    <row r="66" spans="2:12" s="142" customFormat="1">
      <c r="B66" s="139" t="s">
        <v>4054</v>
      </c>
      <c r="C66" s="120"/>
      <c r="D66" s="120"/>
      <c r="E66" s="120"/>
      <c r="F66" s="120"/>
      <c r="G66" s="140"/>
      <c r="H66" s="141"/>
      <c r="I66" s="141"/>
      <c r="J66" s="121">
        <f>J67</f>
        <v>6.33</v>
      </c>
      <c r="K66" s="122">
        <v>0</v>
      </c>
      <c r="L66" s="122">
        <v>0</v>
      </c>
    </row>
    <row r="67" spans="2:12">
      <c r="B67" s="99" t="s">
        <v>3699</v>
      </c>
      <c r="C67" s="96">
        <v>35195000</v>
      </c>
      <c r="D67" s="96">
        <v>95</v>
      </c>
      <c r="E67" s="96" t="s">
        <v>683</v>
      </c>
      <c r="F67" s="96"/>
      <c r="G67" s="96" t="s">
        <v>137</v>
      </c>
      <c r="H67" s="104">
        <v>0</v>
      </c>
      <c r="I67" s="104">
        <v>0</v>
      </c>
      <c r="J67" s="96">
        <v>6.33</v>
      </c>
      <c r="K67" s="104">
        <v>0</v>
      </c>
      <c r="L67" s="104">
        <v>0</v>
      </c>
    </row>
    <row r="68" spans="2:12">
      <c r="B68" s="97"/>
      <c r="C68" s="98"/>
      <c r="D68" s="98"/>
      <c r="E68" s="98"/>
      <c r="F68" s="98"/>
      <c r="G68" s="98"/>
      <c r="H68" s="98"/>
      <c r="I68" s="98"/>
      <c r="J68" s="106"/>
      <c r="K68" s="107"/>
      <c r="L68" s="107"/>
    </row>
    <row r="69" spans="2:12">
      <c r="B69" s="112" t="s">
        <v>205</v>
      </c>
      <c r="C69" s="98"/>
      <c r="D69" s="98"/>
      <c r="E69" s="98"/>
      <c r="F69" s="98"/>
      <c r="G69" s="98"/>
      <c r="H69" s="98"/>
      <c r="I69" s="98"/>
      <c r="J69" s="106">
        <f>J70</f>
        <v>295.15999999999997</v>
      </c>
      <c r="K69" s="107">
        <v>0</v>
      </c>
      <c r="L69" s="107">
        <v>0</v>
      </c>
    </row>
    <row r="70" spans="2:12">
      <c r="B70" s="102" t="s">
        <v>46</v>
      </c>
      <c r="C70" s="96"/>
      <c r="D70" s="96"/>
      <c r="E70" s="96"/>
      <c r="F70" s="96"/>
      <c r="G70" s="109"/>
      <c r="H70" s="110"/>
      <c r="I70" s="110"/>
      <c r="J70" s="103">
        <f>SUM(J71:J77)</f>
        <v>295.15999999999997</v>
      </c>
      <c r="K70" s="104">
        <v>0</v>
      </c>
      <c r="L70" s="104">
        <v>0</v>
      </c>
    </row>
    <row r="71" spans="2:12">
      <c r="B71" s="102" t="s">
        <v>3706</v>
      </c>
      <c r="C71" s="96">
        <v>30291000</v>
      </c>
      <c r="D71" s="96">
        <v>91</v>
      </c>
      <c r="E71" s="96" t="s">
        <v>929</v>
      </c>
      <c r="F71" s="96" t="s">
        <v>909</v>
      </c>
      <c r="G71" s="109" t="s">
        <v>139</v>
      </c>
      <c r="H71" s="110">
        <v>0</v>
      </c>
      <c r="I71" s="110">
        <v>0</v>
      </c>
      <c r="J71" s="103">
        <v>28.33</v>
      </c>
      <c r="K71" s="104">
        <v>0</v>
      </c>
      <c r="L71" s="104">
        <v>0</v>
      </c>
    </row>
    <row r="72" spans="2:12">
      <c r="B72" s="102" t="s">
        <v>3706</v>
      </c>
      <c r="C72" s="96">
        <v>30391000</v>
      </c>
      <c r="D72" s="96">
        <v>91</v>
      </c>
      <c r="E72" s="96" t="s">
        <v>929</v>
      </c>
      <c r="F72" s="96" t="s">
        <v>909</v>
      </c>
      <c r="G72" s="109" t="s">
        <v>136</v>
      </c>
      <c r="H72" s="110">
        <v>0</v>
      </c>
      <c r="I72" s="110">
        <v>0</v>
      </c>
      <c r="J72" s="103">
        <v>255.11</v>
      </c>
      <c r="K72" s="104">
        <v>0</v>
      </c>
      <c r="L72" s="104">
        <v>0</v>
      </c>
    </row>
    <row r="73" spans="2:12">
      <c r="B73" s="102" t="s">
        <v>3706</v>
      </c>
      <c r="C73" s="96">
        <v>32091000</v>
      </c>
      <c r="D73" s="96">
        <v>91</v>
      </c>
      <c r="E73" s="96" t="s">
        <v>929</v>
      </c>
      <c r="F73" s="96" t="s">
        <v>909</v>
      </c>
      <c r="G73" s="109" t="s">
        <v>138</v>
      </c>
      <c r="H73" s="110">
        <v>0</v>
      </c>
      <c r="I73" s="110">
        <v>0</v>
      </c>
      <c r="J73" s="103">
        <v>7.84</v>
      </c>
      <c r="K73" s="104">
        <v>0</v>
      </c>
      <c r="L73" s="104">
        <v>0</v>
      </c>
    </row>
    <row r="74" spans="2:12">
      <c r="B74" s="102" t="s">
        <v>3706</v>
      </c>
      <c r="C74" s="96">
        <v>30891000</v>
      </c>
      <c r="D74" s="96">
        <v>91</v>
      </c>
      <c r="E74" s="96" t="s">
        <v>929</v>
      </c>
      <c r="F74" s="96" t="s">
        <v>909</v>
      </c>
      <c r="G74" s="109" t="s">
        <v>142</v>
      </c>
      <c r="H74" s="110">
        <v>0</v>
      </c>
      <c r="I74" s="110">
        <v>0</v>
      </c>
      <c r="J74" s="103">
        <v>0.01</v>
      </c>
      <c r="K74" s="104">
        <v>0</v>
      </c>
      <c r="L74" s="104">
        <v>0</v>
      </c>
    </row>
    <row r="75" spans="2:12">
      <c r="B75" s="102" t="s">
        <v>3706</v>
      </c>
      <c r="C75" s="96">
        <v>31791000</v>
      </c>
      <c r="D75" s="96">
        <v>91</v>
      </c>
      <c r="E75" s="96" t="s">
        <v>929</v>
      </c>
      <c r="F75" s="96" t="s">
        <v>909</v>
      </c>
      <c r="G75" s="109" t="s">
        <v>145</v>
      </c>
      <c r="H75" s="104">
        <v>0</v>
      </c>
      <c r="I75" s="110">
        <v>0</v>
      </c>
      <c r="J75" s="103">
        <v>3.87</v>
      </c>
      <c r="K75" s="104">
        <v>0</v>
      </c>
      <c r="L75" s="104">
        <v>0</v>
      </c>
    </row>
    <row r="76" spans="2:12">
      <c r="B76" s="102" t="s">
        <v>3707</v>
      </c>
      <c r="C76" s="96">
        <v>31796000</v>
      </c>
      <c r="D76" s="96">
        <v>91</v>
      </c>
      <c r="E76" s="96" t="s">
        <v>683</v>
      </c>
      <c r="F76" s="96"/>
      <c r="G76" s="109" t="s">
        <v>145</v>
      </c>
      <c r="H76" s="96"/>
      <c r="I76" s="110">
        <v>0</v>
      </c>
      <c r="J76" s="103">
        <v>0</v>
      </c>
      <c r="K76" s="104">
        <v>0</v>
      </c>
      <c r="L76" s="104">
        <v>0</v>
      </c>
    </row>
    <row r="77" spans="2:12">
      <c r="B77" s="102" t="s">
        <v>3707</v>
      </c>
      <c r="C77" s="96">
        <v>30396000</v>
      </c>
      <c r="D77" s="96">
        <v>91</v>
      </c>
      <c r="E77" s="96" t="s">
        <v>683</v>
      </c>
      <c r="F77" s="96"/>
      <c r="G77" s="109" t="s">
        <v>136</v>
      </c>
      <c r="H77" s="96"/>
      <c r="I77" s="110">
        <v>0</v>
      </c>
      <c r="J77" s="103">
        <v>0</v>
      </c>
      <c r="K77" s="104">
        <v>0</v>
      </c>
      <c r="L77" s="104">
        <v>0</v>
      </c>
    </row>
    <row r="78" spans="2:12">
      <c r="B78" s="126"/>
      <c r="C78" s="126"/>
      <c r="D78" s="125"/>
      <c r="E78" s="125"/>
      <c r="F78" s="125"/>
      <c r="G78" s="125"/>
      <c r="H78" s="125"/>
      <c r="I78" s="125"/>
      <c r="J78" s="125"/>
      <c r="K78" s="125"/>
      <c r="L78" s="125"/>
    </row>
    <row r="79" spans="2:12">
      <c r="B79" s="126"/>
      <c r="C79" s="126"/>
      <c r="D79" s="125"/>
      <c r="E79" s="125"/>
      <c r="F79" s="125"/>
      <c r="G79" s="125"/>
      <c r="H79" s="125"/>
      <c r="I79" s="125"/>
      <c r="J79" s="125"/>
      <c r="K79" s="125"/>
      <c r="L79" s="125"/>
    </row>
    <row r="80" spans="2:12">
      <c r="B80" s="131"/>
      <c r="C80" s="126"/>
      <c r="D80" s="125"/>
      <c r="E80" s="125"/>
      <c r="F80" s="125"/>
      <c r="G80" s="125"/>
      <c r="H80" s="125"/>
      <c r="I80" s="125"/>
      <c r="J80" s="125"/>
      <c r="K80" s="125"/>
      <c r="L80" s="125"/>
    </row>
    <row r="81" spans="2:12">
      <c r="B81" s="132" t="s">
        <v>229</v>
      </c>
      <c r="C81" s="126"/>
      <c r="D81" s="125"/>
      <c r="E81" s="125"/>
      <c r="F81" s="125"/>
      <c r="G81" s="125"/>
      <c r="H81" s="125"/>
      <c r="I81" s="125"/>
      <c r="J81" s="125"/>
      <c r="K81" s="125"/>
      <c r="L81" s="125"/>
    </row>
    <row r="82" spans="2:12">
      <c r="B82" s="126"/>
      <c r="C82" s="126"/>
      <c r="D82" s="125"/>
      <c r="E82" s="125"/>
      <c r="F82" s="125"/>
      <c r="G82" s="125"/>
      <c r="H82" s="125"/>
      <c r="I82" s="125"/>
      <c r="J82" s="125"/>
      <c r="K82" s="125"/>
      <c r="L82" s="125"/>
    </row>
    <row r="83" spans="2:12">
      <c r="B83" s="126"/>
      <c r="C83" s="126"/>
      <c r="D83" s="125"/>
      <c r="E83" s="125"/>
      <c r="F83" s="125"/>
      <c r="G83" s="125"/>
      <c r="H83" s="125"/>
      <c r="I83" s="125"/>
      <c r="J83" s="125"/>
      <c r="K83" s="125"/>
      <c r="L83" s="125"/>
    </row>
    <row r="84" spans="2:12">
      <c r="B84" s="126"/>
      <c r="C84" s="126"/>
      <c r="D84" s="125"/>
      <c r="E84" s="125"/>
      <c r="F84" s="125"/>
      <c r="G84" s="125"/>
      <c r="H84" s="125"/>
      <c r="I84" s="125"/>
      <c r="J84" s="125"/>
      <c r="K84" s="125"/>
      <c r="L84" s="125"/>
    </row>
    <row r="85" spans="2:12">
      <c r="B85" s="126"/>
      <c r="C85" s="126"/>
      <c r="D85" s="125"/>
      <c r="E85" s="125"/>
      <c r="F85" s="125"/>
      <c r="G85" s="125"/>
      <c r="H85" s="125"/>
      <c r="I85" s="125"/>
      <c r="J85" s="125"/>
      <c r="K85" s="125"/>
      <c r="L85" s="125"/>
    </row>
    <row r="86" spans="2:12">
      <c r="B86" s="126"/>
      <c r="C86" s="126"/>
      <c r="D86" s="125"/>
      <c r="E86" s="125"/>
      <c r="F86" s="125"/>
      <c r="G86" s="125"/>
      <c r="H86" s="125"/>
      <c r="I86" s="125"/>
      <c r="J86" s="125"/>
      <c r="K86" s="125"/>
      <c r="L86" s="125"/>
    </row>
    <row r="87" spans="2:12">
      <c r="B87" s="126"/>
      <c r="C87" s="126"/>
      <c r="D87" s="125"/>
      <c r="E87" s="125"/>
      <c r="F87" s="125"/>
      <c r="G87" s="125"/>
      <c r="H87" s="125"/>
      <c r="I87" s="125"/>
      <c r="J87" s="125"/>
      <c r="K87" s="125"/>
      <c r="L87" s="125"/>
    </row>
    <row r="88" spans="2:12">
      <c r="B88" s="126"/>
      <c r="C88" s="126"/>
      <c r="D88" s="125"/>
      <c r="E88" s="125"/>
      <c r="F88" s="125"/>
      <c r="G88" s="125"/>
      <c r="H88" s="125"/>
      <c r="I88" s="125"/>
      <c r="J88" s="125"/>
      <c r="K88" s="125"/>
      <c r="L88" s="125"/>
    </row>
    <row r="89" spans="2:12">
      <c r="B89" s="126"/>
      <c r="C89" s="126"/>
      <c r="D89" s="125"/>
      <c r="E89" s="125"/>
      <c r="F89" s="125"/>
      <c r="G89" s="125"/>
      <c r="H89" s="125"/>
      <c r="I89" s="125"/>
      <c r="J89" s="125"/>
      <c r="K89" s="125"/>
      <c r="L89" s="125"/>
    </row>
    <row r="90" spans="2:12">
      <c r="B90" s="126"/>
      <c r="C90" s="126"/>
      <c r="D90" s="125"/>
      <c r="E90" s="125"/>
      <c r="F90" s="125"/>
      <c r="G90" s="125"/>
      <c r="H90" s="125"/>
      <c r="I90" s="125"/>
      <c r="J90" s="125"/>
      <c r="K90" s="125"/>
      <c r="L90" s="125"/>
    </row>
    <row r="91" spans="2:12"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</row>
    <row r="92" spans="2:12">
      <c r="B92" s="126"/>
      <c r="C92" s="126"/>
      <c r="D92" s="125"/>
      <c r="E92" s="125"/>
      <c r="F92" s="125"/>
      <c r="G92" s="125"/>
      <c r="H92" s="125"/>
      <c r="I92" s="125"/>
      <c r="J92" s="125"/>
      <c r="K92" s="125"/>
      <c r="L92" s="125"/>
    </row>
    <row r="93" spans="2:12">
      <c r="B93" s="126"/>
      <c r="C93" s="126"/>
      <c r="D93" s="125"/>
      <c r="E93" s="125"/>
      <c r="F93" s="125"/>
      <c r="G93" s="125"/>
      <c r="H93" s="125"/>
      <c r="I93" s="125"/>
      <c r="J93" s="125"/>
      <c r="K93" s="125"/>
      <c r="L93" s="125"/>
    </row>
    <row r="94" spans="2:12">
      <c r="B94" s="126"/>
      <c r="C94" s="126"/>
      <c r="D94" s="125"/>
      <c r="E94" s="125"/>
      <c r="F94" s="125"/>
      <c r="G94" s="125"/>
      <c r="H94" s="125"/>
      <c r="I94" s="125"/>
      <c r="J94" s="125"/>
      <c r="K94" s="125"/>
      <c r="L94" s="125"/>
    </row>
    <row r="95" spans="2:12">
      <c r="B95" s="126"/>
      <c r="C95" s="126"/>
      <c r="D95" s="125"/>
      <c r="E95" s="125"/>
      <c r="F95" s="125"/>
      <c r="G95" s="125"/>
      <c r="H95" s="125"/>
      <c r="I95" s="125"/>
      <c r="J95" s="125"/>
      <c r="K95" s="125"/>
      <c r="L95" s="125"/>
    </row>
    <row r="96" spans="2:12">
      <c r="B96" s="126"/>
      <c r="C96" s="126"/>
      <c r="D96" s="125"/>
      <c r="E96" s="125"/>
      <c r="F96" s="125"/>
      <c r="G96" s="125"/>
      <c r="H96" s="125"/>
      <c r="I96" s="125"/>
      <c r="J96" s="125"/>
      <c r="K96" s="125"/>
      <c r="L96" s="125"/>
    </row>
    <row r="97" spans="2:12">
      <c r="B97" s="126"/>
      <c r="C97" s="126"/>
      <c r="D97" s="125"/>
      <c r="E97" s="125"/>
      <c r="F97" s="125"/>
      <c r="G97" s="125"/>
      <c r="H97" s="125"/>
      <c r="I97" s="125"/>
      <c r="J97" s="125"/>
      <c r="K97" s="125"/>
      <c r="L97" s="125"/>
    </row>
    <row r="98" spans="2:12">
      <c r="B98" s="126"/>
      <c r="C98" s="126"/>
      <c r="D98" s="125"/>
      <c r="E98" s="125"/>
      <c r="F98" s="125"/>
      <c r="G98" s="125"/>
      <c r="H98" s="125"/>
      <c r="I98" s="125"/>
      <c r="J98" s="125"/>
      <c r="K98" s="125"/>
      <c r="L98" s="125"/>
    </row>
    <row r="99" spans="2:12">
      <c r="B99" s="126"/>
      <c r="C99" s="126"/>
      <c r="D99" s="125"/>
      <c r="E99" s="125"/>
      <c r="F99" s="125"/>
      <c r="G99" s="125"/>
      <c r="H99" s="125"/>
      <c r="I99" s="125"/>
      <c r="J99" s="125"/>
      <c r="K99" s="125"/>
      <c r="L99" s="125"/>
    </row>
    <row r="100" spans="2:12">
      <c r="B100" s="126"/>
      <c r="C100" s="126"/>
      <c r="D100" s="125"/>
      <c r="E100" s="125"/>
      <c r="F100" s="125"/>
      <c r="G100" s="125"/>
      <c r="H100" s="125"/>
      <c r="I100" s="125"/>
      <c r="J100" s="125"/>
      <c r="K100" s="125"/>
      <c r="L100" s="125"/>
    </row>
    <row r="101" spans="2:12">
      <c r="B101" s="126"/>
      <c r="C101" s="126"/>
      <c r="D101" s="125"/>
      <c r="E101" s="125"/>
      <c r="F101" s="125"/>
      <c r="G101" s="125"/>
      <c r="H101" s="125"/>
      <c r="I101" s="125"/>
      <c r="J101" s="125"/>
      <c r="K101" s="125"/>
      <c r="L101" s="125"/>
    </row>
    <row r="102" spans="2:12">
      <c r="B102" s="126"/>
      <c r="C102" s="126"/>
      <c r="D102" s="125"/>
      <c r="E102" s="125"/>
      <c r="F102" s="125"/>
      <c r="G102" s="125"/>
      <c r="H102" s="125"/>
      <c r="I102" s="125"/>
      <c r="J102" s="125"/>
      <c r="K102" s="125"/>
      <c r="L102" s="125"/>
    </row>
    <row r="103" spans="2:12">
      <c r="B103" s="126"/>
      <c r="C103" s="126"/>
      <c r="D103" s="125"/>
      <c r="E103" s="125"/>
      <c r="F103" s="125"/>
      <c r="G103" s="125"/>
      <c r="H103" s="125"/>
      <c r="I103" s="125"/>
      <c r="J103" s="125"/>
      <c r="K103" s="125"/>
      <c r="L103" s="125"/>
    </row>
    <row r="104" spans="2:12">
      <c r="B104" s="126"/>
      <c r="C104" s="126"/>
      <c r="D104" s="125"/>
      <c r="E104" s="125"/>
      <c r="F104" s="125"/>
      <c r="G104" s="125"/>
      <c r="H104" s="125"/>
      <c r="I104" s="125"/>
      <c r="J104" s="125"/>
      <c r="K104" s="125"/>
      <c r="L104" s="125"/>
    </row>
    <row r="105" spans="2:12">
      <c r="B105" s="126"/>
      <c r="C105" s="126"/>
      <c r="D105" s="125"/>
      <c r="E105" s="125"/>
      <c r="F105" s="125"/>
      <c r="G105" s="125"/>
      <c r="H105" s="125"/>
      <c r="I105" s="125"/>
      <c r="J105" s="125"/>
      <c r="K105" s="125"/>
      <c r="L105" s="125"/>
    </row>
    <row r="106" spans="2:12">
      <c r="B106" s="126"/>
      <c r="C106" s="126"/>
      <c r="D106" s="125"/>
      <c r="E106" s="125"/>
      <c r="F106" s="125"/>
      <c r="G106" s="125"/>
      <c r="H106" s="125"/>
      <c r="I106" s="125"/>
      <c r="J106" s="125"/>
      <c r="K106" s="125"/>
      <c r="L106" s="125"/>
    </row>
    <row r="107" spans="2:12">
      <c r="B107" s="126"/>
      <c r="C107" s="126"/>
      <c r="D107" s="125"/>
      <c r="E107" s="125"/>
      <c r="F107" s="125"/>
      <c r="G107" s="125"/>
      <c r="H107" s="125"/>
      <c r="I107" s="125"/>
      <c r="J107" s="125"/>
      <c r="K107" s="125"/>
      <c r="L107" s="125"/>
    </row>
    <row r="108" spans="2:12">
      <c r="B108" s="126"/>
      <c r="C108" s="126"/>
      <c r="D108" s="125"/>
      <c r="E108" s="125"/>
      <c r="F108" s="125"/>
      <c r="G108" s="125"/>
      <c r="H108" s="125"/>
      <c r="I108" s="125"/>
      <c r="J108" s="125"/>
      <c r="K108" s="125"/>
      <c r="L108" s="125"/>
    </row>
    <row r="109" spans="2:12">
      <c r="B109" s="126"/>
      <c r="C109" s="126"/>
      <c r="D109" s="125"/>
      <c r="E109" s="125"/>
      <c r="F109" s="125"/>
      <c r="G109" s="125"/>
      <c r="H109" s="125"/>
      <c r="I109" s="125"/>
      <c r="J109" s="125"/>
      <c r="K109" s="125"/>
      <c r="L109" s="125"/>
    </row>
    <row r="110" spans="2:12">
      <c r="B110" s="126"/>
      <c r="C110" s="126"/>
      <c r="D110" s="125"/>
      <c r="E110" s="125"/>
      <c r="F110" s="125"/>
      <c r="G110" s="125"/>
      <c r="H110" s="125"/>
      <c r="I110" s="125"/>
      <c r="J110" s="125"/>
      <c r="K110" s="125"/>
      <c r="L110" s="125"/>
    </row>
    <row r="111" spans="2:12">
      <c r="B111" s="126"/>
      <c r="C111" s="126"/>
      <c r="D111" s="125"/>
      <c r="E111" s="125"/>
      <c r="F111" s="125"/>
      <c r="G111" s="125"/>
      <c r="H111" s="125"/>
      <c r="I111" s="125"/>
      <c r="J111" s="125"/>
      <c r="K111" s="125"/>
      <c r="L111" s="125"/>
    </row>
    <row r="112" spans="2:12">
      <c r="B112" s="126"/>
      <c r="C112" s="126"/>
      <c r="D112" s="125"/>
      <c r="E112" s="125"/>
      <c r="F112" s="125"/>
      <c r="G112" s="125"/>
      <c r="H112" s="125"/>
      <c r="I112" s="125"/>
      <c r="J112" s="125"/>
      <c r="K112" s="125"/>
      <c r="L112" s="125"/>
    </row>
    <row r="113" spans="2:12">
      <c r="B113" s="126"/>
      <c r="C113" s="126"/>
      <c r="D113" s="125"/>
      <c r="E113" s="125"/>
      <c r="F113" s="125"/>
      <c r="G113" s="125"/>
      <c r="H113" s="125"/>
      <c r="I113" s="125"/>
      <c r="J113" s="125"/>
      <c r="K113" s="125"/>
      <c r="L113" s="125"/>
    </row>
    <row r="114" spans="2:12">
      <c r="B114" s="126"/>
      <c r="C114" s="126"/>
      <c r="D114" s="125"/>
      <c r="E114" s="125"/>
      <c r="F114" s="125"/>
      <c r="G114" s="125"/>
      <c r="H114" s="125"/>
      <c r="I114" s="125"/>
      <c r="J114" s="125"/>
      <c r="K114" s="125"/>
      <c r="L114" s="125"/>
    </row>
    <row r="115" spans="2:12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</row>
    <row r="116" spans="2:12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</row>
    <row r="117" spans="2:12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</row>
    <row r="118" spans="2:12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</row>
    <row r="119" spans="2:12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</row>
    <row r="120" spans="2:12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</row>
    <row r="121" spans="2:12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</row>
    <row r="122" spans="2:12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2:12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2:12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2:12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2:12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2:12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2:12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2:12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2:12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2:12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2:12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2:12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2:12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2:12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2:12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2:12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2:12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2:12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2:12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2:12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2:12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2:12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2:12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2:12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2:12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2:12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2:12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2:12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2:12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2:12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2:12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2:12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2:12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2:12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2:12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2:12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2:12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2:12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2:12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2:12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2:12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2:12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2:12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2:12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2:12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2:12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2:12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2:12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2:12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2:12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2:12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2:12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2:12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2:12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2:12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2:12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2:12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2:12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2:12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2:12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2:12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2:12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2:12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2:12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2:12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2:12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2:12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2:12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2:12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2:12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2:12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2:12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2:12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2:12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2:12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2:12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2:12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2:12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2:12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2:12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2:12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2:12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2:12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2:12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2:12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2:12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2:12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2:12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2:12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2:12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2:12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2:12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2:12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2:12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2:12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2:12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2:12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2:12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2:12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2:12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2:12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2:12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2:12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2:12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2:12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2:12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2:12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2:12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2:12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2:12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2:12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2:12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2:12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2:12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2:12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2:12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2:12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2:12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2:12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2:12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2:12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2:12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2:12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2:12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2:12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2:12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2:12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2:12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2:12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2:12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</row>
    <row r="252" spans="2:12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</row>
    <row r="253" spans="2:12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</row>
    <row r="254" spans="2:12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</row>
    <row r="255" spans="2:12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</row>
    <row r="256" spans="2:12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</row>
    <row r="257" spans="2:12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</row>
    <row r="258" spans="2:12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</row>
    <row r="259" spans="2:12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</row>
    <row r="260" spans="2:12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</row>
    <row r="261" spans="2:12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</row>
    <row r="262" spans="2:12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</row>
    <row r="263" spans="2:12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</row>
    <row r="264" spans="2:12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</row>
    <row r="265" spans="2:12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</row>
    <row r="266" spans="2:12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</row>
    <row r="267" spans="2:12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</row>
    <row r="268" spans="2:12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</row>
    <row r="269" spans="2:12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</row>
    <row r="270" spans="2:12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</row>
    <row r="271" spans="2:12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</row>
    <row r="272" spans="2:12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</row>
    <row r="273" spans="2:12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</row>
    <row r="274" spans="2:12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</row>
    <row r="275" spans="2:12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</row>
    <row r="276" spans="2:12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</row>
    <row r="277" spans="2:12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</row>
    <row r="278" spans="2:12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</row>
    <row r="279" spans="2:12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</row>
    <row r="280" spans="2:12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</row>
    <row r="281" spans="2:12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</row>
    <row r="282" spans="2:12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</row>
    <row r="283" spans="2:12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</row>
    <row r="284" spans="2:12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</row>
    <row r="285" spans="2:12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</row>
    <row r="286" spans="2:12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</row>
    <row r="287" spans="2:12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</row>
    <row r="288" spans="2:12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</row>
    <row r="289" spans="2:12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</row>
    <row r="290" spans="2:12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</row>
    <row r="291" spans="2:12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</row>
    <row r="292" spans="2:12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</row>
    <row r="293" spans="2:12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</row>
    <row r="294" spans="2:12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</row>
    <row r="295" spans="2:12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</row>
    <row r="296" spans="2:12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</row>
    <row r="297" spans="2:12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</row>
    <row r="298" spans="2:12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</row>
    <row r="299" spans="2:12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</row>
    <row r="300" spans="2:12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</row>
    <row r="301" spans="2:12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</row>
    <row r="302" spans="2:12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2:12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</row>
    <row r="304" spans="2:12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</row>
    <row r="305" spans="2:12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</row>
    <row r="306" spans="2:12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</row>
    <row r="307" spans="2:12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</row>
    <row r="308" spans="2:12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</row>
    <row r="309" spans="2:12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</row>
    <row r="310" spans="2:12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</row>
    <row r="311" spans="2:12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</row>
    <row r="312" spans="2:12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</row>
    <row r="313" spans="2:12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</row>
    <row r="314" spans="2:12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</row>
    <row r="315" spans="2:12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2:12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2:12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2:12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2:12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2:12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2:12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2:12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2:12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2:12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2:12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2:12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2:12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2:12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2:12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2:12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2:12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2:12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2:12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2:12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2:12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2:12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2:12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</row>
    <row r="338" spans="2:12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</row>
    <row r="339" spans="2:12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</row>
    <row r="340" spans="2:12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</row>
    <row r="341" spans="2:12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</row>
    <row r="342" spans="2:12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</row>
    <row r="343" spans="2:12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</row>
    <row r="344" spans="2:12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</row>
    <row r="345" spans="2:12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</row>
    <row r="346" spans="2:12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</row>
    <row r="347" spans="2:12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</row>
    <row r="348" spans="2:12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</row>
    <row r="349" spans="2:12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</row>
    <row r="350" spans="2:12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</row>
    <row r="351" spans="2:12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</row>
    <row r="352" spans="2:12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</row>
    <row r="353" spans="2:12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</row>
    <row r="354" spans="2:12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</row>
    <row r="355" spans="2:12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</row>
    <row r="356" spans="2:12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</row>
    <row r="357" spans="2:12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</row>
    <row r="358" spans="2:12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</row>
    <row r="359" spans="2:12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</row>
    <row r="360" spans="2:12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</row>
    <row r="361" spans="2:12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</row>
    <row r="362" spans="2:12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</row>
    <row r="363" spans="2:12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</row>
    <row r="364" spans="2:12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</row>
    <row r="365" spans="2:12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</row>
    <row r="366" spans="2:12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</row>
    <row r="367" spans="2:12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</row>
    <row r="368" spans="2:12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</row>
    <row r="369" spans="2:12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</row>
    <row r="370" spans="2:12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</row>
    <row r="371" spans="2:12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</row>
    <row r="372" spans="2:12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</row>
    <row r="373" spans="2:12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</row>
    <row r="374" spans="2:12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</row>
    <row r="375" spans="2:12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</row>
    <row r="376" spans="2:12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</row>
    <row r="377" spans="2:12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</row>
    <row r="378" spans="2:12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</row>
    <row r="379" spans="2:12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</row>
    <row r="380" spans="2:12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</row>
    <row r="381" spans="2:12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</row>
    <row r="382" spans="2:12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</row>
    <row r="383" spans="2:12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</row>
    <row r="384" spans="2:12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</row>
    <row r="385" spans="2:12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</row>
    <row r="386" spans="2:12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</row>
    <row r="387" spans="2:12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</row>
    <row r="388" spans="2:12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</row>
    <row r="389" spans="2:12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</row>
    <row r="390" spans="2:12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</row>
    <row r="391" spans="2:12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</row>
    <row r="392" spans="2:12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</row>
    <row r="393" spans="2:12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</row>
    <row r="394" spans="2:12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</row>
    <row r="395" spans="2:12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</row>
    <row r="396" spans="2:12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</row>
    <row r="397" spans="2:12">
      <c r="B397" s="126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</row>
    <row r="398" spans="2:12">
      <c r="B398" s="126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</row>
    <row r="399" spans="2:12">
      <c r="B399" s="12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</row>
    <row r="400" spans="2:12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</row>
    <row r="401" spans="2:12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</row>
    <row r="402" spans="2:12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</row>
    <row r="403" spans="2:12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</row>
    <row r="404" spans="2:12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</row>
    <row r="405" spans="2:12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</row>
    <row r="406" spans="2:12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</row>
    <row r="407" spans="2:12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</row>
    <row r="408" spans="2:12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</row>
    <row r="409" spans="2:12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</row>
    <row r="410" spans="2:12">
      <c r="B410" s="126"/>
      <c r="C410" s="126"/>
      <c r="D410" s="125"/>
      <c r="E410" s="125"/>
      <c r="F410" s="125"/>
      <c r="G410" s="125"/>
      <c r="H410" s="125"/>
      <c r="I410" s="125"/>
      <c r="J410" s="125"/>
      <c r="K410" s="125"/>
      <c r="L410" s="125"/>
    </row>
    <row r="411" spans="2:12">
      <c r="B411" s="126"/>
      <c r="C411" s="126"/>
      <c r="D411" s="125"/>
      <c r="E411" s="125"/>
      <c r="F411" s="125"/>
      <c r="G411" s="125"/>
      <c r="H411" s="125"/>
      <c r="I411" s="125"/>
      <c r="J411" s="125"/>
      <c r="K411" s="125"/>
      <c r="L411" s="125"/>
    </row>
    <row r="412" spans="2:12">
      <c r="B412" s="126"/>
      <c r="C412" s="126"/>
      <c r="D412" s="125"/>
      <c r="E412" s="125"/>
      <c r="F412" s="125"/>
      <c r="G412" s="125"/>
      <c r="H412" s="125"/>
      <c r="I412" s="125"/>
      <c r="J412" s="125"/>
      <c r="K412" s="125"/>
      <c r="L412" s="125"/>
    </row>
    <row r="413" spans="2:12">
      <c r="B413" s="126"/>
      <c r="C413" s="126"/>
      <c r="D413" s="125"/>
      <c r="E413" s="125"/>
      <c r="F413" s="125"/>
      <c r="G413" s="125"/>
      <c r="H413" s="125"/>
      <c r="I413" s="125"/>
      <c r="J413" s="125"/>
      <c r="K413" s="125"/>
      <c r="L413" s="125"/>
    </row>
    <row r="414" spans="2:12">
      <c r="B414" s="126"/>
      <c r="C414" s="126"/>
      <c r="D414" s="125"/>
      <c r="E414" s="125"/>
      <c r="F414" s="125"/>
      <c r="G414" s="125"/>
      <c r="H414" s="125"/>
      <c r="I414" s="125"/>
      <c r="J414" s="125"/>
      <c r="K414" s="125"/>
      <c r="L414" s="125"/>
    </row>
    <row r="415" spans="2:12">
      <c r="B415" s="126"/>
      <c r="C415" s="126"/>
      <c r="D415" s="125"/>
      <c r="E415" s="125"/>
      <c r="F415" s="125"/>
      <c r="G415" s="125"/>
      <c r="H415" s="125"/>
      <c r="I415" s="125"/>
      <c r="J415" s="125"/>
      <c r="K415" s="125"/>
      <c r="L415" s="125"/>
    </row>
    <row r="416" spans="2:12">
      <c r="B416" s="126"/>
      <c r="C416" s="126"/>
      <c r="D416" s="125"/>
      <c r="E416" s="125"/>
      <c r="F416" s="125"/>
      <c r="G416" s="125"/>
      <c r="H416" s="125"/>
      <c r="I416" s="125"/>
      <c r="J416" s="125"/>
      <c r="K416" s="125"/>
      <c r="L416" s="125"/>
    </row>
    <row r="417" spans="2:12">
      <c r="B417" s="126"/>
      <c r="C417" s="126"/>
      <c r="D417" s="125"/>
      <c r="E417" s="125"/>
      <c r="F417" s="125"/>
      <c r="G417" s="125"/>
      <c r="H417" s="125"/>
      <c r="I417" s="125"/>
      <c r="J417" s="125"/>
      <c r="K417" s="125"/>
      <c r="L417" s="125"/>
    </row>
    <row r="418" spans="2:12">
      <c r="B418" s="126"/>
      <c r="C418" s="126"/>
      <c r="D418" s="125"/>
      <c r="E418" s="125"/>
      <c r="F418" s="125"/>
      <c r="G418" s="125"/>
      <c r="H418" s="125"/>
      <c r="I418" s="125"/>
      <c r="J418" s="125"/>
      <c r="K418" s="125"/>
      <c r="L418" s="125"/>
    </row>
    <row r="419" spans="2:12">
      <c r="B419" s="126"/>
      <c r="C419" s="126"/>
      <c r="D419" s="125"/>
      <c r="E419" s="125"/>
      <c r="F419" s="125"/>
      <c r="G419" s="125"/>
      <c r="H419" s="125"/>
      <c r="I419" s="125"/>
      <c r="J419" s="125"/>
      <c r="K419" s="125"/>
      <c r="L419" s="125"/>
    </row>
    <row r="420" spans="2:12">
      <c r="B420" s="126"/>
      <c r="C420" s="126"/>
      <c r="D420" s="125"/>
      <c r="E420" s="125"/>
      <c r="F420" s="125"/>
      <c r="G420" s="125"/>
      <c r="H420" s="125"/>
      <c r="I420" s="125"/>
      <c r="J420" s="125"/>
      <c r="K420" s="125"/>
      <c r="L420" s="125"/>
    </row>
    <row r="421" spans="2:12">
      <c r="B421" s="126"/>
      <c r="C421" s="126"/>
      <c r="D421" s="125"/>
      <c r="E421" s="125"/>
      <c r="F421" s="125"/>
      <c r="G421" s="125"/>
      <c r="H421" s="125"/>
      <c r="I421" s="125"/>
      <c r="J421" s="125"/>
      <c r="K421" s="125"/>
      <c r="L421" s="125"/>
    </row>
    <row r="422" spans="2:12">
      <c r="B422" s="126"/>
      <c r="C422" s="126"/>
      <c r="D422" s="125"/>
      <c r="E422" s="125"/>
      <c r="F422" s="125"/>
      <c r="G422" s="125"/>
      <c r="H422" s="125"/>
      <c r="I422" s="125"/>
      <c r="J422" s="125"/>
      <c r="K422" s="125"/>
      <c r="L422" s="125"/>
    </row>
    <row r="423" spans="2:12">
      <c r="B423" s="126"/>
      <c r="C423" s="126"/>
      <c r="D423" s="125"/>
      <c r="E423" s="125"/>
      <c r="F423" s="125"/>
      <c r="G423" s="125"/>
      <c r="H423" s="125"/>
      <c r="I423" s="125"/>
      <c r="J423" s="125"/>
      <c r="K423" s="125"/>
      <c r="L423" s="125"/>
    </row>
    <row r="424" spans="2:12">
      <c r="B424" s="126"/>
      <c r="C424" s="126"/>
      <c r="D424" s="125"/>
      <c r="E424" s="125"/>
      <c r="F424" s="125"/>
      <c r="G424" s="125"/>
      <c r="H424" s="125"/>
      <c r="I424" s="125"/>
      <c r="J424" s="125"/>
      <c r="K424" s="125"/>
      <c r="L424" s="125"/>
    </row>
    <row r="425" spans="2:12">
      <c r="B425" s="126"/>
      <c r="C425" s="126"/>
      <c r="D425" s="125"/>
      <c r="E425" s="125"/>
      <c r="F425" s="125"/>
      <c r="G425" s="125"/>
      <c r="H425" s="125"/>
      <c r="I425" s="125"/>
      <c r="J425" s="125"/>
      <c r="K425" s="125"/>
      <c r="L425" s="125"/>
    </row>
    <row r="426" spans="2:12">
      <c r="B426" s="126"/>
      <c r="C426" s="126"/>
      <c r="D426" s="125"/>
      <c r="E426" s="125"/>
      <c r="F426" s="125"/>
      <c r="G426" s="125"/>
      <c r="H426" s="125"/>
      <c r="I426" s="125"/>
      <c r="J426" s="125"/>
      <c r="K426" s="125"/>
      <c r="L426" s="125"/>
    </row>
    <row r="427" spans="2:12">
      <c r="B427" s="126"/>
      <c r="C427" s="126"/>
      <c r="D427" s="125"/>
      <c r="E427" s="125"/>
      <c r="F427" s="125"/>
      <c r="G427" s="125"/>
      <c r="H427" s="125"/>
      <c r="I427" s="125"/>
      <c r="J427" s="125"/>
      <c r="K427" s="125"/>
      <c r="L427" s="125"/>
    </row>
    <row r="428" spans="2:12">
      <c r="B428" s="126"/>
      <c r="C428" s="126"/>
      <c r="D428" s="125"/>
      <c r="E428" s="125"/>
      <c r="F428" s="125"/>
      <c r="G428" s="125"/>
      <c r="H428" s="125"/>
      <c r="I428" s="125"/>
      <c r="J428" s="125"/>
      <c r="K428" s="125"/>
      <c r="L428" s="125"/>
    </row>
    <row r="429" spans="2:12">
      <c r="B429" s="126"/>
      <c r="C429" s="126"/>
      <c r="D429" s="125"/>
      <c r="E429" s="125"/>
      <c r="F429" s="125"/>
      <c r="G429" s="125"/>
      <c r="H429" s="125"/>
      <c r="I429" s="125"/>
      <c r="J429" s="125"/>
      <c r="K429" s="125"/>
      <c r="L429" s="125"/>
    </row>
    <row r="430" spans="2:12">
      <c r="B430" s="126"/>
      <c r="C430" s="126"/>
      <c r="D430" s="125"/>
      <c r="E430" s="125"/>
      <c r="F430" s="125"/>
      <c r="G430" s="125"/>
      <c r="H430" s="125"/>
      <c r="I430" s="125"/>
      <c r="J430" s="125"/>
      <c r="K430" s="125"/>
      <c r="L430" s="125"/>
    </row>
    <row r="431" spans="2:12">
      <c r="B431" s="126"/>
      <c r="C431" s="126"/>
      <c r="D431" s="125"/>
      <c r="E431" s="125"/>
      <c r="F431" s="125"/>
      <c r="G431" s="125"/>
      <c r="H431" s="125"/>
      <c r="I431" s="125"/>
      <c r="J431" s="125"/>
      <c r="K431" s="125"/>
      <c r="L431" s="125"/>
    </row>
    <row r="432" spans="2:12">
      <c r="B432" s="126"/>
      <c r="C432" s="126"/>
      <c r="D432" s="125"/>
      <c r="E432" s="125"/>
      <c r="F432" s="125"/>
      <c r="G432" s="125"/>
      <c r="H432" s="125"/>
      <c r="I432" s="125"/>
      <c r="J432" s="125"/>
      <c r="K432" s="125"/>
      <c r="L432" s="125"/>
    </row>
    <row r="433" spans="2:12">
      <c r="B433" s="126"/>
      <c r="C433" s="126"/>
      <c r="D433" s="125"/>
      <c r="E433" s="125"/>
      <c r="F433" s="125"/>
      <c r="G433" s="125"/>
      <c r="H433" s="125"/>
      <c r="I433" s="125"/>
      <c r="J433" s="125"/>
      <c r="K433" s="125"/>
      <c r="L433" s="125"/>
    </row>
    <row r="434" spans="2:12">
      <c r="B434" s="126"/>
      <c r="C434" s="126"/>
      <c r="D434" s="125"/>
      <c r="E434" s="125"/>
      <c r="F434" s="125"/>
      <c r="G434" s="125"/>
      <c r="H434" s="125"/>
      <c r="I434" s="125"/>
      <c r="J434" s="125"/>
      <c r="K434" s="125"/>
      <c r="L434" s="125"/>
    </row>
    <row r="435" spans="2:12">
      <c r="B435" s="126"/>
      <c r="C435" s="126"/>
      <c r="D435" s="125"/>
      <c r="E435" s="125"/>
      <c r="F435" s="125"/>
      <c r="G435" s="125"/>
      <c r="H435" s="125"/>
      <c r="I435" s="125"/>
      <c r="J435" s="125"/>
      <c r="K435" s="125"/>
      <c r="L435" s="125"/>
    </row>
    <row r="436" spans="2:12">
      <c r="B436" s="126"/>
      <c r="C436" s="126"/>
      <c r="D436" s="125"/>
      <c r="E436" s="125"/>
      <c r="F436" s="125"/>
      <c r="G436" s="125"/>
      <c r="H436" s="125"/>
      <c r="I436" s="125"/>
      <c r="J436" s="125"/>
      <c r="K436" s="125"/>
      <c r="L436" s="125"/>
    </row>
    <row r="437" spans="2:12">
      <c r="B437" s="126"/>
      <c r="C437" s="126"/>
      <c r="D437" s="125"/>
      <c r="E437" s="125"/>
      <c r="F437" s="125"/>
      <c r="G437" s="125"/>
      <c r="H437" s="125"/>
      <c r="I437" s="125"/>
      <c r="J437" s="125"/>
      <c r="K437" s="125"/>
      <c r="L437" s="125"/>
    </row>
    <row r="438" spans="2:12">
      <c r="B438" s="126"/>
      <c r="C438" s="126"/>
      <c r="D438" s="125"/>
      <c r="E438" s="125"/>
      <c r="F438" s="125"/>
      <c r="G438" s="125"/>
      <c r="H438" s="125"/>
      <c r="I438" s="125"/>
      <c r="J438" s="125"/>
      <c r="K438" s="125"/>
      <c r="L438" s="125"/>
    </row>
    <row r="439" spans="2:12">
      <c r="B439" s="126"/>
      <c r="C439" s="126"/>
      <c r="D439" s="125"/>
      <c r="E439" s="125"/>
      <c r="F439" s="125"/>
      <c r="G439" s="125"/>
      <c r="H439" s="125"/>
      <c r="I439" s="125"/>
      <c r="J439" s="125"/>
      <c r="K439" s="125"/>
      <c r="L439" s="125"/>
    </row>
    <row r="440" spans="2:12">
      <c r="B440" s="126"/>
      <c r="C440" s="126"/>
      <c r="D440" s="125"/>
      <c r="E440" s="125"/>
      <c r="F440" s="125"/>
      <c r="G440" s="125"/>
      <c r="H440" s="125"/>
      <c r="I440" s="125"/>
      <c r="J440" s="125"/>
      <c r="K440" s="125"/>
      <c r="L440" s="125"/>
    </row>
    <row r="441" spans="2:12">
      <c r="B441" s="126"/>
      <c r="C441" s="126"/>
      <c r="D441" s="125"/>
      <c r="E441" s="125"/>
      <c r="F441" s="125"/>
      <c r="G441" s="125"/>
      <c r="H441" s="125"/>
      <c r="I441" s="125"/>
      <c r="J441" s="125"/>
      <c r="K441" s="125"/>
      <c r="L441" s="125"/>
    </row>
    <row r="442" spans="2:12">
      <c r="B442" s="126"/>
      <c r="C442" s="126"/>
      <c r="D442" s="125"/>
      <c r="E442" s="125"/>
      <c r="F442" s="125"/>
      <c r="G442" s="125"/>
      <c r="H442" s="125"/>
      <c r="I442" s="125"/>
      <c r="J442" s="125"/>
      <c r="K442" s="125"/>
      <c r="L442" s="125"/>
    </row>
    <row r="443" spans="2:12">
      <c r="B443" s="126"/>
      <c r="C443" s="126"/>
      <c r="D443" s="125"/>
      <c r="E443" s="125"/>
      <c r="F443" s="125"/>
      <c r="G443" s="125"/>
      <c r="H443" s="125"/>
      <c r="I443" s="125"/>
      <c r="J443" s="125"/>
      <c r="K443" s="125"/>
      <c r="L443" s="125"/>
    </row>
    <row r="444" spans="2:12">
      <c r="B444" s="126"/>
      <c r="C444" s="126"/>
      <c r="D444" s="125"/>
      <c r="E444" s="125"/>
      <c r="F444" s="125"/>
      <c r="G444" s="125"/>
      <c r="H444" s="125"/>
      <c r="I444" s="125"/>
      <c r="J444" s="125"/>
      <c r="K444" s="125"/>
      <c r="L444" s="125"/>
    </row>
    <row r="445" spans="2:12">
      <c r="B445" s="126"/>
      <c r="C445" s="126"/>
      <c r="D445" s="125"/>
      <c r="E445" s="125"/>
      <c r="F445" s="125"/>
      <c r="G445" s="125"/>
      <c r="H445" s="125"/>
      <c r="I445" s="125"/>
      <c r="J445" s="125"/>
      <c r="K445" s="125"/>
      <c r="L445" s="125"/>
    </row>
    <row r="446" spans="2:12">
      <c r="B446" s="126"/>
      <c r="C446" s="126"/>
      <c r="D446" s="125"/>
      <c r="E446" s="125"/>
      <c r="F446" s="125"/>
      <c r="G446" s="125"/>
      <c r="H446" s="125"/>
      <c r="I446" s="125"/>
      <c r="J446" s="125"/>
      <c r="K446" s="125"/>
      <c r="L446" s="125"/>
    </row>
    <row r="447" spans="2:12">
      <c r="B447" s="126"/>
      <c r="C447" s="126"/>
      <c r="D447" s="125"/>
      <c r="E447" s="125"/>
      <c r="F447" s="125"/>
      <c r="G447" s="125"/>
      <c r="H447" s="125"/>
      <c r="I447" s="125"/>
      <c r="J447" s="125"/>
      <c r="K447" s="125"/>
      <c r="L447" s="125"/>
    </row>
    <row r="448" spans="2:12">
      <c r="B448" s="126"/>
      <c r="C448" s="126"/>
      <c r="D448" s="125"/>
      <c r="E448" s="125"/>
      <c r="F448" s="125"/>
      <c r="G448" s="125"/>
      <c r="H448" s="125"/>
      <c r="I448" s="125"/>
      <c r="J448" s="125"/>
      <c r="K448" s="125"/>
      <c r="L448" s="125"/>
    </row>
    <row r="449" spans="2:12">
      <c r="B449" s="126"/>
      <c r="C449" s="126"/>
      <c r="D449" s="125"/>
      <c r="E449" s="125"/>
      <c r="F449" s="125"/>
      <c r="G449" s="125"/>
      <c r="H449" s="125"/>
      <c r="I449" s="125"/>
      <c r="J449" s="125"/>
      <c r="K449" s="125"/>
      <c r="L449" s="125"/>
    </row>
    <row r="450" spans="2:12">
      <c r="B450" s="126"/>
      <c r="C450" s="126"/>
      <c r="D450" s="125"/>
      <c r="E450" s="125"/>
      <c r="F450" s="125"/>
      <c r="G450" s="125"/>
      <c r="H450" s="125"/>
      <c r="I450" s="125"/>
      <c r="J450" s="125"/>
      <c r="K450" s="125"/>
      <c r="L450" s="125"/>
    </row>
    <row r="451" spans="2:12">
      <c r="B451" s="126"/>
      <c r="C451" s="126"/>
      <c r="D451" s="125"/>
      <c r="E451" s="125"/>
      <c r="F451" s="125"/>
      <c r="G451" s="125"/>
      <c r="H451" s="125"/>
      <c r="I451" s="125"/>
      <c r="J451" s="125"/>
      <c r="K451" s="125"/>
      <c r="L451" s="125"/>
    </row>
    <row r="452" spans="2:12">
      <c r="B452" s="126"/>
      <c r="C452" s="126"/>
      <c r="D452" s="125"/>
      <c r="E452" s="125"/>
      <c r="F452" s="125"/>
      <c r="G452" s="125"/>
      <c r="H452" s="125"/>
      <c r="I452" s="125"/>
      <c r="J452" s="125"/>
      <c r="K452" s="125"/>
      <c r="L452" s="125"/>
    </row>
    <row r="453" spans="2:12">
      <c r="B453" s="126"/>
      <c r="C453" s="126"/>
      <c r="D453" s="125"/>
      <c r="E453" s="125"/>
      <c r="F453" s="125"/>
      <c r="G453" s="125"/>
      <c r="H453" s="125"/>
      <c r="I453" s="125"/>
      <c r="J453" s="125"/>
      <c r="K453" s="125"/>
      <c r="L453" s="125"/>
    </row>
    <row r="454" spans="2:12">
      <c r="B454" s="126"/>
      <c r="C454" s="126"/>
      <c r="D454" s="125"/>
      <c r="E454" s="125"/>
      <c r="F454" s="125"/>
      <c r="G454" s="125"/>
      <c r="H454" s="125"/>
      <c r="I454" s="125"/>
      <c r="J454" s="125"/>
      <c r="K454" s="125"/>
      <c r="L454" s="125"/>
    </row>
    <row r="455" spans="2:12">
      <c r="B455" s="126"/>
      <c r="C455" s="126"/>
      <c r="D455" s="125"/>
      <c r="E455" s="125"/>
      <c r="F455" s="125"/>
      <c r="G455" s="125"/>
      <c r="H455" s="125"/>
      <c r="I455" s="125"/>
      <c r="J455" s="125"/>
      <c r="K455" s="125"/>
      <c r="L455" s="125"/>
    </row>
    <row r="456" spans="2:12">
      <c r="B456" s="126"/>
      <c r="C456" s="126"/>
      <c r="D456" s="125"/>
      <c r="E456" s="125"/>
      <c r="F456" s="125"/>
      <c r="G456" s="125"/>
      <c r="H456" s="125"/>
      <c r="I456" s="125"/>
      <c r="J456" s="125"/>
      <c r="K456" s="125"/>
      <c r="L456" s="125"/>
    </row>
    <row r="457" spans="2:12">
      <c r="B457" s="126"/>
      <c r="C457" s="126"/>
      <c r="D457" s="125"/>
      <c r="E457" s="125"/>
      <c r="F457" s="125"/>
      <c r="G457" s="125"/>
      <c r="H457" s="125"/>
      <c r="I457" s="125"/>
      <c r="J457" s="125"/>
      <c r="K457" s="125"/>
      <c r="L457" s="125"/>
    </row>
    <row r="458" spans="2:12">
      <c r="B458" s="126"/>
      <c r="C458" s="126"/>
      <c r="D458" s="125"/>
      <c r="E458" s="125"/>
      <c r="F458" s="125"/>
      <c r="G458" s="125"/>
      <c r="H458" s="125"/>
      <c r="I458" s="125"/>
      <c r="J458" s="125"/>
      <c r="K458" s="125"/>
      <c r="L458" s="125"/>
    </row>
    <row r="459" spans="2:12">
      <c r="B459" s="126"/>
      <c r="C459" s="126"/>
      <c r="D459" s="125"/>
      <c r="E459" s="125"/>
      <c r="F459" s="125"/>
      <c r="G459" s="125"/>
      <c r="H459" s="125"/>
      <c r="I459" s="125"/>
      <c r="J459" s="125"/>
      <c r="K459" s="125"/>
      <c r="L459" s="125"/>
    </row>
    <row r="460" spans="2:12">
      <c r="B460" s="126"/>
      <c r="C460" s="126"/>
      <c r="D460" s="125"/>
      <c r="E460" s="125"/>
      <c r="F460" s="125"/>
      <c r="G460" s="125"/>
      <c r="H460" s="125"/>
      <c r="I460" s="125"/>
      <c r="J460" s="125"/>
      <c r="K460" s="125"/>
      <c r="L460" s="125"/>
    </row>
    <row r="461" spans="2:12">
      <c r="B461" s="126"/>
      <c r="C461" s="126"/>
      <c r="D461" s="125"/>
      <c r="E461" s="125"/>
      <c r="F461" s="125"/>
      <c r="G461" s="125"/>
      <c r="H461" s="125"/>
      <c r="I461" s="125"/>
      <c r="J461" s="125"/>
      <c r="K461" s="125"/>
      <c r="L461" s="125"/>
    </row>
    <row r="462" spans="2:12">
      <c r="B462" s="126"/>
      <c r="C462" s="126"/>
      <c r="D462" s="125"/>
      <c r="E462" s="125"/>
      <c r="F462" s="125"/>
      <c r="G462" s="125"/>
      <c r="H462" s="125"/>
      <c r="I462" s="125"/>
      <c r="J462" s="125"/>
      <c r="K462" s="125"/>
      <c r="L462" s="125"/>
    </row>
    <row r="463" spans="2:12">
      <c r="B463" s="126"/>
      <c r="C463" s="126"/>
      <c r="D463" s="125"/>
      <c r="E463" s="125"/>
      <c r="F463" s="125"/>
      <c r="G463" s="125"/>
      <c r="H463" s="125"/>
      <c r="I463" s="125"/>
      <c r="J463" s="125"/>
      <c r="K463" s="125"/>
      <c r="L463" s="125"/>
    </row>
    <row r="464" spans="2:12">
      <c r="B464" s="126"/>
      <c r="C464" s="126"/>
      <c r="D464" s="125"/>
      <c r="E464" s="125"/>
      <c r="F464" s="125"/>
      <c r="G464" s="125"/>
      <c r="H464" s="125"/>
      <c r="I464" s="125"/>
      <c r="J464" s="125"/>
      <c r="K464" s="125"/>
      <c r="L464" s="125"/>
    </row>
    <row r="465" spans="2:12">
      <c r="B465" s="126"/>
      <c r="C465" s="126"/>
      <c r="D465" s="125"/>
      <c r="E465" s="125"/>
      <c r="F465" s="125"/>
      <c r="G465" s="125"/>
      <c r="H465" s="125"/>
      <c r="I465" s="125"/>
      <c r="J465" s="125"/>
      <c r="K465" s="125"/>
      <c r="L465" s="125"/>
    </row>
    <row r="466" spans="2:12">
      <c r="B466" s="126"/>
      <c r="C466" s="126"/>
      <c r="D466" s="125"/>
      <c r="E466" s="125"/>
      <c r="F466" s="125"/>
      <c r="G466" s="125"/>
      <c r="H466" s="125"/>
      <c r="I466" s="125"/>
      <c r="J466" s="125"/>
      <c r="K466" s="125"/>
      <c r="L466" s="125"/>
    </row>
    <row r="467" spans="2:12">
      <c r="B467" s="126"/>
      <c r="C467" s="126"/>
      <c r="D467" s="125"/>
      <c r="E467" s="125"/>
      <c r="F467" s="125"/>
      <c r="G467" s="125"/>
      <c r="H467" s="125"/>
      <c r="I467" s="125"/>
      <c r="J467" s="125"/>
      <c r="K467" s="125"/>
      <c r="L467" s="125"/>
    </row>
    <row r="468" spans="2:12">
      <c r="B468" s="126"/>
      <c r="C468" s="126"/>
      <c r="D468" s="125"/>
      <c r="E468" s="125"/>
      <c r="F468" s="125"/>
      <c r="G468" s="125"/>
      <c r="H468" s="125"/>
      <c r="I468" s="125"/>
      <c r="J468" s="125"/>
      <c r="K468" s="125"/>
      <c r="L468" s="125"/>
    </row>
    <row r="469" spans="2:12">
      <c r="B469" s="126"/>
      <c r="C469" s="126"/>
      <c r="D469" s="125"/>
      <c r="E469" s="125"/>
      <c r="F469" s="125"/>
      <c r="G469" s="125"/>
      <c r="H469" s="125"/>
      <c r="I469" s="125"/>
      <c r="J469" s="125"/>
      <c r="K469" s="125"/>
      <c r="L469" s="125"/>
    </row>
    <row r="470" spans="2:12">
      <c r="B470" s="126"/>
      <c r="C470" s="126"/>
      <c r="D470" s="125"/>
      <c r="E470" s="125"/>
      <c r="F470" s="125"/>
      <c r="G470" s="125"/>
      <c r="H470" s="125"/>
      <c r="I470" s="125"/>
      <c r="J470" s="125"/>
      <c r="K470" s="125"/>
      <c r="L470" s="125"/>
    </row>
    <row r="471" spans="2:12">
      <c r="B471" s="126"/>
      <c r="C471" s="126"/>
      <c r="D471" s="125"/>
      <c r="E471" s="125"/>
      <c r="F471" s="125"/>
      <c r="G471" s="125"/>
      <c r="H471" s="125"/>
      <c r="I471" s="125"/>
      <c r="J471" s="125"/>
      <c r="K471" s="125"/>
      <c r="L471" s="125"/>
    </row>
    <row r="472" spans="2:12">
      <c r="B472" s="126"/>
      <c r="C472" s="126"/>
      <c r="D472" s="125"/>
      <c r="E472" s="125"/>
      <c r="F472" s="125"/>
      <c r="G472" s="125"/>
      <c r="H472" s="125"/>
      <c r="I472" s="125"/>
      <c r="J472" s="125"/>
      <c r="K472" s="125"/>
      <c r="L472" s="125"/>
    </row>
    <row r="473" spans="2:12">
      <c r="B473" s="126"/>
      <c r="C473" s="126"/>
      <c r="D473" s="125"/>
      <c r="E473" s="125"/>
      <c r="F473" s="125"/>
      <c r="G473" s="125"/>
      <c r="H473" s="125"/>
      <c r="I473" s="125"/>
      <c r="J473" s="125"/>
      <c r="K473" s="125"/>
      <c r="L473" s="125"/>
    </row>
    <row r="474" spans="2:12">
      <c r="B474" s="126"/>
      <c r="C474" s="126"/>
      <c r="D474" s="125"/>
      <c r="E474" s="125"/>
      <c r="F474" s="125"/>
      <c r="G474" s="125"/>
      <c r="H474" s="125"/>
      <c r="I474" s="125"/>
      <c r="J474" s="125"/>
      <c r="K474" s="125"/>
      <c r="L474" s="125"/>
    </row>
    <row r="475" spans="2:12">
      <c r="B475" s="126"/>
      <c r="C475" s="126"/>
      <c r="D475" s="125"/>
      <c r="E475" s="125"/>
      <c r="F475" s="125"/>
      <c r="G475" s="125"/>
      <c r="H475" s="125"/>
      <c r="I475" s="125"/>
      <c r="J475" s="125"/>
      <c r="K475" s="125"/>
      <c r="L475" s="125"/>
    </row>
    <row r="476" spans="2:12">
      <c r="B476" s="126"/>
      <c r="C476" s="126"/>
      <c r="D476" s="125"/>
      <c r="E476" s="125"/>
      <c r="F476" s="125"/>
      <c r="G476" s="125"/>
      <c r="H476" s="125"/>
      <c r="I476" s="125"/>
      <c r="J476" s="125"/>
      <c r="K476" s="125"/>
      <c r="L476" s="125"/>
    </row>
    <row r="477" spans="2:12">
      <c r="B477" s="126"/>
      <c r="C477" s="126"/>
      <c r="D477" s="125"/>
      <c r="E477" s="125"/>
      <c r="F477" s="125"/>
      <c r="G477" s="125"/>
      <c r="H477" s="125"/>
      <c r="I477" s="125"/>
      <c r="J477" s="125"/>
      <c r="K477" s="125"/>
      <c r="L477" s="125"/>
    </row>
    <row r="478" spans="2:12">
      <c r="B478" s="126"/>
      <c r="C478" s="126"/>
      <c r="D478" s="125"/>
      <c r="E478" s="125"/>
      <c r="F478" s="125"/>
      <c r="G478" s="125"/>
      <c r="H478" s="125"/>
      <c r="I478" s="125"/>
      <c r="J478" s="125"/>
      <c r="K478" s="125"/>
      <c r="L478" s="125"/>
    </row>
    <row r="479" spans="2:12">
      <c r="B479" s="126"/>
      <c r="C479" s="126"/>
      <c r="D479" s="125"/>
      <c r="E479" s="125"/>
      <c r="F479" s="125"/>
      <c r="G479" s="125"/>
      <c r="H479" s="125"/>
      <c r="I479" s="125"/>
      <c r="J479" s="125"/>
      <c r="K479" s="125"/>
      <c r="L479" s="125"/>
    </row>
    <row r="480" spans="2:12">
      <c r="B480" s="126"/>
      <c r="C480" s="126"/>
      <c r="D480" s="125"/>
      <c r="E480" s="125"/>
      <c r="F480" s="125"/>
      <c r="G480" s="125"/>
      <c r="H480" s="125"/>
      <c r="I480" s="125"/>
      <c r="J480" s="125"/>
      <c r="K480" s="125"/>
      <c r="L480" s="125"/>
    </row>
    <row r="481" spans="2:12">
      <c r="B481" s="126"/>
      <c r="C481" s="126"/>
      <c r="D481" s="125"/>
      <c r="E481" s="125"/>
      <c r="F481" s="125"/>
      <c r="G481" s="125"/>
      <c r="H481" s="125"/>
      <c r="I481" s="125"/>
      <c r="J481" s="125"/>
      <c r="K481" s="125"/>
      <c r="L481" s="125"/>
    </row>
    <row r="482" spans="2:12">
      <c r="B482" s="126"/>
      <c r="C482" s="126"/>
      <c r="D482" s="125"/>
      <c r="E482" s="125"/>
      <c r="F482" s="125"/>
      <c r="G482" s="125"/>
      <c r="H482" s="125"/>
      <c r="I482" s="125"/>
      <c r="J482" s="125"/>
      <c r="K482" s="125"/>
      <c r="L482" s="125"/>
    </row>
    <row r="483" spans="2:12">
      <c r="B483" s="126"/>
      <c r="C483" s="126"/>
      <c r="D483" s="125"/>
      <c r="E483" s="125"/>
      <c r="F483" s="125"/>
      <c r="G483" s="125"/>
      <c r="H483" s="125"/>
      <c r="I483" s="125"/>
      <c r="J483" s="125"/>
      <c r="K483" s="125"/>
      <c r="L483" s="125"/>
    </row>
    <row r="484" spans="2:12">
      <c r="B484" s="126"/>
      <c r="C484" s="126"/>
      <c r="D484" s="125"/>
      <c r="E484" s="125"/>
      <c r="F484" s="125"/>
      <c r="G484" s="125"/>
      <c r="H484" s="125"/>
      <c r="I484" s="125"/>
      <c r="J484" s="125"/>
      <c r="K484" s="125"/>
      <c r="L484" s="125"/>
    </row>
    <row r="485" spans="2:12">
      <c r="B485" s="126"/>
      <c r="C485" s="126"/>
      <c r="D485" s="125"/>
      <c r="E485" s="125"/>
      <c r="F485" s="125"/>
      <c r="G485" s="125"/>
      <c r="H485" s="125"/>
      <c r="I485" s="125"/>
      <c r="J485" s="125"/>
      <c r="K485" s="125"/>
      <c r="L485" s="125"/>
    </row>
    <row r="486" spans="2:12">
      <c r="B486" s="126"/>
      <c r="C486" s="126"/>
      <c r="D486" s="125"/>
      <c r="E486" s="125"/>
      <c r="F486" s="125"/>
      <c r="G486" s="125"/>
      <c r="H486" s="125"/>
      <c r="I486" s="125"/>
      <c r="J486" s="125"/>
      <c r="K486" s="125"/>
      <c r="L486" s="125"/>
    </row>
    <row r="487" spans="2:12">
      <c r="B487" s="126"/>
      <c r="C487" s="126"/>
      <c r="D487" s="125"/>
      <c r="E487" s="125"/>
      <c r="F487" s="125"/>
      <c r="G487" s="125"/>
      <c r="H487" s="125"/>
      <c r="I487" s="125"/>
      <c r="J487" s="125"/>
      <c r="K487" s="125"/>
      <c r="L487" s="125"/>
    </row>
    <row r="488" spans="2:12">
      <c r="B488" s="126"/>
      <c r="C488" s="126"/>
      <c r="D488" s="125"/>
      <c r="E488" s="125"/>
      <c r="F488" s="125"/>
      <c r="G488" s="125"/>
      <c r="H488" s="125"/>
      <c r="I488" s="125"/>
      <c r="J488" s="125"/>
      <c r="K488" s="125"/>
      <c r="L488" s="125"/>
    </row>
    <row r="489" spans="2:12">
      <c r="B489" s="126"/>
      <c r="C489" s="126"/>
      <c r="D489" s="125"/>
      <c r="E489" s="125"/>
      <c r="F489" s="125"/>
      <c r="G489" s="125"/>
      <c r="H489" s="125"/>
      <c r="I489" s="125"/>
      <c r="J489" s="125"/>
      <c r="K489" s="125"/>
      <c r="L489" s="125"/>
    </row>
    <row r="490" spans="2:12">
      <c r="B490" s="126"/>
      <c r="C490" s="126"/>
      <c r="D490" s="125"/>
      <c r="E490" s="125"/>
      <c r="F490" s="125"/>
      <c r="G490" s="125"/>
      <c r="H490" s="125"/>
      <c r="I490" s="125"/>
      <c r="J490" s="125"/>
      <c r="K490" s="125"/>
      <c r="L490" s="125"/>
    </row>
    <row r="491" spans="2:12">
      <c r="B491" s="126"/>
      <c r="C491" s="126"/>
      <c r="D491" s="125"/>
      <c r="E491" s="125"/>
      <c r="F491" s="125"/>
      <c r="G491" s="125"/>
      <c r="H491" s="125"/>
      <c r="I491" s="125"/>
      <c r="J491" s="125"/>
      <c r="K491" s="125"/>
      <c r="L491" s="125"/>
    </row>
    <row r="492" spans="2:12">
      <c r="B492" s="126"/>
      <c r="C492" s="126"/>
      <c r="D492" s="125"/>
      <c r="E492" s="125"/>
      <c r="F492" s="125"/>
      <c r="G492" s="125"/>
      <c r="H492" s="125"/>
      <c r="I492" s="125"/>
      <c r="J492" s="125"/>
      <c r="K492" s="125"/>
      <c r="L492" s="125"/>
    </row>
    <row r="493" spans="2:12">
      <c r="B493" s="126"/>
      <c r="C493" s="126"/>
      <c r="D493" s="125"/>
      <c r="E493" s="125"/>
      <c r="F493" s="125"/>
      <c r="G493" s="125"/>
      <c r="H493" s="125"/>
      <c r="I493" s="125"/>
      <c r="J493" s="125"/>
      <c r="K493" s="125"/>
      <c r="L493" s="125"/>
    </row>
    <row r="494" spans="2:12">
      <c r="B494" s="126"/>
      <c r="C494" s="126"/>
      <c r="D494" s="125"/>
      <c r="E494" s="125"/>
      <c r="F494" s="125"/>
      <c r="G494" s="125"/>
      <c r="H494" s="125"/>
      <c r="I494" s="125"/>
      <c r="J494" s="125"/>
      <c r="K494" s="125"/>
      <c r="L494" s="125"/>
    </row>
    <row r="495" spans="2:12">
      <c r="B495" s="126"/>
      <c r="C495" s="126"/>
      <c r="D495" s="125"/>
      <c r="E495" s="125"/>
      <c r="F495" s="125"/>
      <c r="G495" s="125"/>
      <c r="H495" s="125"/>
      <c r="I495" s="125"/>
      <c r="J495" s="125"/>
      <c r="K495" s="125"/>
      <c r="L495" s="125"/>
    </row>
    <row r="496" spans="2:12">
      <c r="B496" s="126"/>
      <c r="C496" s="126"/>
      <c r="D496" s="125"/>
      <c r="E496" s="125"/>
      <c r="F496" s="125"/>
      <c r="G496" s="125"/>
      <c r="H496" s="125"/>
      <c r="I496" s="125"/>
      <c r="J496" s="125"/>
      <c r="K496" s="125"/>
      <c r="L496" s="125"/>
    </row>
    <row r="497" spans="2:12">
      <c r="B497" s="126"/>
      <c r="C497" s="126"/>
      <c r="D497" s="125"/>
      <c r="E497" s="125"/>
      <c r="F497" s="125"/>
      <c r="G497" s="125"/>
      <c r="H497" s="125"/>
      <c r="I497" s="125"/>
      <c r="J497" s="125"/>
      <c r="K497" s="125"/>
      <c r="L497" s="125"/>
    </row>
    <row r="498" spans="2:12">
      <c r="B498" s="126"/>
      <c r="C498" s="126"/>
      <c r="D498" s="125"/>
      <c r="E498" s="125"/>
      <c r="F498" s="125"/>
      <c r="G498" s="125"/>
      <c r="H498" s="125"/>
      <c r="I498" s="125"/>
      <c r="J498" s="125"/>
      <c r="K498" s="125"/>
      <c r="L498" s="125"/>
    </row>
    <row r="499" spans="2:12">
      <c r="B499" s="126"/>
      <c r="C499" s="126"/>
      <c r="D499" s="125"/>
      <c r="E499" s="125"/>
      <c r="F499" s="125"/>
      <c r="G499" s="125"/>
      <c r="H499" s="125"/>
      <c r="I499" s="125"/>
      <c r="J499" s="125"/>
      <c r="K499" s="125"/>
      <c r="L499" s="125"/>
    </row>
    <row r="500" spans="2:12">
      <c r="B500" s="126"/>
      <c r="C500" s="126"/>
      <c r="D500" s="125"/>
      <c r="E500" s="125"/>
      <c r="F500" s="125"/>
      <c r="G500" s="125"/>
      <c r="H500" s="125"/>
      <c r="I500" s="125"/>
      <c r="J500" s="125"/>
      <c r="K500" s="125"/>
      <c r="L500" s="125"/>
    </row>
    <row r="501" spans="2:12">
      <c r="B501" s="126"/>
      <c r="C501" s="126"/>
      <c r="D501" s="125"/>
      <c r="E501" s="125"/>
      <c r="F501" s="125"/>
      <c r="G501" s="125"/>
      <c r="H501" s="125"/>
      <c r="I501" s="125"/>
      <c r="J501" s="125"/>
      <c r="K501" s="125"/>
      <c r="L501" s="125"/>
    </row>
    <row r="502" spans="2:12">
      <c r="B502" s="126"/>
      <c r="C502" s="126"/>
      <c r="D502" s="125"/>
      <c r="E502" s="125"/>
      <c r="F502" s="125"/>
      <c r="G502" s="125"/>
      <c r="H502" s="125"/>
      <c r="I502" s="125"/>
      <c r="J502" s="125"/>
      <c r="K502" s="125"/>
      <c r="L502" s="125"/>
    </row>
    <row r="503" spans="2:12">
      <c r="B503" s="126"/>
      <c r="C503" s="126"/>
      <c r="D503" s="125"/>
      <c r="E503" s="125"/>
      <c r="F503" s="125"/>
      <c r="G503" s="125"/>
      <c r="H503" s="125"/>
      <c r="I503" s="125"/>
      <c r="J503" s="125"/>
      <c r="K503" s="125"/>
      <c r="L503" s="125"/>
    </row>
    <row r="504" spans="2:12">
      <c r="B504" s="126"/>
      <c r="C504" s="126"/>
      <c r="D504" s="125"/>
      <c r="E504" s="125"/>
      <c r="F504" s="125"/>
      <c r="G504" s="125"/>
      <c r="H504" s="125"/>
      <c r="I504" s="125"/>
      <c r="J504" s="125"/>
      <c r="K504" s="125"/>
      <c r="L504" s="125"/>
    </row>
    <row r="505" spans="2:12">
      <c r="B505" s="126"/>
      <c r="C505" s="126"/>
      <c r="D505" s="125"/>
      <c r="E505" s="125"/>
      <c r="F505" s="125"/>
      <c r="G505" s="125"/>
      <c r="H505" s="125"/>
      <c r="I505" s="125"/>
      <c r="J505" s="125"/>
      <c r="K505" s="125"/>
      <c r="L505" s="125"/>
    </row>
    <row r="506" spans="2:12">
      <c r="D506" s="1"/>
    </row>
    <row r="507" spans="2:12">
      <c r="D507" s="1"/>
    </row>
    <row r="508" spans="2:12">
      <c r="D508" s="1"/>
    </row>
    <row r="509" spans="2:12">
      <c r="D509" s="1"/>
    </row>
    <row r="510" spans="2:12">
      <c r="D510" s="1"/>
    </row>
    <row r="511" spans="2:12">
      <c r="E511" s="2"/>
    </row>
  </sheetData>
  <sheetProtection sheet="1" objects="1" scenarios="1"/>
  <phoneticPr fontId="5" type="noConversion"/>
  <dataValidations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099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8.140625" style="2" bestFit="1" customWidth="1"/>
    <col min="3" max="3" width="41.7109375" style="2" bestFit="1" customWidth="1"/>
    <col min="4" max="4" width="8.570312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6.4257812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6384" width="9.140625" style="1"/>
  </cols>
  <sheetData>
    <row r="1" spans="2:11">
      <c r="B1" s="45" t="s">
        <v>150</v>
      </c>
      <c r="C1" s="65" t="s" vm="1">
        <v>238</v>
      </c>
    </row>
    <row r="2" spans="2:11">
      <c r="B2" s="45" t="s">
        <v>149</v>
      </c>
      <c r="C2" s="65" t="s">
        <v>239</v>
      </c>
    </row>
    <row r="3" spans="2:11">
      <c r="B3" s="45" t="s">
        <v>151</v>
      </c>
      <c r="C3" s="65" t="s">
        <v>240</v>
      </c>
    </row>
    <row r="4" spans="2:11">
      <c r="B4" s="45" t="s">
        <v>152</v>
      </c>
      <c r="C4" s="65" t="s">
        <v>241</v>
      </c>
    </row>
    <row r="6" spans="2:11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9"/>
    </row>
    <row r="7" spans="2:11" ht="26.25" customHeight="1">
      <c r="B7" s="157" t="s">
        <v>105</v>
      </c>
      <c r="C7" s="158"/>
      <c r="D7" s="158"/>
      <c r="E7" s="158"/>
      <c r="F7" s="158"/>
      <c r="G7" s="158"/>
      <c r="H7" s="158"/>
      <c r="I7" s="158"/>
      <c r="J7" s="158"/>
      <c r="K7" s="159"/>
    </row>
    <row r="8" spans="2:11" s="3" customFormat="1" ht="63">
      <c r="B8" s="21" t="s">
        <v>120</v>
      </c>
      <c r="C8" s="28" t="s">
        <v>48</v>
      </c>
      <c r="D8" s="28" t="s">
        <v>69</v>
      </c>
      <c r="E8" s="28" t="s">
        <v>107</v>
      </c>
      <c r="F8" s="28" t="s">
        <v>108</v>
      </c>
      <c r="G8" s="28" t="s">
        <v>213</v>
      </c>
      <c r="H8" s="28" t="s">
        <v>212</v>
      </c>
      <c r="I8" s="28" t="s">
        <v>115</v>
      </c>
      <c r="J8" s="28" t="s">
        <v>153</v>
      </c>
      <c r="K8" s="29" t="s">
        <v>155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220</v>
      </c>
      <c r="H9" s="15"/>
      <c r="I9" s="15" t="s">
        <v>216</v>
      </c>
      <c r="J9" s="30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111" t="s">
        <v>52</v>
      </c>
      <c r="C11" s="113"/>
      <c r="D11" s="113"/>
      <c r="E11" s="113"/>
      <c r="F11" s="113"/>
      <c r="G11" s="114"/>
      <c r="H11" s="115"/>
      <c r="I11" s="114">
        <f>I12+I831</f>
        <v>170576.01568707905</v>
      </c>
      <c r="J11" s="130">
        <f>I11/$I$11</f>
        <v>1</v>
      </c>
      <c r="K11" s="130">
        <f>I11/'סכום נכסי הקרן'!$C$42</f>
        <v>2.2646579746669888E-3</v>
      </c>
    </row>
    <row r="12" spans="2:11" ht="19.5" customHeight="1">
      <c r="B12" s="97" t="s">
        <v>36</v>
      </c>
      <c r="C12" s="98"/>
      <c r="D12" s="98"/>
      <c r="E12" s="98"/>
      <c r="F12" s="98"/>
      <c r="G12" s="106"/>
      <c r="H12" s="108"/>
      <c r="I12" s="106">
        <v>53310.293448629069</v>
      </c>
      <c r="J12" s="107">
        <f t="shared" ref="J12:J75" si="0">I12/$I$11</f>
        <v>0.31253100404471029</v>
      </c>
      <c r="K12" s="107">
        <v>2.2646619074246431E-3</v>
      </c>
    </row>
    <row r="13" spans="2:11">
      <c r="B13" s="112" t="s">
        <v>2544</v>
      </c>
      <c r="C13" s="98"/>
      <c r="D13" s="98"/>
      <c r="E13" s="98"/>
      <c r="F13" s="98"/>
      <c r="G13" s="106"/>
      <c r="H13" s="108"/>
      <c r="I13" s="106">
        <f>SUM(I14:I825)</f>
        <v>26027.918959907969</v>
      </c>
      <c r="J13" s="107">
        <f t="shared" si="0"/>
        <v>0.15258838621049792</v>
      </c>
      <c r="K13" s="107">
        <v>2.2646619074246431E-3</v>
      </c>
    </row>
    <row r="14" spans="2:11">
      <c r="B14" s="102" t="s">
        <v>2545</v>
      </c>
      <c r="C14" s="96" t="s">
        <v>2546</v>
      </c>
      <c r="D14" s="109" t="s">
        <v>682</v>
      </c>
      <c r="E14" s="109" t="s">
        <v>136</v>
      </c>
      <c r="F14" s="118">
        <v>43887</v>
      </c>
      <c r="G14" s="103">
        <v>47299935.935880005</v>
      </c>
      <c r="H14" s="105">
        <v>-1.8695999999999999</v>
      </c>
      <c r="I14" s="103">
        <v>-884.31222546499998</v>
      </c>
      <c r="J14" s="104">
        <f t="shared" si="0"/>
        <v>-5.1842706133274144E-3</v>
      </c>
      <c r="K14" s="104">
        <v>2.2646619074246431E-3</v>
      </c>
    </row>
    <row r="15" spans="2:11">
      <c r="B15" s="102" t="s">
        <v>2547</v>
      </c>
      <c r="C15" s="96" t="s">
        <v>2548</v>
      </c>
      <c r="D15" s="109" t="s">
        <v>682</v>
      </c>
      <c r="E15" s="109" t="s">
        <v>136</v>
      </c>
      <c r="F15" s="118">
        <v>43887</v>
      </c>
      <c r="G15" s="103">
        <v>59545682.426039994</v>
      </c>
      <c r="H15" s="105">
        <v>-1.8666</v>
      </c>
      <c r="I15" s="103">
        <v>-1111.4721871959998</v>
      </c>
      <c r="J15" s="104">
        <f t="shared" si="0"/>
        <v>-6.5159933694018896E-3</v>
      </c>
      <c r="K15" s="104">
        <v>2.2646619074246431E-3</v>
      </c>
    </row>
    <row r="16" spans="2:11" s="6" customFormat="1">
      <c r="B16" s="102" t="s">
        <v>2549</v>
      </c>
      <c r="C16" s="96" t="s">
        <v>2550</v>
      </c>
      <c r="D16" s="109" t="s">
        <v>682</v>
      </c>
      <c r="E16" s="109" t="s">
        <v>136</v>
      </c>
      <c r="F16" s="118">
        <v>43893</v>
      </c>
      <c r="G16" s="103">
        <v>59185819.631365992</v>
      </c>
      <c r="H16" s="105">
        <v>-1.6365000000000001</v>
      </c>
      <c r="I16" s="103">
        <v>-968.57084685699976</v>
      </c>
      <c r="J16" s="104">
        <f t="shared" si="0"/>
        <v>-5.6782358466728328E-3</v>
      </c>
      <c r="K16" s="104">
        <v>2.2646619074246431E-3</v>
      </c>
    </row>
    <row r="17" spans="2:11" s="6" customFormat="1">
      <c r="B17" s="102" t="s">
        <v>2551</v>
      </c>
      <c r="C17" s="96" t="s">
        <v>2552</v>
      </c>
      <c r="D17" s="109" t="s">
        <v>682</v>
      </c>
      <c r="E17" s="109" t="s">
        <v>136</v>
      </c>
      <c r="F17" s="118">
        <v>43893</v>
      </c>
      <c r="G17" s="103">
        <v>10923782.945790002</v>
      </c>
      <c r="H17" s="105">
        <v>-1.5469999999999999</v>
      </c>
      <c r="I17" s="103">
        <v>-168.98721620300003</v>
      </c>
      <c r="J17" s="104">
        <f t="shared" si="0"/>
        <v>-9.9068568064695768E-4</v>
      </c>
      <c r="K17" s="104">
        <v>2.2646619074246431E-3</v>
      </c>
    </row>
    <row r="18" spans="2:11" s="6" customFormat="1">
      <c r="B18" s="102" t="s">
        <v>2553</v>
      </c>
      <c r="C18" s="96" t="s">
        <v>2554</v>
      </c>
      <c r="D18" s="109" t="s">
        <v>682</v>
      </c>
      <c r="E18" s="109" t="s">
        <v>136</v>
      </c>
      <c r="F18" s="118">
        <v>43888</v>
      </c>
      <c r="G18" s="103">
        <v>59701639.158799998</v>
      </c>
      <c r="H18" s="105">
        <v>-1.6006</v>
      </c>
      <c r="I18" s="103">
        <v>-955.55826368099986</v>
      </c>
      <c r="J18" s="104">
        <f t="shared" si="0"/>
        <v>-5.6019497221342493E-3</v>
      </c>
      <c r="K18" s="104">
        <v>2.2646619074246431E-3</v>
      </c>
    </row>
    <row r="19" spans="2:11">
      <c r="B19" s="102" t="s">
        <v>2555</v>
      </c>
      <c r="C19" s="96" t="s">
        <v>2556</v>
      </c>
      <c r="D19" s="109" t="s">
        <v>682</v>
      </c>
      <c r="E19" s="109" t="s">
        <v>136</v>
      </c>
      <c r="F19" s="118">
        <v>44005</v>
      </c>
      <c r="G19" s="103">
        <v>65999820.686149999</v>
      </c>
      <c r="H19" s="105">
        <v>-1.3897999999999999</v>
      </c>
      <c r="I19" s="103">
        <v>-917.28886631900002</v>
      </c>
      <c r="J19" s="104">
        <f t="shared" si="0"/>
        <v>-5.377595804569397E-3</v>
      </c>
      <c r="K19" s="104">
        <v>2.2646619074246431E-3</v>
      </c>
    </row>
    <row r="20" spans="2:11">
      <c r="B20" s="102" t="s">
        <v>2557</v>
      </c>
      <c r="C20" s="96" t="s">
        <v>2558</v>
      </c>
      <c r="D20" s="109" t="s">
        <v>682</v>
      </c>
      <c r="E20" s="109" t="s">
        <v>136</v>
      </c>
      <c r="F20" s="118">
        <v>43992</v>
      </c>
      <c r="G20" s="103">
        <v>95802994.308480009</v>
      </c>
      <c r="H20" s="105">
        <v>-1.3408</v>
      </c>
      <c r="I20" s="103">
        <v>-1284.5629329190001</v>
      </c>
      <c r="J20" s="104">
        <f t="shared" si="0"/>
        <v>-7.5307359463450312E-3</v>
      </c>
      <c r="K20" s="104">
        <v>2.2646619074246431E-3</v>
      </c>
    </row>
    <row r="21" spans="2:11">
      <c r="B21" s="102" t="s">
        <v>2559</v>
      </c>
      <c r="C21" s="96" t="s">
        <v>2560</v>
      </c>
      <c r="D21" s="109" t="s">
        <v>682</v>
      </c>
      <c r="E21" s="109" t="s">
        <v>136</v>
      </c>
      <c r="F21" s="118">
        <v>44006</v>
      </c>
      <c r="G21" s="103">
        <v>52901162.735690013</v>
      </c>
      <c r="H21" s="105">
        <v>-1.2856000000000001</v>
      </c>
      <c r="I21" s="103">
        <v>-680.09036728400008</v>
      </c>
      <c r="J21" s="104">
        <f t="shared" si="0"/>
        <v>-3.9870222348939305E-3</v>
      </c>
      <c r="K21" s="104">
        <v>2.2646619074246431E-3</v>
      </c>
    </row>
    <row r="22" spans="2:11">
      <c r="B22" s="102" t="s">
        <v>2561</v>
      </c>
      <c r="C22" s="96" t="s">
        <v>2562</v>
      </c>
      <c r="D22" s="109" t="s">
        <v>682</v>
      </c>
      <c r="E22" s="109" t="s">
        <v>136</v>
      </c>
      <c r="F22" s="118">
        <v>43992</v>
      </c>
      <c r="G22" s="103">
        <v>95903928.104064003</v>
      </c>
      <c r="H22" s="105">
        <v>-1.2342</v>
      </c>
      <c r="I22" s="103">
        <v>-1183.651640666</v>
      </c>
      <c r="J22" s="104">
        <f t="shared" si="0"/>
        <v>-6.9391446147822082E-3</v>
      </c>
      <c r="K22" s="104">
        <v>2.2646619074246431E-3</v>
      </c>
    </row>
    <row r="23" spans="2:11">
      <c r="B23" s="102" t="s">
        <v>2563</v>
      </c>
      <c r="C23" s="96" t="s">
        <v>2564</v>
      </c>
      <c r="D23" s="109" t="s">
        <v>682</v>
      </c>
      <c r="E23" s="109" t="s">
        <v>136</v>
      </c>
      <c r="F23" s="118">
        <v>43889</v>
      </c>
      <c r="G23" s="103">
        <v>120104207.45360002</v>
      </c>
      <c r="H23" s="105">
        <v>-0.99939999999999996</v>
      </c>
      <c r="I23" s="103">
        <v>-1200.339690973</v>
      </c>
      <c r="J23" s="104">
        <f t="shared" si="0"/>
        <v>-7.0369781246093699E-3</v>
      </c>
      <c r="K23" s="104">
        <v>2.2646619074246431E-3</v>
      </c>
    </row>
    <row r="24" spans="2:11">
      <c r="B24" s="102" t="s">
        <v>2565</v>
      </c>
      <c r="C24" s="96" t="s">
        <v>2566</v>
      </c>
      <c r="D24" s="109" t="s">
        <v>682</v>
      </c>
      <c r="E24" s="109" t="s">
        <v>136</v>
      </c>
      <c r="F24" s="118">
        <v>44005</v>
      </c>
      <c r="G24" s="103">
        <v>66264686.098125003</v>
      </c>
      <c r="H24" s="105">
        <v>-1.081</v>
      </c>
      <c r="I24" s="103">
        <v>-716.31544901500013</v>
      </c>
      <c r="J24" s="104">
        <f t="shared" si="0"/>
        <v>-4.1993913747468319E-3</v>
      </c>
      <c r="K24" s="104">
        <v>2.2646619074246431E-3</v>
      </c>
    </row>
    <row r="25" spans="2:11">
      <c r="B25" s="102" t="s">
        <v>2567</v>
      </c>
      <c r="C25" s="96" t="s">
        <v>2568</v>
      </c>
      <c r="D25" s="109" t="s">
        <v>682</v>
      </c>
      <c r="E25" s="109" t="s">
        <v>136</v>
      </c>
      <c r="F25" s="118">
        <v>44000</v>
      </c>
      <c r="G25" s="103">
        <v>59690417.241041005</v>
      </c>
      <c r="H25" s="105">
        <v>-0.94210000000000005</v>
      </c>
      <c r="I25" s="103">
        <v>-562.355657802</v>
      </c>
      <c r="J25" s="104">
        <f t="shared" si="0"/>
        <v>-3.2968038064251598E-3</v>
      </c>
      <c r="K25" s="104">
        <v>2.2646619074246431E-3</v>
      </c>
    </row>
    <row r="26" spans="2:11">
      <c r="B26" s="102" t="s">
        <v>2569</v>
      </c>
      <c r="C26" s="96" t="s">
        <v>2570</v>
      </c>
      <c r="D26" s="109" t="s">
        <v>682</v>
      </c>
      <c r="E26" s="109" t="s">
        <v>136</v>
      </c>
      <c r="F26" s="118">
        <v>43892</v>
      </c>
      <c r="G26" s="103">
        <v>120261916.50920001</v>
      </c>
      <c r="H26" s="105">
        <v>-0.88349999999999995</v>
      </c>
      <c r="I26" s="103">
        <v>-1062.4835314280003</v>
      </c>
      <c r="J26" s="104">
        <f t="shared" si="0"/>
        <v>-6.2287979183258783E-3</v>
      </c>
      <c r="K26" s="104">
        <v>2.2646619074246431E-3</v>
      </c>
    </row>
    <row r="27" spans="2:11">
      <c r="B27" s="102" t="s">
        <v>2571</v>
      </c>
      <c r="C27" s="96" t="s">
        <v>2572</v>
      </c>
      <c r="D27" s="109" t="s">
        <v>682</v>
      </c>
      <c r="E27" s="109" t="s">
        <v>136</v>
      </c>
      <c r="F27" s="118">
        <v>44011</v>
      </c>
      <c r="G27" s="103">
        <v>53085215.197149999</v>
      </c>
      <c r="H27" s="105">
        <v>-0.93100000000000005</v>
      </c>
      <c r="I27" s="103">
        <v>-494.20559396799996</v>
      </c>
      <c r="J27" s="104">
        <f t="shared" si="0"/>
        <v>-2.8972748130934064E-3</v>
      </c>
      <c r="K27" s="104">
        <v>2.2646619074246431E-3</v>
      </c>
    </row>
    <row r="28" spans="2:11">
      <c r="B28" s="102" t="s">
        <v>2573</v>
      </c>
      <c r="C28" s="96" t="s">
        <v>2574</v>
      </c>
      <c r="D28" s="109" t="s">
        <v>682</v>
      </c>
      <c r="E28" s="109" t="s">
        <v>136</v>
      </c>
      <c r="F28" s="118">
        <v>44011</v>
      </c>
      <c r="G28" s="103">
        <v>126330210.50412001</v>
      </c>
      <c r="H28" s="105">
        <v>-0.90890000000000004</v>
      </c>
      <c r="I28" s="103">
        <v>-1148.2404448749999</v>
      </c>
      <c r="J28" s="104">
        <f t="shared" si="0"/>
        <v>-6.7315468722252362E-3</v>
      </c>
      <c r="K28" s="104">
        <v>2.2646619074246431E-3</v>
      </c>
    </row>
    <row r="29" spans="2:11">
      <c r="B29" s="102" t="s">
        <v>2575</v>
      </c>
      <c r="C29" s="96" t="s">
        <v>2576</v>
      </c>
      <c r="D29" s="109" t="s">
        <v>682</v>
      </c>
      <c r="E29" s="109" t="s">
        <v>136</v>
      </c>
      <c r="F29" s="118">
        <v>44000</v>
      </c>
      <c r="G29" s="103">
        <v>60227336.010800026</v>
      </c>
      <c r="H29" s="105">
        <v>-0.75929999999999997</v>
      </c>
      <c r="I29" s="103">
        <v>-457.28798723699987</v>
      </c>
      <c r="J29" s="104">
        <f t="shared" si="0"/>
        <v>-2.6808457531092337E-3</v>
      </c>
      <c r="K29" s="104">
        <v>2.2646619074246431E-3</v>
      </c>
    </row>
    <row r="30" spans="2:11">
      <c r="B30" s="102" t="s">
        <v>2577</v>
      </c>
      <c r="C30" s="96" t="s">
        <v>2578</v>
      </c>
      <c r="D30" s="109" t="s">
        <v>682</v>
      </c>
      <c r="E30" s="109" t="s">
        <v>136</v>
      </c>
      <c r="F30" s="118">
        <v>44000</v>
      </c>
      <c r="G30" s="103">
        <v>73112326.993561</v>
      </c>
      <c r="H30" s="105">
        <v>-0.72489999999999999</v>
      </c>
      <c r="I30" s="103">
        <v>-529.98608460599996</v>
      </c>
      <c r="J30" s="104">
        <f t="shared" si="0"/>
        <v>-3.1070375425948341E-3</v>
      </c>
      <c r="K30" s="104">
        <v>2.2646619074246431E-3</v>
      </c>
    </row>
    <row r="31" spans="2:11">
      <c r="B31" s="102" t="s">
        <v>2579</v>
      </c>
      <c r="C31" s="96" t="s">
        <v>2580</v>
      </c>
      <c r="D31" s="109" t="s">
        <v>682</v>
      </c>
      <c r="E31" s="109" t="s">
        <v>136</v>
      </c>
      <c r="F31" s="118">
        <v>43991</v>
      </c>
      <c r="G31" s="103">
        <v>46527379.595550001</v>
      </c>
      <c r="H31" s="105">
        <v>-0.77649999999999997</v>
      </c>
      <c r="I31" s="103">
        <v>-361.27693619800004</v>
      </c>
      <c r="J31" s="104">
        <f t="shared" si="0"/>
        <v>-2.1179820313118403E-3</v>
      </c>
      <c r="K31" s="104">
        <v>2.2646619074246431E-3</v>
      </c>
    </row>
    <row r="32" spans="2:11">
      <c r="B32" s="102" t="s">
        <v>2581</v>
      </c>
      <c r="C32" s="96" t="s">
        <v>2582</v>
      </c>
      <c r="D32" s="109" t="s">
        <v>682</v>
      </c>
      <c r="E32" s="109" t="s">
        <v>136</v>
      </c>
      <c r="F32" s="118">
        <v>44000</v>
      </c>
      <c r="G32" s="103">
        <v>46574746.037841007</v>
      </c>
      <c r="H32" s="105">
        <v>-0.66090000000000004</v>
      </c>
      <c r="I32" s="103">
        <v>-307.81657491099998</v>
      </c>
      <c r="J32" s="104">
        <f t="shared" si="0"/>
        <v>-1.8045712562291766E-3</v>
      </c>
      <c r="K32" s="104">
        <v>2.2646619074246431E-3</v>
      </c>
    </row>
    <row r="33" spans="2:11">
      <c r="B33" s="102" t="s">
        <v>2583</v>
      </c>
      <c r="C33" s="96" t="s">
        <v>2584</v>
      </c>
      <c r="D33" s="109" t="s">
        <v>682</v>
      </c>
      <c r="E33" s="109" t="s">
        <v>136</v>
      </c>
      <c r="F33" s="118">
        <v>43991</v>
      </c>
      <c r="G33" s="103">
        <v>19961185.44204</v>
      </c>
      <c r="H33" s="105">
        <v>-0.67110000000000003</v>
      </c>
      <c r="I33" s="103">
        <v>-133.956192504</v>
      </c>
      <c r="J33" s="104">
        <f t="shared" si="0"/>
        <v>-7.8531669276260996E-4</v>
      </c>
      <c r="K33" s="104">
        <v>2.2646619074246431E-3</v>
      </c>
    </row>
    <row r="34" spans="2:11">
      <c r="B34" s="102" t="s">
        <v>2585</v>
      </c>
      <c r="C34" s="96" t="s">
        <v>2586</v>
      </c>
      <c r="D34" s="109" t="s">
        <v>682</v>
      </c>
      <c r="E34" s="109" t="s">
        <v>136</v>
      </c>
      <c r="F34" s="118">
        <v>43992</v>
      </c>
      <c r="G34" s="103">
        <v>58602149.062930003</v>
      </c>
      <c r="H34" s="105">
        <v>-0.58109999999999995</v>
      </c>
      <c r="I34" s="103">
        <v>-340.54947771899998</v>
      </c>
      <c r="J34" s="104">
        <f t="shared" si="0"/>
        <v>-1.9964675358799359E-3</v>
      </c>
      <c r="K34" s="104">
        <v>2.2646619074246431E-3</v>
      </c>
    </row>
    <row r="35" spans="2:11">
      <c r="B35" s="102" t="s">
        <v>2587</v>
      </c>
      <c r="C35" s="96" t="s">
        <v>2588</v>
      </c>
      <c r="D35" s="109" t="s">
        <v>682</v>
      </c>
      <c r="E35" s="109" t="s">
        <v>136</v>
      </c>
      <c r="F35" s="118">
        <v>44012</v>
      </c>
      <c r="G35" s="103">
        <v>19347962.422837</v>
      </c>
      <c r="H35" s="105">
        <v>-0.48230000000000001</v>
      </c>
      <c r="I35" s="103">
        <v>-93.307418008999989</v>
      </c>
      <c r="J35" s="104">
        <f t="shared" si="0"/>
        <v>-5.4701370314670758E-4</v>
      </c>
      <c r="K35" s="104">
        <v>2.2646619074246431E-3</v>
      </c>
    </row>
    <row r="36" spans="2:11">
      <c r="B36" s="102" t="s">
        <v>2589</v>
      </c>
      <c r="C36" s="96" t="s">
        <v>2590</v>
      </c>
      <c r="D36" s="109" t="s">
        <v>682</v>
      </c>
      <c r="E36" s="109" t="s">
        <v>136</v>
      </c>
      <c r="F36" s="118">
        <v>43990</v>
      </c>
      <c r="G36" s="103">
        <v>96616072.106239974</v>
      </c>
      <c r="H36" s="105">
        <v>-0.53839999999999999</v>
      </c>
      <c r="I36" s="103">
        <v>-520.19648583400021</v>
      </c>
      <c r="J36" s="104">
        <f t="shared" si="0"/>
        <v>-3.0496461283765612E-3</v>
      </c>
      <c r="K36" s="104">
        <v>2.2646619074246431E-3</v>
      </c>
    </row>
    <row r="37" spans="2:11">
      <c r="B37" s="102" t="s">
        <v>2591</v>
      </c>
      <c r="C37" s="96" t="s">
        <v>2592</v>
      </c>
      <c r="D37" s="109" t="s">
        <v>682</v>
      </c>
      <c r="E37" s="109" t="s">
        <v>136</v>
      </c>
      <c r="F37" s="118">
        <v>43991</v>
      </c>
      <c r="G37" s="103">
        <v>59967075.930480003</v>
      </c>
      <c r="H37" s="105">
        <v>-0.53090000000000004</v>
      </c>
      <c r="I37" s="103">
        <v>-318.36145082600001</v>
      </c>
      <c r="J37" s="104">
        <f t="shared" si="0"/>
        <v>-1.8663904743210363E-3</v>
      </c>
      <c r="K37" s="104">
        <v>2.2646619074246431E-3</v>
      </c>
    </row>
    <row r="38" spans="2:11">
      <c r="B38" s="102" t="s">
        <v>2593</v>
      </c>
      <c r="C38" s="96" t="s">
        <v>2594</v>
      </c>
      <c r="D38" s="109" t="s">
        <v>682</v>
      </c>
      <c r="E38" s="109" t="s">
        <v>136</v>
      </c>
      <c r="F38" s="118">
        <v>43991</v>
      </c>
      <c r="G38" s="103">
        <v>61312128.225509994</v>
      </c>
      <c r="H38" s="105">
        <v>-0.51049999999999995</v>
      </c>
      <c r="I38" s="103">
        <v>-312.98740121499998</v>
      </c>
      <c r="J38" s="104">
        <f t="shared" si="0"/>
        <v>-1.8348851680835012E-3</v>
      </c>
      <c r="K38" s="104">
        <v>2.2646619074246431E-3</v>
      </c>
    </row>
    <row r="39" spans="2:11">
      <c r="B39" s="102" t="s">
        <v>2595</v>
      </c>
      <c r="C39" s="96" t="s">
        <v>2596</v>
      </c>
      <c r="D39" s="109" t="s">
        <v>682</v>
      </c>
      <c r="E39" s="109" t="s">
        <v>136</v>
      </c>
      <c r="F39" s="118">
        <v>43895</v>
      </c>
      <c r="G39" s="103">
        <v>90619623.347760022</v>
      </c>
      <c r="H39" s="105">
        <v>-0.49180000000000001</v>
      </c>
      <c r="I39" s="103">
        <v>-445.63492469799996</v>
      </c>
      <c r="J39" s="104">
        <f t="shared" si="0"/>
        <v>-2.6125298032257669E-3</v>
      </c>
      <c r="K39" s="104">
        <v>2.2646619074246431E-3</v>
      </c>
    </row>
    <row r="40" spans="2:11">
      <c r="B40" s="102" t="s">
        <v>2597</v>
      </c>
      <c r="C40" s="96" t="s">
        <v>2548</v>
      </c>
      <c r="D40" s="109" t="s">
        <v>682</v>
      </c>
      <c r="E40" s="109" t="s">
        <v>136</v>
      </c>
      <c r="F40" s="118">
        <v>43999</v>
      </c>
      <c r="G40" s="103">
        <v>59989695.823330991</v>
      </c>
      <c r="H40" s="105">
        <v>-0.50149999999999995</v>
      </c>
      <c r="I40" s="103">
        <v>-300.86523824300002</v>
      </c>
      <c r="J40" s="104">
        <f t="shared" si="0"/>
        <v>-1.7638191221146587E-3</v>
      </c>
      <c r="K40" s="104">
        <v>2.2646619074246431E-3</v>
      </c>
    </row>
    <row r="41" spans="2:11">
      <c r="B41" s="102" t="s">
        <v>2598</v>
      </c>
      <c r="C41" s="96" t="s">
        <v>2599</v>
      </c>
      <c r="D41" s="109" t="s">
        <v>682</v>
      </c>
      <c r="E41" s="109" t="s">
        <v>136</v>
      </c>
      <c r="F41" s="118">
        <v>43895</v>
      </c>
      <c r="G41" s="103">
        <v>84593034.636432007</v>
      </c>
      <c r="H41" s="105">
        <v>-0.47939999999999999</v>
      </c>
      <c r="I41" s="103">
        <v>-405.56034923699997</v>
      </c>
      <c r="J41" s="104">
        <f t="shared" si="0"/>
        <v>-2.3775930490778883E-3</v>
      </c>
      <c r="K41" s="104">
        <v>2.2646619074246431E-3</v>
      </c>
    </row>
    <row r="42" spans="2:11">
      <c r="B42" s="102" t="s">
        <v>2600</v>
      </c>
      <c r="C42" s="96" t="s">
        <v>2554</v>
      </c>
      <c r="D42" s="109" t="s">
        <v>682</v>
      </c>
      <c r="E42" s="109" t="s">
        <v>136</v>
      </c>
      <c r="F42" s="118">
        <v>44012</v>
      </c>
      <c r="G42" s="103">
        <v>33347908.694575001</v>
      </c>
      <c r="H42" s="105">
        <v>-0.3629</v>
      </c>
      <c r="I42" s="103">
        <v>-121.008925437</v>
      </c>
      <c r="J42" s="104">
        <f t="shared" si="0"/>
        <v>-7.0941348318857638E-4</v>
      </c>
      <c r="K42" s="104">
        <v>2.2646619074246431E-3</v>
      </c>
    </row>
    <row r="43" spans="2:11">
      <c r="B43" s="102" t="s">
        <v>2601</v>
      </c>
      <c r="C43" s="96" t="s">
        <v>2602</v>
      </c>
      <c r="D43" s="109" t="s">
        <v>682</v>
      </c>
      <c r="E43" s="109" t="s">
        <v>136</v>
      </c>
      <c r="F43" s="118">
        <v>44012</v>
      </c>
      <c r="G43" s="103">
        <v>16607551.226058001</v>
      </c>
      <c r="H43" s="105">
        <v>-0.33850000000000002</v>
      </c>
      <c r="I43" s="103">
        <v>-56.220669553000015</v>
      </c>
      <c r="J43" s="104">
        <f t="shared" si="0"/>
        <v>-3.2959305167577947E-4</v>
      </c>
      <c r="K43" s="104">
        <v>2.2646619074246431E-3</v>
      </c>
    </row>
    <row r="44" spans="2:11">
      <c r="B44" s="102" t="s">
        <v>2603</v>
      </c>
      <c r="C44" s="96" t="s">
        <v>2604</v>
      </c>
      <c r="D44" s="109" t="s">
        <v>682</v>
      </c>
      <c r="E44" s="109" t="s">
        <v>136</v>
      </c>
      <c r="F44" s="118">
        <v>43990</v>
      </c>
      <c r="G44" s="103">
        <v>121050461.78720002</v>
      </c>
      <c r="H44" s="105">
        <v>-0.30559999999999998</v>
      </c>
      <c r="I44" s="103">
        <v>-369.91705478099999</v>
      </c>
      <c r="J44" s="104">
        <f t="shared" si="0"/>
        <v>-2.1686346306717071E-3</v>
      </c>
      <c r="K44" s="104">
        <v>2.2646619074246431E-3</v>
      </c>
    </row>
    <row r="45" spans="2:11">
      <c r="B45" s="102" t="s">
        <v>2605</v>
      </c>
      <c r="C45" s="96" t="s">
        <v>2606</v>
      </c>
      <c r="D45" s="109" t="s">
        <v>682</v>
      </c>
      <c r="E45" s="109" t="s">
        <v>136</v>
      </c>
      <c r="F45" s="118">
        <v>43991</v>
      </c>
      <c r="G45" s="103">
        <v>93546016.86397098</v>
      </c>
      <c r="H45" s="105">
        <v>-0.27129999999999999</v>
      </c>
      <c r="I45" s="103">
        <v>-253.74480372100001</v>
      </c>
      <c r="J45" s="104">
        <f t="shared" si="0"/>
        <v>-1.4875760973717064E-3</v>
      </c>
      <c r="K45" s="104">
        <v>2.2646619074246431E-3</v>
      </c>
    </row>
    <row r="46" spans="2:11">
      <c r="B46" s="102" t="s">
        <v>2607</v>
      </c>
      <c r="C46" s="96" t="s">
        <v>2608</v>
      </c>
      <c r="D46" s="109" t="s">
        <v>682</v>
      </c>
      <c r="E46" s="109" t="s">
        <v>136</v>
      </c>
      <c r="F46" s="118">
        <v>43990</v>
      </c>
      <c r="G46" s="103">
        <v>60168914.974349998</v>
      </c>
      <c r="H46" s="105">
        <v>-0.21820000000000001</v>
      </c>
      <c r="I46" s="103">
        <v>-131.30938664300001</v>
      </c>
      <c r="J46" s="104">
        <f t="shared" si="0"/>
        <v>-7.6979982275988024E-4</v>
      </c>
      <c r="K46" s="104">
        <v>2.2646619074246431E-3</v>
      </c>
    </row>
    <row r="47" spans="2:11">
      <c r="B47" s="102" t="s">
        <v>2609</v>
      </c>
      <c r="C47" s="96" t="s">
        <v>2610</v>
      </c>
      <c r="D47" s="109" t="s">
        <v>682</v>
      </c>
      <c r="E47" s="109" t="s">
        <v>136</v>
      </c>
      <c r="F47" s="118">
        <v>43990</v>
      </c>
      <c r="G47" s="103">
        <v>32092407.975330006</v>
      </c>
      <c r="H47" s="105">
        <v>-0.21099999999999999</v>
      </c>
      <c r="I47" s="103">
        <v>-67.711926175000002</v>
      </c>
      <c r="J47" s="104">
        <f t="shared" si="0"/>
        <v>-3.9696041616552486E-4</v>
      </c>
      <c r="K47" s="104">
        <v>2.2646619074246431E-3</v>
      </c>
    </row>
    <row r="48" spans="2:11">
      <c r="B48" s="102" t="s">
        <v>2611</v>
      </c>
      <c r="C48" s="96" t="s">
        <v>2612</v>
      </c>
      <c r="D48" s="109" t="s">
        <v>682</v>
      </c>
      <c r="E48" s="109" t="s">
        <v>136</v>
      </c>
      <c r="F48" s="118">
        <v>43990</v>
      </c>
      <c r="G48" s="103">
        <v>20067904.936499998</v>
      </c>
      <c r="H48" s="105">
        <v>-0.1603</v>
      </c>
      <c r="I48" s="103">
        <v>-32.171059470000003</v>
      </c>
      <c r="J48" s="104">
        <f t="shared" si="0"/>
        <v>-1.8860247931349076E-4</v>
      </c>
      <c r="K48" s="104">
        <v>2.2646619074246431E-3</v>
      </c>
    </row>
    <row r="49" spans="2:11">
      <c r="B49" s="102" t="s">
        <v>2611</v>
      </c>
      <c r="C49" s="96" t="s">
        <v>2613</v>
      </c>
      <c r="D49" s="109" t="s">
        <v>682</v>
      </c>
      <c r="E49" s="109" t="s">
        <v>136</v>
      </c>
      <c r="F49" s="118">
        <v>43990</v>
      </c>
      <c r="G49" s="103">
        <v>42441259.184799999</v>
      </c>
      <c r="H49" s="105">
        <v>-0.1603</v>
      </c>
      <c r="I49" s="103">
        <v>-68.038006662000001</v>
      </c>
      <c r="J49" s="104">
        <f t="shared" si="0"/>
        <v>-3.988720594037993E-4</v>
      </c>
      <c r="K49" s="104">
        <v>2.2646619074246431E-3</v>
      </c>
    </row>
    <row r="50" spans="2:11">
      <c r="B50" s="102" t="s">
        <v>2614</v>
      </c>
      <c r="C50" s="96" t="s">
        <v>2615</v>
      </c>
      <c r="D50" s="109" t="s">
        <v>682</v>
      </c>
      <c r="E50" s="109" t="s">
        <v>136</v>
      </c>
      <c r="F50" s="118">
        <v>43994</v>
      </c>
      <c r="G50" s="103">
        <v>121390412.41815998</v>
      </c>
      <c r="H50" s="105">
        <v>-6.5500000000000003E-2</v>
      </c>
      <c r="I50" s="103">
        <v>-79.497125613999984</v>
      </c>
      <c r="J50" s="104">
        <f t="shared" si="0"/>
        <v>-4.6605101715962874E-4</v>
      </c>
      <c r="K50" s="104">
        <v>2.2646619074246431E-3</v>
      </c>
    </row>
    <row r="51" spans="2:11">
      <c r="B51" s="102" t="s">
        <v>2616</v>
      </c>
      <c r="C51" s="96" t="s">
        <v>2617</v>
      </c>
      <c r="D51" s="109" t="s">
        <v>682</v>
      </c>
      <c r="E51" s="109" t="s">
        <v>136</v>
      </c>
      <c r="F51" s="118">
        <v>43985</v>
      </c>
      <c r="G51" s="103">
        <v>53585559.493640006</v>
      </c>
      <c r="H51" s="105">
        <v>-3.9300000000000002E-2</v>
      </c>
      <c r="I51" s="103">
        <v>-21.064908613</v>
      </c>
      <c r="J51" s="104">
        <f t="shared" si="0"/>
        <v>-1.2349279309960834E-4</v>
      </c>
      <c r="K51" s="104">
        <v>2.2646619074246431E-3</v>
      </c>
    </row>
    <row r="52" spans="2:11">
      <c r="B52" s="102" t="s">
        <v>2618</v>
      </c>
      <c r="C52" s="96" t="s">
        <v>2619</v>
      </c>
      <c r="D52" s="109" t="s">
        <v>682</v>
      </c>
      <c r="E52" s="109" t="s">
        <v>136</v>
      </c>
      <c r="F52" s="118">
        <v>43896</v>
      </c>
      <c r="G52" s="103">
        <v>121439477.45767997</v>
      </c>
      <c r="H52" s="105">
        <v>1.89E-2</v>
      </c>
      <c r="I52" s="103">
        <v>22.961891770999998</v>
      </c>
      <c r="J52" s="104">
        <f t="shared" si="0"/>
        <v>1.3461383582275417E-4</v>
      </c>
      <c r="K52" s="104">
        <v>2.2646619074246431E-3</v>
      </c>
    </row>
    <row r="53" spans="2:11">
      <c r="B53" s="102" t="s">
        <v>2620</v>
      </c>
      <c r="C53" s="96" t="s">
        <v>2621</v>
      </c>
      <c r="D53" s="109" t="s">
        <v>682</v>
      </c>
      <c r="E53" s="109" t="s">
        <v>136</v>
      </c>
      <c r="F53" s="118">
        <v>43985</v>
      </c>
      <c r="G53" s="103">
        <v>60295934.372651003</v>
      </c>
      <c r="H53" s="105">
        <v>-2.0299999999999999E-2</v>
      </c>
      <c r="I53" s="103">
        <v>-12.222788634000002</v>
      </c>
      <c r="J53" s="104">
        <f t="shared" si="0"/>
        <v>-7.1655962796215466E-5</v>
      </c>
      <c r="K53" s="104">
        <v>2.2646619074246431E-3</v>
      </c>
    </row>
    <row r="54" spans="2:11">
      <c r="B54" s="102" t="s">
        <v>2622</v>
      </c>
      <c r="C54" s="96" t="s">
        <v>2623</v>
      </c>
      <c r="D54" s="109" t="s">
        <v>682</v>
      </c>
      <c r="E54" s="109" t="s">
        <v>136</v>
      </c>
      <c r="F54" s="118">
        <v>43896</v>
      </c>
      <c r="G54" s="103">
        <v>121464009.97744</v>
      </c>
      <c r="H54" s="105">
        <v>3.1699999999999999E-2</v>
      </c>
      <c r="I54" s="103">
        <v>38.564402609999988</v>
      </c>
      <c r="J54" s="104">
        <f t="shared" si="0"/>
        <v>2.2608338255916479E-4</v>
      </c>
      <c r="K54" s="104">
        <v>2.2646619074246431E-3</v>
      </c>
    </row>
    <row r="55" spans="2:11">
      <c r="B55" s="102" t="s">
        <v>2624</v>
      </c>
      <c r="C55" s="96" t="s">
        <v>2625</v>
      </c>
      <c r="D55" s="109" t="s">
        <v>682</v>
      </c>
      <c r="E55" s="109" t="s">
        <v>136</v>
      </c>
      <c r="F55" s="118">
        <v>43998</v>
      </c>
      <c r="G55" s="103">
        <v>26808246.340219997</v>
      </c>
      <c r="H55" s="105">
        <v>1.7500000000000002E-2</v>
      </c>
      <c r="I55" s="103">
        <v>4.7024205239999999</v>
      </c>
      <c r="J55" s="104">
        <f t="shared" si="0"/>
        <v>2.7567888164456659E-5</v>
      </c>
      <c r="K55" s="104">
        <v>2.2646619074246431E-3</v>
      </c>
    </row>
    <row r="56" spans="2:11">
      <c r="B56" s="102" t="s">
        <v>2626</v>
      </c>
      <c r="C56" s="96" t="s">
        <v>2627</v>
      </c>
      <c r="D56" s="109" t="s">
        <v>682</v>
      </c>
      <c r="E56" s="109" t="s">
        <v>136</v>
      </c>
      <c r="F56" s="118">
        <v>43986</v>
      </c>
      <c r="G56" s="103">
        <v>60362054.059435993</v>
      </c>
      <c r="H56" s="105">
        <v>0.1258</v>
      </c>
      <c r="I56" s="103">
        <v>75.956908050999999</v>
      </c>
      <c r="J56" s="104">
        <f t="shared" si="0"/>
        <v>4.4529653096331322E-4</v>
      </c>
      <c r="K56" s="104">
        <v>2.2646619074246431E-3</v>
      </c>
    </row>
    <row r="57" spans="2:11">
      <c r="B57" s="102" t="s">
        <v>2628</v>
      </c>
      <c r="C57" s="96" t="s">
        <v>2629</v>
      </c>
      <c r="D57" s="109" t="s">
        <v>682</v>
      </c>
      <c r="E57" s="109" t="s">
        <v>136</v>
      </c>
      <c r="F57" s="118">
        <v>43986</v>
      </c>
      <c r="G57" s="103">
        <v>53703105.603479996</v>
      </c>
      <c r="H57" s="105">
        <v>0.215</v>
      </c>
      <c r="I57" s="103">
        <v>115.45658080600002</v>
      </c>
      <c r="J57" s="104">
        <f t="shared" si="0"/>
        <v>6.7686292437387332E-4</v>
      </c>
      <c r="K57" s="104">
        <v>2.2646619074246431E-3</v>
      </c>
    </row>
    <row r="58" spans="2:11">
      <c r="B58" s="102" t="s">
        <v>2630</v>
      </c>
      <c r="C58" s="96" t="s">
        <v>2631</v>
      </c>
      <c r="D58" s="109" t="s">
        <v>682</v>
      </c>
      <c r="E58" s="109" t="s">
        <v>136</v>
      </c>
      <c r="F58" s="118">
        <v>43984</v>
      </c>
      <c r="G58" s="103">
        <v>60466453.564885996</v>
      </c>
      <c r="H58" s="105">
        <v>0.26340000000000002</v>
      </c>
      <c r="I58" s="103">
        <v>159.24585910499999</v>
      </c>
      <c r="J58" s="104">
        <f t="shared" si="0"/>
        <v>9.3357708270742955E-4</v>
      </c>
      <c r="K58" s="104">
        <v>2.2646619074246431E-3</v>
      </c>
    </row>
    <row r="59" spans="2:11">
      <c r="B59" s="102" t="s">
        <v>2632</v>
      </c>
      <c r="C59" s="96" t="s">
        <v>2633</v>
      </c>
      <c r="D59" s="109" t="s">
        <v>682</v>
      </c>
      <c r="E59" s="109" t="s">
        <v>136</v>
      </c>
      <c r="F59" s="118">
        <v>43997</v>
      </c>
      <c r="G59" s="103">
        <v>61050927.745600007</v>
      </c>
      <c r="H59" s="105">
        <v>0.54459999999999997</v>
      </c>
      <c r="I59" s="103">
        <v>332.47635372499997</v>
      </c>
      <c r="J59" s="104">
        <f t="shared" si="0"/>
        <v>1.9491389360091888E-3</v>
      </c>
      <c r="K59" s="104">
        <v>2.2646619074246431E-3</v>
      </c>
    </row>
    <row r="60" spans="2:11">
      <c r="B60" s="102" t="s">
        <v>2634</v>
      </c>
      <c r="C60" s="96" t="s">
        <v>2635</v>
      </c>
      <c r="D60" s="109" t="s">
        <v>682</v>
      </c>
      <c r="E60" s="109" t="s">
        <v>136</v>
      </c>
      <c r="F60" s="118">
        <v>43957</v>
      </c>
      <c r="G60" s="103">
        <v>53953664.416560002</v>
      </c>
      <c r="H60" s="105">
        <v>0.67930000000000001</v>
      </c>
      <c r="I60" s="103">
        <v>366.51190633499999</v>
      </c>
      <c r="J60" s="104">
        <f t="shared" si="0"/>
        <v>2.1486719856756678E-3</v>
      </c>
      <c r="K60" s="104">
        <v>2.2646619074246431E-3</v>
      </c>
    </row>
    <row r="61" spans="2:11">
      <c r="B61" s="102" t="s">
        <v>2636</v>
      </c>
      <c r="C61" s="96" t="s">
        <v>2637</v>
      </c>
      <c r="D61" s="109" t="s">
        <v>682</v>
      </c>
      <c r="E61" s="109" t="s">
        <v>136</v>
      </c>
      <c r="F61" s="118">
        <v>43963</v>
      </c>
      <c r="G61" s="103">
        <v>36708359.781455986</v>
      </c>
      <c r="H61" s="105">
        <v>0.77190000000000003</v>
      </c>
      <c r="I61" s="103">
        <v>283.36177954299995</v>
      </c>
      <c r="J61" s="104">
        <f t="shared" si="0"/>
        <v>1.6612052896277393E-3</v>
      </c>
      <c r="K61" s="104">
        <v>2.2646619074246431E-3</v>
      </c>
    </row>
    <row r="62" spans="2:11">
      <c r="B62" s="102" t="s">
        <v>2638</v>
      </c>
      <c r="C62" s="96" t="s">
        <v>2639</v>
      </c>
      <c r="D62" s="109" t="s">
        <v>682</v>
      </c>
      <c r="E62" s="109" t="s">
        <v>136</v>
      </c>
      <c r="F62" s="118">
        <v>43984</v>
      </c>
      <c r="G62" s="103">
        <v>74285178.104323998</v>
      </c>
      <c r="H62" s="105">
        <v>0.78390000000000004</v>
      </c>
      <c r="I62" s="103">
        <v>582.31346766099989</v>
      </c>
      <c r="J62" s="104">
        <f t="shared" si="0"/>
        <v>3.4138062453589685E-3</v>
      </c>
      <c r="K62" s="104">
        <v>2.2646619074246431E-3</v>
      </c>
    </row>
    <row r="63" spans="2:11">
      <c r="B63" s="102" t="s">
        <v>2640</v>
      </c>
      <c r="C63" s="96" t="s">
        <v>2641</v>
      </c>
      <c r="D63" s="109" t="s">
        <v>682</v>
      </c>
      <c r="E63" s="109" t="s">
        <v>136</v>
      </c>
      <c r="F63" s="118">
        <v>43963</v>
      </c>
      <c r="G63" s="103">
        <v>22429611.486047994</v>
      </c>
      <c r="H63" s="105">
        <v>0.87980000000000003</v>
      </c>
      <c r="I63" s="103">
        <v>197.33378320000003</v>
      </c>
      <c r="J63" s="104">
        <f t="shared" si="0"/>
        <v>1.1568671152573289E-3</v>
      </c>
      <c r="K63" s="104">
        <v>2.2646619074246431E-3</v>
      </c>
    </row>
    <row r="64" spans="2:11">
      <c r="B64" s="102" t="s">
        <v>2642</v>
      </c>
      <c r="C64" s="96" t="s">
        <v>2643</v>
      </c>
      <c r="D64" s="109" t="s">
        <v>682</v>
      </c>
      <c r="E64" s="109" t="s">
        <v>136</v>
      </c>
      <c r="F64" s="118">
        <v>43963</v>
      </c>
      <c r="G64" s="103">
        <v>33838006.372941002</v>
      </c>
      <c r="H64" s="105">
        <v>1.0298</v>
      </c>
      <c r="I64" s="103">
        <v>348.47817162800004</v>
      </c>
      <c r="J64" s="104">
        <f t="shared" si="0"/>
        <v>2.0429494159793352E-3</v>
      </c>
      <c r="K64" s="104">
        <v>2.2646619074246431E-3</v>
      </c>
    </row>
    <row r="65" spans="2:11">
      <c r="B65" s="102" t="s">
        <v>2644</v>
      </c>
      <c r="C65" s="96" t="s">
        <v>2645</v>
      </c>
      <c r="D65" s="109" t="s">
        <v>682</v>
      </c>
      <c r="E65" s="109" t="s">
        <v>136</v>
      </c>
      <c r="F65" s="118">
        <v>43983</v>
      </c>
      <c r="G65" s="103">
        <v>54167103.405479982</v>
      </c>
      <c r="H65" s="105">
        <v>1.0348999999999999</v>
      </c>
      <c r="I65" s="103">
        <v>560.56361709299995</v>
      </c>
      <c r="J65" s="104">
        <f t="shared" si="0"/>
        <v>3.2862979876452938E-3</v>
      </c>
      <c r="K65" s="104">
        <v>2.2646619074246431E-3</v>
      </c>
    </row>
    <row r="66" spans="2:11">
      <c r="B66" s="102" t="s">
        <v>2646</v>
      </c>
      <c r="C66" s="96" t="s">
        <v>2647</v>
      </c>
      <c r="D66" s="109" t="s">
        <v>682</v>
      </c>
      <c r="E66" s="109" t="s">
        <v>136</v>
      </c>
      <c r="F66" s="118">
        <v>43983</v>
      </c>
      <c r="G66" s="103">
        <v>73147513.493546009</v>
      </c>
      <c r="H66" s="105">
        <v>1.0722</v>
      </c>
      <c r="I66" s="103">
        <v>784.30696093200004</v>
      </c>
      <c r="J66" s="104">
        <f t="shared" si="0"/>
        <v>4.5979908592237708E-3</v>
      </c>
      <c r="K66" s="104">
        <v>2.2646619074246431E-3</v>
      </c>
    </row>
    <row r="67" spans="2:11">
      <c r="B67" s="102" t="s">
        <v>2648</v>
      </c>
      <c r="C67" s="96" t="s">
        <v>2649</v>
      </c>
      <c r="D67" s="109" t="s">
        <v>682</v>
      </c>
      <c r="E67" s="109" t="s">
        <v>136</v>
      </c>
      <c r="F67" s="118">
        <v>43962</v>
      </c>
      <c r="G67" s="103">
        <v>19680376.555069</v>
      </c>
      <c r="H67" s="105">
        <v>1.1097999999999999</v>
      </c>
      <c r="I67" s="103">
        <v>218.41780570300003</v>
      </c>
      <c r="J67" s="104">
        <f t="shared" si="0"/>
        <v>1.2804719633250582E-3</v>
      </c>
      <c r="K67" s="104">
        <v>2.2646619074246431E-3</v>
      </c>
    </row>
    <row r="68" spans="2:11">
      <c r="B68" s="102" t="s">
        <v>2650</v>
      </c>
      <c r="C68" s="96" t="s">
        <v>2651</v>
      </c>
      <c r="D68" s="109" t="s">
        <v>682</v>
      </c>
      <c r="E68" s="109" t="s">
        <v>136</v>
      </c>
      <c r="F68" s="118">
        <v>43962</v>
      </c>
      <c r="G68" s="103">
        <v>33891172.787749998</v>
      </c>
      <c r="H68" s="105">
        <v>1.1409</v>
      </c>
      <c r="I68" s="103">
        <v>386.64806534499996</v>
      </c>
      <c r="J68" s="104">
        <f t="shared" si="0"/>
        <v>2.2667199945290324E-3</v>
      </c>
      <c r="K68" s="104">
        <v>2.2646619074246431E-3</v>
      </c>
    </row>
    <row r="69" spans="2:11">
      <c r="B69" s="102" t="s">
        <v>2652</v>
      </c>
      <c r="C69" s="96" t="s">
        <v>2653</v>
      </c>
      <c r="D69" s="109" t="s">
        <v>682</v>
      </c>
      <c r="E69" s="109" t="s">
        <v>136</v>
      </c>
      <c r="F69" s="118">
        <v>43956</v>
      </c>
      <c r="G69" s="103">
        <v>40687967.257380001</v>
      </c>
      <c r="H69" s="105">
        <v>1.2209000000000001</v>
      </c>
      <c r="I69" s="103">
        <v>496.77500113100001</v>
      </c>
      <c r="J69" s="104">
        <f t="shared" si="0"/>
        <v>2.912337934087589E-3</v>
      </c>
      <c r="K69" s="104">
        <v>2.2646619074246431E-3</v>
      </c>
    </row>
    <row r="70" spans="2:11">
      <c r="B70" s="102" t="s">
        <v>2654</v>
      </c>
      <c r="C70" s="96" t="s">
        <v>2655</v>
      </c>
      <c r="D70" s="109" t="s">
        <v>682</v>
      </c>
      <c r="E70" s="109" t="s">
        <v>136</v>
      </c>
      <c r="F70" s="118">
        <v>43964</v>
      </c>
      <c r="G70" s="103">
        <v>14072251.741665</v>
      </c>
      <c r="H70" s="105">
        <v>1.2194</v>
      </c>
      <c r="I70" s="103">
        <v>171.597894443</v>
      </c>
      <c r="J70" s="104">
        <f t="shared" si="0"/>
        <v>1.0059907528722888E-3</v>
      </c>
      <c r="K70" s="104">
        <v>2.2646619074246431E-3</v>
      </c>
    </row>
    <row r="71" spans="2:11">
      <c r="B71" s="102" t="s">
        <v>2656</v>
      </c>
      <c r="C71" s="96" t="s">
        <v>2657</v>
      </c>
      <c r="D71" s="109" t="s">
        <v>682</v>
      </c>
      <c r="E71" s="109" t="s">
        <v>136</v>
      </c>
      <c r="F71" s="118">
        <v>43964</v>
      </c>
      <c r="G71" s="103">
        <v>40711747.144736007</v>
      </c>
      <c r="H71" s="105">
        <v>1.2490000000000001</v>
      </c>
      <c r="I71" s="103">
        <v>508.47206092100009</v>
      </c>
      <c r="J71" s="104">
        <f t="shared" si="0"/>
        <v>2.9809118173670431E-3</v>
      </c>
      <c r="K71" s="104">
        <v>2.2646619074246431E-3</v>
      </c>
    </row>
    <row r="72" spans="2:11">
      <c r="B72" s="102" t="s">
        <v>2658</v>
      </c>
      <c r="C72" s="96" t="s">
        <v>2659</v>
      </c>
      <c r="D72" s="109" t="s">
        <v>682</v>
      </c>
      <c r="E72" s="109" t="s">
        <v>136</v>
      </c>
      <c r="F72" s="118">
        <v>43962</v>
      </c>
      <c r="G72" s="103">
        <v>16893440.214299995</v>
      </c>
      <c r="H72" s="105">
        <v>1.2535000000000001</v>
      </c>
      <c r="I72" s="103">
        <v>211.76121912099998</v>
      </c>
      <c r="J72" s="104">
        <f t="shared" si="0"/>
        <v>1.2414477983204567E-3</v>
      </c>
      <c r="K72" s="104">
        <v>2.2646619074246431E-3</v>
      </c>
    </row>
    <row r="73" spans="2:11">
      <c r="B73" s="102" t="s">
        <v>2661</v>
      </c>
      <c r="C73" s="96" t="s">
        <v>2662</v>
      </c>
      <c r="D73" s="109" t="s">
        <v>682</v>
      </c>
      <c r="E73" s="109" t="s">
        <v>136</v>
      </c>
      <c r="F73" s="118">
        <v>43965</v>
      </c>
      <c r="G73" s="103">
        <v>123433620.84959999</v>
      </c>
      <c r="H73" s="105">
        <v>1.6247</v>
      </c>
      <c r="I73" s="103">
        <v>2005.4814709240002</v>
      </c>
      <c r="J73" s="104">
        <f t="shared" si="0"/>
        <v>1.1757112879239993E-2</v>
      </c>
      <c r="K73" s="104">
        <v>2.2646619074246431E-3</v>
      </c>
    </row>
    <row r="74" spans="2:11">
      <c r="B74" s="102" t="s">
        <v>2663</v>
      </c>
      <c r="C74" s="96" t="s">
        <v>2664</v>
      </c>
      <c r="D74" s="109" t="s">
        <v>682</v>
      </c>
      <c r="E74" s="109" t="s">
        <v>136</v>
      </c>
      <c r="F74" s="118">
        <v>43970</v>
      </c>
      <c r="G74" s="103">
        <v>22608011.348519996</v>
      </c>
      <c r="H74" s="105">
        <v>1.6257999999999999</v>
      </c>
      <c r="I74" s="103">
        <v>367.55963831099996</v>
      </c>
      <c r="J74" s="104">
        <f t="shared" si="0"/>
        <v>2.1548143027639156E-3</v>
      </c>
      <c r="K74" s="104">
        <v>2.2646619074246431E-3</v>
      </c>
    </row>
    <row r="75" spans="2:11">
      <c r="B75" s="102" t="s">
        <v>2665</v>
      </c>
      <c r="C75" s="96" t="s">
        <v>2666</v>
      </c>
      <c r="D75" s="109" t="s">
        <v>682</v>
      </c>
      <c r="E75" s="109" t="s">
        <v>136</v>
      </c>
      <c r="F75" s="118">
        <v>43969</v>
      </c>
      <c r="G75" s="103">
        <v>40940846.059469998</v>
      </c>
      <c r="H75" s="105">
        <v>1.8019000000000001</v>
      </c>
      <c r="I75" s="103">
        <v>737.72551785999997</v>
      </c>
      <c r="J75" s="104">
        <f t="shared" si="0"/>
        <v>4.3249076658781515E-3</v>
      </c>
      <c r="K75" s="104">
        <v>2.2646619074246431E-3</v>
      </c>
    </row>
    <row r="76" spans="2:11">
      <c r="B76" s="102" t="s">
        <v>2667</v>
      </c>
      <c r="C76" s="96" t="s">
        <v>2668</v>
      </c>
      <c r="D76" s="109" t="s">
        <v>682</v>
      </c>
      <c r="E76" s="109" t="s">
        <v>136</v>
      </c>
      <c r="F76" s="118">
        <v>43942</v>
      </c>
      <c r="G76" s="103">
        <v>55740688.611264013</v>
      </c>
      <c r="H76" s="105">
        <v>1.9367000000000001</v>
      </c>
      <c r="I76" s="103">
        <v>1079.5119073599999</v>
      </c>
      <c r="J76" s="104">
        <f t="shared" ref="J76:J139" si="1">I76/$I$11</f>
        <v>6.3286265833548353E-3</v>
      </c>
      <c r="K76" s="104">
        <v>2.2646619074246431E-3</v>
      </c>
    </row>
    <row r="77" spans="2:11">
      <c r="B77" s="102" t="s">
        <v>2669</v>
      </c>
      <c r="C77" s="96" t="s">
        <v>2670</v>
      </c>
      <c r="D77" s="109" t="s">
        <v>682</v>
      </c>
      <c r="E77" s="109" t="s">
        <v>136</v>
      </c>
      <c r="F77" s="118">
        <v>43920</v>
      </c>
      <c r="G77" s="103">
        <v>9575058.6420719996</v>
      </c>
      <c r="H77" s="105">
        <v>2.2949999999999999</v>
      </c>
      <c r="I77" s="103">
        <v>219.747564901</v>
      </c>
      <c r="J77" s="104">
        <f t="shared" si="1"/>
        <v>1.2882676618741402E-3</v>
      </c>
      <c r="K77" s="104">
        <v>2.2646619074246431E-3</v>
      </c>
    </row>
    <row r="78" spans="2:11">
      <c r="B78" s="102" t="s">
        <v>2671</v>
      </c>
      <c r="C78" s="96" t="s">
        <v>2672</v>
      </c>
      <c r="D78" s="109" t="s">
        <v>682</v>
      </c>
      <c r="E78" s="109" t="s">
        <v>136</v>
      </c>
      <c r="F78" s="118">
        <v>43920</v>
      </c>
      <c r="G78" s="103">
        <v>49600549.379904002</v>
      </c>
      <c r="H78" s="105">
        <v>2.3115999999999999</v>
      </c>
      <c r="I78" s="103">
        <v>1146.5470246160003</v>
      </c>
      <c r="J78" s="104">
        <f t="shared" si="1"/>
        <v>6.7216192147396365E-3</v>
      </c>
      <c r="K78" s="104">
        <v>2.2646619074246431E-3</v>
      </c>
    </row>
    <row r="79" spans="2:11">
      <c r="B79" s="102" t="s">
        <v>2673</v>
      </c>
      <c r="C79" s="96" t="s">
        <v>2674</v>
      </c>
      <c r="D79" s="109" t="s">
        <v>682</v>
      </c>
      <c r="E79" s="109" t="s">
        <v>136</v>
      </c>
      <c r="F79" s="118">
        <v>43941</v>
      </c>
      <c r="G79" s="103">
        <v>37400176.838687994</v>
      </c>
      <c r="H79" s="105">
        <v>2.5981000000000001</v>
      </c>
      <c r="I79" s="103">
        <v>971.68058006500007</v>
      </c>
      <c r="J79" s="104">
        <f t="shared" si="1"/>
        <v>5.6964666231127349E-3</v>
      </c>
      <c r="K79" s="104">
        <v>2.2646619074246431E-3</v>
      </c>
    </row>
    <row r="80" spans="2:11">
      <c r="B80" s="102" t="s">
        <v>2675</v>
      </c>
      <c r="C80" s="96" t="s">
        <v>2676</v>
      </c>
      <c r="D80" s="109" t="s">
        <v>682</v>
      </c>
      <c r="E80" s="109" t="s">
        <v>136</v>
      </c>
      <c r="F80" s="118">
        <v>43941</v>
      </c>
      <c r="G80" s="103">
        <v>55019312.701819986</v>
      </c>
      <c r="H80" s="105">
        <v>2.6008</v>
      </c>
      <c r="I80" s="103">
        <v>1430.9432800230004</v>
      </c>
      <c r="J80" s="104">
        <f t="shared" si="1"/>
        <v>8.3888891076460571E-3</v>
      </c>
      <c r="K80" s="104">
        <v>2.2646619074246431E-3</v>
      </c>
    </row>
    <row r="81" spans="2:11">
      <c r="B81" s="102" t="s">
        <v>2677</v>
      </c>
      <c r="C81" s="96" t="s">
        <v>2678</v>
      </c>
      <c r="D81" s="109" t="s">
        <v>682</v>
      </c>
      <c r="E81" s="109" t="s">
        <v>136</v>
      </c>
      <c r="F81" s="118">
        <v>43941</v>
      </c>
      <c r="G81" s="103">
        <v>62421244.206480004</v>
      </c>
      <c r="H81" s="105">
        <v>2.7031999999999998</v>
      </c>
      <c r="I81" s="103">
        <v>1687.3707018949999</v>
      </c>
      <c r="J81" s="104">
        <f t="shared" si="1"/>
        <v>9.8921920241733987E-3</v>
      </c>
      <c r="K81" s="104">
        <v>2.2646619074246431E-3</v>
      </c>
    </row>
    <row r="82" spans="2:11">
      <c r="B82" s="102" t="s">
        <v>2679</v>
      </c>
      <c r="C82" s="96" t="s">
        <v>2680</v>
      </c>
      <c r="D82" s="109" t="s">
        <v>682</v>
      </c>
      <c r="E82" s="109" t="s">
        <v>136</v>
      </c>
      <c r="F82" s="118">
        <v>43915</v>
      </c>
      <c r="G82" s="103">
        <v>62584210.230599992</v>
      </c>
      <c r="H82" s="105">
        <v>2.9548999999999999</v>
      </c>
      <c r="I82" s="103">
        <v>1849.2971710060003</v>
      </c>
      <c r="J82" s="104">
        <f t="shared" si="1"/>
        <v>1.084148415330868E-2</v>
      </c>
      <c r="K82" s="104">
        <v>2.2646619074246431E-3</v>
      </c>
    </row>
    <row r="83" spans="2:11">
      <c r="B83" s="102" t="s">
        <v>2681</v>
      </c>
      <c r="C83" s="96" t="s">
        <v>2682</v>
      </c>
      <c r="D83" s="109" t="s">
        <v>682</v>
      </c>
      <c r="E83" s="109" t="s">
        <v>136</v>
      </c>
      <c r="F83" s="118">
        <v>43916</v>
      </c>
      <c r="G83" s="103">
        <v>69271005.190250009</v>
      </c>
      <c r="H83" s="105">
        <v>3.3652000000000002</v>
      </c>
      <c r="I83" s="103">
        <v>2331.1152751600002</v>
      </c>
      <c r="J83" s="104">
        <f t="shared" si="1"/>
        <v>1.3666137444764925E-2</v>
      </c>
      <c r="K83" s="104">
        <v>2.2646619074246431E-3</v>
      </c>
    </row>
    <row r="84" spans="2:11">
      <c r="B84" s="102" t="s">
        <v>2683</v>
      </c>
      <c r="C84" s="96" t="s">
        <v>2684</v>
      </c>
      <c r="D84" s="109" t="s">
        <v>682</v>
      </c>
      <c r="E84" s="109" t="s">
        <v>136</v>
      </c>
      <c r="F84" s="118">
        <v>43908</v>
      </c>
      <c r="G84" s="103">
        <v>58773054.920000002</v>
      </c>
      <c r="H84" s="105">
        <v>8.7894000000000005</v>
      </c>
      <c r="I84" s="103">
        <v>5165.7758013799994</v>
      </c>
      <c r="J84" s="104">
        <f t="shared" si="1"/>
        <v>3.028430333873311E-2</v>
      </c>
      <c r="K84" s="104">
        <v>2.2646619074246431E-3</v>
      </c>
    </row>
    <row r="85" spans="2:11">
      <c r="B85" s="102" t="s">
        <v>2685</v>
      </c>
      <c r="C85" s="96" t="s">
        <v>2686</v>
      </c>
      <c r="D85" s="109" t="s">
        <v>682</v>
      </c>
      <c r="E85" s="109" t="s">
        <v>136</v>
      </c>
      <c r="F85" s="118">
        <v>43908</v>
      </c>
      <c r="G85" s="103">
        <v>6128484.4842000008</v>
      </c>
      <c r="H85" s="105">
        <v>9.2668999999999997</v>
      </c>
      <c r="I85" s="103">
        <v>567.9205575420001</v>
      </c>
      <c r="J85" s="104">
        <f t="shared" si="1"/>
        <v>3.3294279694271196E-3</v>
      </c>
      <c r="K85" s="104">
        <v>2.2646619074246431E-3</v>
      </c>
    </row>
    <row r="86" spans="2:11">
      <c r="B86" s="102" t="s">
        <v>2687</v>
      </c>
      <c r="C86" s="96" t="s">
        <v>2688</v>
      </c>
      <c r="D86" s="109" t="s">
        <v>682</v>
      </c>
      <c r="E86" s="109" t="s">
        <v>136</v>
      </c>
      <c r="F86" s="118">
        <v>44011</v>
      </c>
      <c r="G86" s="103">
        <v>48588407.707520008</v>
      </c>
      <c r="H86" s="105">
        <v>1.0507</v>
      </c>
      <c r="I86" s="103">
        <v>510.53617184100011</v>
      </c>
      <c r="J86" s="104">
        <f t="shared" si="1"/>
        <v>2.9930126447411955E-3</v>
      </c>
      <c r="K86" s="104">
        <v>2.2646619074246431E-3</v>
      </c>
    </row>
    <row r="87" spans="2:11">
      <c r="B87" s="102" t="s">
        <v>2689</v>
      </c>
      <c r="C87" s="96" t="s">
        <v>2690</v>
      </c>
      <c r="D87" s="109" t="s">
        <v>682</v>
      </c>
      <c r="E87" s="109" t="s">
        <v>136</v>
      </c>
      <c r="F87" s="118">
        <v>43889</v>
      </c>
      <c r="G87" s="103">
        <v>60735509.634400003</v>
      </c>
      <c r="H87" s="105">
        <v>0.80030000000000001</v>
      </c>
      <c r="I87" s="103">
        <v>486.06465744799993</v>
      </c>
      <c r="J87" s="104">
        <f t="shared" si="1"/>
        <v>2.8495486630411358E-3</v>
      </c>
      <c r="K87" s="104">
        <v>2.2646619074246431E-3</v>
      </c>
    </row>
    <row r="88" spans="2:11">
      <c r="B88" s="102" t="s">
        <v>2691</v>
      </c>
      <c r="C88" s="96" t="s">
        <v>2692</v>
      </c>
      <c r="D88" s="109" t="s">
        <v>682</v>
      </c>
      <c r="E88" s="109" t="s">
        <v>136</v>
      </c>
      <c r="F88" s="118">
        <v>44004</v>
      </c>
      <c r="G88" s="103">
        <v>121471019.26879998</v>
      </c>
      <c r="H88" s="105">
        <v>0.7661</v>
      </c>
      <c r="I88" s="103">
        <v>930.57415981300005</v>
      </c>
      <c r="J88" s="104">
        <f t="shared" si="1"/>
        <v>5.4554806903224558E-3</v>
      </c>
      <c r="K88" s="104">
        <v>2.2646619074246431E-3</v>
      </c>
    </row>
    <row r="89" spans="2:11">
      <c r="B89" s="102" t="s">
        <v>2693</v>
      </c>
      <c r="C89" s="96" t="s">
        <v>2694</v>
      </c>
      <c r="D89" s="109" t="s">
        <v>682</v>
      </c>
      <c r="E89" s="109" t="s">
        <v>136</v>
      </c>
      <c r="F89" s="118">
        <v>44004</v>
      </c>
      <c r="G89" s="103">
        <v>97176815.415040001</v>
      </c>
      <c r="H89" s="105">
        <v>0.73719999999999997</v>
      </c>
      <c r="I89" s="103">
        <v>716.42647242299995</v>
      </c>
      <c r="J89" s="104">
        <f t="shared" si="1"/>
        <v>4.2000422482448008E-3</v>
      </c>
      <c r="K89" s="104">
        <v>2.2646619074246431E-3</v>
      </c>
    </row>
    <row r="90" spans="2:11">
      <c r="B90" s="102" t="s">
        <v>2695</v>
      </c>
      <c r="C90" s="96" t="s">
        <v>2696</v>
      </c>
      <c r="D90" s="109" t="s">
        <v>682</v>
      </c>
      <c r="E90" s="109" t="s">
        <v>136</v>
      </c>
      <c r="F90" s="118">
        <v>43999</v>
      </c>
      <c r="G90" s="103">
        <v>121471019.26879998</v>
      </c>
      <c r="H90" s="105">
        <v>0.4405</v>
      </c>
      <c r="I90" s="103">
        <v>535.08523002699997</v>
      </c>
      <c r="J90" s="104">
        <f t="shared" si="1"/>
        <v>3.1369312260676289E-3</v>
      </c>
      <c r="K90" s="104">
        <v>2.2646619074246431E-3</v>
      </c>
    </row>
    <row r="91" spans="2:11">
      <c r="B91" s="102" t="s">
        <v>2697</v>
      </c>
      <c r="C91" s="96" t="s">
        <v>2698</v>
      </c>
      <c r="D91" s="109" t="s">
        <v>682</v>
      </c>
      <c r="E91" s="109" t="s">
        <v>136</v>
      </c>
      <c r="F91" s="118">
        <v>43985</v>
      </c>
      <c r="G91" s="103">
        <v>121471019.26879999</v>
      </c>
      <c r="H91" s="105">
        <v>0.2238</v>
      </c>
      <c r="I91" s="103">
        <v>271.87298325199998</v>
      </c>
      <c r="J91" s="104">
        <f t="shared" si="1"/>
        <v>1.5938523488011923E-3</v>
      </c>
      <c r="K91" s="104">
        <v>2.2646619074246431E-3</v>
      </c>
    </row>
    <row r="92" spans="2:11">
      <c r="B92" s="102" t="s">
        <v>2699</v>
      </c>
      <c r="C92" s="96" t="s">
        <v>2700</v>
      </c>
      <c r="D92" s="109" t="s">
        <v>682</v>
      </c>
      <c r="E92" s="109" t="s">
        <v>136</v>
      </c>
      <c r="F92" s="118">
        <v>43984</v>
      </c>
      <c r="G92" s="103">
        <v>91103264.4516</v>
      </c>
      <c r="H92" s="105">
        <v>2.18E-2</v>
      </c>
      <c r="I92" s="103">
        <v>19.885934349999996</v>
      </c>
      <c r="J92" s="104">
        <f t="shared" si="1"/>
        <v>1.165810695595133E-4</v>
      </c>
      <c r="K92" s="104">
        <v>2.2646619074246431E-3</v>
      </c>
    </row>
    <row r="93" spans="2:11">
      <c r="B93" s="102" t="s">
        <v>2701</v>
      </c>
      <c r="C93" s="96" t="s">
        <v>2702</v>
      </c>
      <c r="D93" s="109" t="s">
        <v>682</v>
      </c>
      <c r="E93" s="109" t="s">
        <v>136</v>
      </c>
      <c r="F93" s="118">
        <v>43997</v>
      </c>
      <c r="G93" s="103">
        <v>48588407.707520008</v>
      </c>
      <c r="H93" s="105">
        <v>-0.39290000000000003</v>
      </c>
      <c r="I93" s="103">
        <v>-190.88204096999999</v>
      </c>
      <c r="J93" s="104">
        <f t="shared" si="1"/>
        <v>-1.1190438479942704E-3</v>
      </c>
      <c r="K93" s="104">
        <v>2.2646619074246431E-3</v>
      </c>
    </row>
    <row r="94" spans="2:11">
      <c r="B94" s="102" t="s">
        <v>2703</v>
      </c>
      <c r="C94" s="96" t="s">
        <v>2704</v>
      </c>
      <c r="D94" s="109" t="s">
        <v>682</v>
      </c>
      <c r="E94" s="109" t="s">
        <v>136</v>
      </c>
      <c r="F94" s="118">
        <v>43997</v>
      </c>
      <c r="G94" s="103">
        <v>121471019.26879998</v>
      </c>
      <c r="H94" s="105">
        <v>-0.38869999999999999</v>
      </c>
      <c r="I94" s="103">
        <v>-472.14575386000007</v>
      </c>
      <c r="J94" s="104">
        <f t="shared" si="1"/>
        <v>-2.76794924513977E-3</v>
      </c>
      <c r="K94" s="104">
        <v>2.2646619074246431E-3</v>
      </c>
    </row>
    <row r="95" spans="2:11">
      <c r="B95" s="102" t="s">
        <v>2705</v>
      </c>
      <c r="C95" s="96" t="s">
        <v>2706</v>
      </c>
      <c r="D95" s="109" t="s">
        <v>682</v>
      </c>
      <c r="E95" s="109" t="s">
        <v>136</v>
      </c>
      <c r="F95" s="118">
        <v>43978</v>
      </c>
      <c r="G95" s="103">
        <v>60735509.634399988</v>
      </c>
      <c r="H95" s="105">
        <v>-0.62170000000000003</v>
      </c>
      <c r="I95" s="103">
        <v>-377.59335731699991</v>
      </c>
      <c r="J95" s="104">
        <f t="shared" si="1"/>
        <v>-2.2136368691463241E-3</v>
      </c>
      <c r="K95" s="104">
        <v>2.2646619074246431E-3</v>
      </c>
    </row>
    <row r="96" spans="2:11">
      <c r="B96" s="102" t="s">
        <v>2707</v>
      </c>
      <c r="C96" s="96" t="s">
        <v>2708</v>
      </c>
      <c r="D96" s="109" t="s">
        <v>682</v>
      </c>
      <c r="E96" s="109" t="s">
        <v>136</v>
      </c>
      <c r="F96" s="118">
        <v>43978</v>
      </c>
      <c r="G96" s="103">
        <v>121471019.26879998</v>
      </c>
      <c r="H96" s="105">
        <v>-0.7702</v>
      </c>
      <c r="I96" s="103">
        <v>-935.61964048800007</v>
      </c>
      <c r="J96" s="104">
        <f t="shared" si="1"/>
        <v>-5.4850597648170548E-3</v>
      </c>
      <c r="K96" s="104">
        <v>2.2646619074246431E-3</v>
      </c>
    </row>
    <row r="97" spans="2:11">
      <c r="B97" s="102" t="s">
        <v>2709</v>
      </c>
      <c r="C97" s="96" t="s">
        <v>2710</v>
      </c>
      <c r="D97" s="109" t="s">
        <v>682</v>
      </c>
      <c r="E97" s="109" t="s">
        <v>136</v>
      </c>
      <c r="F97" s="118">
        <v>43976</v>
      </c>
      <c r="G97" s="103">
        <v>85029713.488159999</v>
      </c>
      <c r="H97" s="105">
        <v>-1.3576999999999999</v>
      </c>
      <c r="I97" s="103">
        <v>-1154.4765518170004</v>
      </c>
      <c r="J97" s="104">
        <f t="shared" si="1"/>
        <v>-6.7681059800041438E-3</v>
      </c>
      <c r="K97" s="104">
        <v>2.2646619074246431E-3</v>
      </c>
    </row>
    <row r="98" spans="2:11">
      <c r="B98" s="102" t="s">
        <v>2711</v>
      </c>
      <c r="C98" s="96" t="s">
        <v>2712</v>
      </c>
      <c r="D98" s="109" t="s">
        <v>682</v>
      </c>
      <c r="E98" s="109" t="s">
        <v>136</v>
      </c>
      <c r="F98" s="118">
        <v>44012</v>
      </c>
      <c r="G98" s="103">
        <v>33504507.95274999</v>
      </c>
      <c r="H98" s="105">
        <v>5.7799999999999997E-2</v>
      </c>
      <c r="I98" s="103">
        <v>19.348897808999993</v>
      </c>
      <c r="J98" s="104">
        <f t="shared" si="1"/>
        <v>1.1343269879450966E-4</v>
      </c>
      <c r="K98" s="104">
        <v>2.2646619074246431E-3</v>
      </c>
    </row>
    <row r="99" spans="2:11">
      <c r="B99" s="102" t="s">
        <v>2711</v>
      </c>
      <c r="C99" s="96" t="s">
        <v>2713</v>
      </c>
      <c r="D99" s="109" t="s">
        <v>682</v>
      </c>
      <c r="E99" s="109" t="s">
        <v>136</v>
      </c>
      <c r="F99" s="118">
        <v>44012</v>
      </c>
      <c r="G99" s="103">
        <v>16681670.593379999</v>
      </c>
      <c r="H99" s="105">
        <v>2.8899999999999999E-2</v>
      </c>
      <c r="I99" s="103">
        <v>4.8207541320000011</v>
      </c>
      <c r="J99" s="104">
        <f t="shared" si="1"/>
        <v>2.8261617628844453E-5</v>
      </c>
      <c r="K99" s="104">
        <v>2.2646619074246431E-3</v>
      </c>
    </row>
    <row r="100" spans="2:11">
      <c r="B100" s="102" t="s">
        <v>2711</v>
      </c>
      <c r="C100" s="96" t="s">
        <v>2714</v>
      </c>
      <c r="D100" s="109" t="s">
        <v>682</v>
      </c>
      <c r="E100" s="109" t="s">
        <v>136</v>
      </c>
      <c r="F100" s="118">
        <v>44012</v>
      </c>
      <c r="G100" s="103">
        <v>19461949.025609996</v>
      </c>
      <c r="H100" s="105">
        <v>0.17319999999999999</v>
      </c>
      <c r="I100" s="103">
        <v>33.699655407999998</v>
      </c>
      <c r="J100" s="104">
        <f t="shared" si="1"/>
        <v>1.9756385604540011E-4</v>
      </c>
      <c r="K100" s="104">
        <v>2.2646619074246431E-3</v>
      </c>
    </row>
    <row r="101" spans="2:11">
      <c r="B101" s="102" t="s">
        <v>2715</v>
      </c>
      <c r="C101" s="96" t="s">
        <v>2716</v>
      </c>
      <c r="D101" s="109" t="s">
        <v>682</v>
      </c>
      <c r="E101" s="109" t="s">
        <v>136</v>
      </c>
      <c r="F101" s="118">
        <v>43872</v>
      </c>
      <c r="G101" s="103">
        <v>1181180</v>
      </c>
      <c r="H101" s="105">
        <v>-2.6013999999999999</v>
      </c>
      <c r="I101" s="103">
        <v>-30.727700000000002</v>
      </c>
      <c r="J101" s="104">
        <f t="shared" si="1"/>
        <v>-1.8014080042982029E-4</v>
      </c>
      <c r="K101" s="104">
        <v>2.2646619074246431E-3</v>
      </c>
    </row>
    <row r="102" spans="2:11">
      <c r="B102" s="102" t="s">
        <v>2717</v>
      </c>
      <c r="C102" s="96" t="s">
        <v>2718</v>
      </c>
      <c r="D102" s="109" t="s">
        <v>682</v>
      </c>
      <c r="E102" s="109" t="s">
        <v>136</v>
      </c>
      <c r="F102" s="118">
        <v>43886</v>
      </c>
      <c r="G102" s="103">
        <v>101472000</v>
      </c>
      <c r="H102" s="105">
        <v>-2.3904000000000001</v>
      </c>
      <c r="I102" s="103">
        <v>-2425.5586499999999</v>
      </c>
      <c r="J102" s="104">
        <f t="shared" si="1"/>
        <v>-1.4219810682233758E-2</v>
      </c>
      <c r="K102" s="104">
        <v>2.2646619074246431E-3</v>
      </c>
    </row>
    <row r="103" spans="2:11">
      <c r="B103" s="102" t="s">
        <v>2719</v>
      </c>
      <c r="C103" s="96" t="s">
        <v>2720</v>
      </c>
      <c r="D103" s="109" t="s">
        <v>682</v>
      </c>
      <c r="E103" s="109" t="s">
        <v>136</v>
      </c>
      <c r="F103" s="118">
        <v>43886</v>
      </c>
      <c r="G103" s="103">
        <v>1691700</v>
      </c>
      <c r="H103" s="105">
        <v>-2.3601000000000001</v>
      </c>
      <c r="I103" s="103">
        <v>-39.926079999999999</v>
      </c>
      <c r="J103" s="104">
        <f t="shared" si="1"/>
        <v>-2.3406620115482246E-4</v>
      </c>
      <c r="K103" s="104">
        <v>2.2646619074246431E-3</v>
      </c>
    </row>
    <row r="104" spans="2:11">
      <c r="B104" s="102" t="s">
        <v>2721</v>
      </c>
      <c r="C104" s="96" t="s">
        <v>2722</v>
      </c>
      <c r="D104" s="109" t="s">
        <v>682</v>
      </c>
      <c r="E104" s="109" t="s">
        <v>136</v>
      </c>
      <c r="F104" s="118">
        <v>43677</v>
      </c>
      <c r="G104" s="103">
        <v>84625000</v>
      </c>
      <c r="H104" s="105">
        <v>-2.2826</v>
      </c>
      <c r="I104" s="103">
        <v>-1931.6247100000001</v>
      </c>
      <c r="J104" s="104">
        <f t="shared" si="1"/>
        <v>-1.1324128437514668E-2</v>
      </c>
      <c r="K104" s="104">
        <v>2.2646619074246431E-3</v>
      </c>
    </row>
    <row r="105" spans="2:11">
      <c r="B105" s="102" t="s">
        <v>2723</v>
      </c>
      <c r="C105" s="96" t="s">
        <v>2724</v>
      </c>
      <c r="D105" s="109" t="s">
        <v>682</v>
      </c>
      <c r="E105" s="109" t="s">
        <v>136</v>
      </c>
      <c r="F105" s="118">
        <v>43788</v>
      </c>
      <c r="G105" s="103">
        <v>20358900</v>
      </c>
      <c r="H105" s="105">
        <v>-2.0314000000000001</v>
      </c>
      <c r="I105" s="103">
        <v>-413.56668000000002</v>
      </c>
      <c r="J105" s="104">
        <f t="shared" si="1"/>
        <v>-2.4245300743727435E-3</v>
      </c>
      <c r="K105" s="104">
        <v>2.2646619074246431E-3</v>
      </c>
    </row>
    <row r="106" spans="2:11">
      <c r="B106" s="102" t="s">
        <v>2725</v>
      </c>
      <c r="C106" s="96" t="s">
        <v>2726</v>
      </c>
      <c r="D106" s="109" t="s">
        <v>682</v>
      </c>
      <c r="E106" s="109" t="s">
        <v>136</v>
      </c>
      <c r="F106" s="118">
        <v>43893</v>
      </c>
      <c r="G106" s="103">
        <v>203622</v>
      </c>
      <c r="H106" s="105">
        <v>-1.829</v>
      </c>
      <c r="I106" s="103">
        <v>-3.7242199999999999</v>
      </c>
      <c r="J106" s="104">
        <f t="shared" si="1"/>
        <v>-2.1833198442341772E-5</v>
      </c>
      <c r="K106" s="104">
        <v>2.2646619074246431E-3</v>
      </c>
    </row>
    <row r="107" spans="2:11">
      <c r="B107" s="102" t="s">
        <v>2727</v>
      </c>
      <c r="C107" s="96" t="s">
        <v>2728</v>
      </c>
      <c r="D107" s="109" t="s">
        <v>682</v>
      </c>
      <c r="E107" s="109" t="s">
        <v>136</v>
      </c>
      <c r="F107" s="118">
        <v>43788</v>
      </c>
      <c r="G107" s="103">
        <v>1900808</v>
      </c>
      <c r="H107" s="105">
        <v>-1.9967999999999999</v>
      </c>
      <c r="I107" s="103">
        <v>-37.955719999999999</v>
      </c>
      <c r="J107" s="104">
        <f t="shared" si="1"/>
        <v>-2.2251498750932018E-4</v>
      </c>
      <c r="K107" s="104">
        <v>2.2646619074246431E-3</v>
      </c>
    </row>
    <row r="108" spans="2:11">
      <c r="B108" s="102" t="s">
        <v>2727</v>
      </c>
      <c r="C108" s="96" t="s">
        <v>2729</v>
      </c>
      <c r="D108" s="109" t="s">
        <v>682</v>
      </c>
      <c r="E108" s="109" t="s">
        <v>136</v>
      </c>
      <c r="F108" s="118">
        <v>43788</v>
      </c>
      <c r="G108" s="103">
        <v>746746</v>
      </c>
      <c r="H108" s="105">
        <v>-1.9967999999999999</v>
      </c>
      <c r="I108" s="103">
        <v>-14.91118</v>
      </c>
      <c r="J108" s="104">
        <f t="shared" si="1"/>
        <v>-8.7416627360756828E-5</v>
      </c>
      <c r="K108" s="104">
        <v>2.2646619074246431E-3</v>
      </c>
    </row>
    <row r="109" spans="2:11">
      <c r="B109" s="102" t="s">
        <v>2727</v>
      </c>
      <c r="C109" s="96" t="s">
        <v>2730</v>
      </c>
      <c r="D109" s="109" t="s">
        <v>682</v>
      </c>
      <c r="E109" s="109" t="s">
        <v>136</v>
      </c>
      <c r="F109" s="118">
        <v>43788</v>
      </c>
      <c r="G109" s="103">
        <v>3394300</v>
      </c>
      <c r="H109" s="105">
        <v>-1.9967999999999999</v>
      </c>
      <c r="I109" s="103">
        <v>-67.778070000000014</v>
      </c>
      <c r="J109" s="104">
        <f t="shared" si="1"/>
        <v>-3.9734818360594485E-4</v>
      </c>
      <c r="K109" s="104">
        <v>2.2646619074246431E-3</v>
      </c>
    </row>
    <row r="110" spans="2:11">
      <c r="B110" s="102" t="s">
        <v>2727</v>
      </c>
      <c r="C110" s="96" t="s">
        <v>2731</v>
      </c>
      <c r="D110" s="109" t="s">
        <v>682</v>
      </c>
      <c r="E110" s="109" t="s">
        <v>136</v>
      </c>
      <c r="F110" s="118">
        <v>43788</v>
      </c>
      <c r="G110" s="103">
        <v>4446533</v>
      </c>
      <c r="H110" s="105">
        <v>-1.9967999999999999</v>
      </c>
      <c r="I110" s="103">
        <v>-88.789280000000005</v>
      </c>
      <c r="J110" s="104">
        <f t="shared" si="1"/>
        <v>-5.2052616918244561E-4</v>
      </c>
      <c r="K110" s="104">
        <v>2.2646619074246431E-3</v>
      </c>
    </row>
    <row r="111" spans="2:11">
      <c r="B111" s="102" t="s">
        <v>2727</v>
      </c>
      <c r="C111" s="96" t="s">
        <v>2732</v>
      </c>
      <c r="D111" s="109" t="s">
        <v>682</v>
      </c>
      <c r="E111" s="109" t="s">
        <v>136</v>
      </c>
      <c r="F111" s="118">
        <v>43788</v>
      </c>
      <c r="G111" s="103">
        <v>10182900</v>
      </c>
      <c r="H111" s="105">
        <v>-1.9967999999999999</v>
      </c>
      <c r="I111" s="103">
        <v>-203.33421999999999</v>
      </c>
      <c r="J111" s="104">
        <f t="shared" si="1"/>
        <v>-1.1920446094427232E-3</v>
      </c>
      <c r="K111" s="104">
        <v>2.2646619074246431E-3</v>
      </c>
    </row>
    <row r="112" spans="2:11">
      <c r="B112" s="102" t="s">
        <v>2727</v>
      </c>
      <c r="C112" s="96" t="s">
        <v>2733</v>
      </c>
      <c r="D112" s="109" t="s">
        <v>682</v>
      </c>
      <c r="E112" s="109" t="s">
        <v>136</v>
      </c>
      <c r="F112" s="118">
        <v>43788</v>
      </c>
      <c r="G112" s="103">
        <v>12219480</v>
      </c>
      <c r="H112" s="105">
        <v>-1.9967999999999999</v>
      </c>
      <c r="I112" s="103">
        <v>-244.00106</v>
      </c>
      <c r="J112" s="104">
        <f t="shared" si="1"/>
        <v>-1.4304535078813125E-3</v>
      </c>
      <c r="K112" s="104">
        <v>2.2646619074246431E-3</v>
      </c>
    </row>
    <row r="113" spans="2:11">
      <c r="B113" s="102" t="s">
        <v>2734</v>
      </c>
      <c r="C113" s="96" t="s">
        <v>2735</v>
      </c>
      <c r="D113" s="109" t="s">
        <v>682</v>
      </c>
      <c r="E113" s="109" t="s">
        <v>136</v>
      </c>
      <c r="F113" s="118">
        <v>43894</v>
      </c>
      <c r="G113" s="103">
        <v>6790200</v>
      </c>
      <c r="H113" s="105">
        <v>-1.7869999999999999</v>
      </c>
      <c r="I113" s="103">
        <v>-121.34186</v>
      </c>
      <c r="J113" s="104">
        <f t="shared" si="1"/>
        <v>-7.1136530837137796E-4</v>
      </c>
      <c r="K113" s="104">
        <v>2.2646619074246431E-3</v>
      </c>
    </row>
    <row r="114" spans="2:11">
      <c r="B114" s="102" t="s">
        <v>2736</v>
      </c>
      <c r="C114" s="96" t="s">
        <v>2737</v>
      </c>
      <c r="D114" s="109" t="s">
        <v>682</v>
      </c>
      <c r="E114" s="109" t="s">
        <v>136</v>
      </c>
      <c r="F114" s="118">
        <v>43787</v>
      </c>
      <c r="G114" s="103">
        <v>44151900</v>
      </c>
      <c r="H114" s="105">
        <v>-1.9434</v>
      </c>
      <c r="I114" s="103">
        <v>-858.06677999999999</v>
      </c>
      <c r="J114" s="104">
        <f t="shared" si="1"/>
        <v>-5.0304069803935375E-3</v>
      </c>
      <c r="K114" s="104">
        <v>2.2646619074246431E-3</v>
      </c>
    </row>
    <row r="115" spans="2:11">
      <c r="B115" s="102" t="s">
        <v>2738</v>
      </c>
      <c r="C115" s="96" t="s">
        <v>2739</v>
      </c>
      <c r="D115" s="109" t="s">
        <v>682</v>
      </c>
      <c r="E115" s="109" t="s">
        <v>136</v>
      </c>
      <c r="F115" s="118">
        <v>43894</v>
      </c>
      <c r="G115" s="103">
        <v>41769580.289870009</v>
      </c>
      <c r="H115" s="105">
        <v>-1.7673000000000001</v>
      </c>
      <c r="I115" s="103">
        <v>-738.20927083100014</v>
      </c>
      <c r="J115" s="104">
        <f t="shared" si="1"/>
        <v>-4.3277436623050322E-3</v>
      </c>
      <c r="K115" s="104">
        <v>2.2646619074246431E-3</v>
      </c>
    </row>
    <row r="116" spans="2:11">
      <c r="B116" s="102" t="s">
        <v>2740</v>
      </c>
      <c r="C116" s="96" t="s">
        <v>2741</v>
      </c>
      <c r="D116" s="109" t="s">
        <v>682</v>
      </c>
      <c r="E116" s="109" t="s">
        <v>136</v>
      </c>
      <c r="F116" s="118">
        <v>43787</v>
      </c>
      <c r="G116" s="103">
        <v>95152400</v>
      </c>
      <c r="H116" s="105">
        <v>-1.8835</v>
      </c>
      <c r="I116" s="103">
        <v>-1792.1575399999999</v>
      </c>
      <c r="J116" s="104">
        <f t="shared" si="1"/>
        <v>-1.0506503700307463E-2</v>
      </c>
      <c r="K116" s="104">
        <v>2.2646619074246431E-3</v>
      </c>
    </row>
    <row r="117" spans="2:11">
      <c r="B117" s="102" t="s">
        <v>2742</v>
      </c>
      <c r="C117" s="96" t="s">
        <v>2743</v>
      </c>
      <c r="D117" s="109" t="s">
        <v>682</v>
      </c>
      <c r="E117" s="109" t="s">
        <v>136</v>
      </c>
      <c r="F117" s="118">
        <v>43888</v>
      </c>
      <c r="G117" s="103">
        <v>45977649.99729</v>
      </c>
      <c r="H117" s="105">
        <v>-1.849</v>
      </c>
      <c r="I117" s="103">
        <v>-850.12107210700003</v>
      </c>
      <c r="J117" s="104">
        <f t="shared" si="1"/>
        <v>-4.9838253560016517E-3</v>
      </c>
      <c r="K117" s="104">
        <v>2.2646619074246431E-3</v>
      </c>
    </row>
    <row r="118" spans="2:11">
      <c r="B118" s="102" t="s">
        <v>2744</v>
      </c>
      <c r="C118" s="96" t="s">
        <v>2745</v>
      </c>
      <c r="D118" s="109" t="s">
        <v>682</v>
      </c>
      <c r="E118" s="109" t="s">
        <v>136</v>
      </c>
      <c r="F118" s="118">
        <v>43887</v>
      </c>
      <c r="G118" s="103">
        <v>6119100</v>
      </c>
      <c r="H118" s="105">
        <v>-1.8317000000000001</v>
      </c>
      <c r="I118" s="103">
        <v>-112.08344</v>
      </c>
      <c r="J118" s="104">
        <f t="shared" si="1"/>
        <v>-6.57087923812317E-4</v>
      </c>
      <c r="K118" s="104">
        <v>2.2646619074246431E-3</v>
      </c>
    </row>
    <row r="119" spans="2:11">
      <c r="B119" s="102" t="s">
        <v>2744</v>
      </c>
      <c r="C119" s="96" t="s">
        <v>2746</v>
      </c>
      <c r="D119" s="109" t="s">
        <v>682</v>
      </c>
      <c r="E119" s="109" t="s">
        <v>136</v>
      </c>
      <c r="F119" s="118">
        <v>43887</v>
      </c>
      <c r="G119" s="103">
        <v>37394500</v>
      </c>
      <c r="H119" s="105">
        <v>-1.8317000000000001</v>
      </c>
      <c r="I119" s="103">
        <v>-684.95435999999995</v>
      </c>
      <c r="J119" s="104">
        <f t="shared" si="1"/>
        <v>-4.0155373382418881E-3</v>
      </c>
      <c r="K119" s="104">
        <v>2.2646619074246431E-3</v>
      </c>
    </row>
    <row r="120" spans="2:11">
      <c r="B120" s="102" t="s">
        <v>2744</v>
      </c>
      <c r="C120" s="96" t="s">
        <v>2747</v>
      </c>
      <c r="D120" s="109" t="s">
        <v>682</v>
      </c>
      <c r="E120" s="109" t="s">
        <v>136</v>
      </c>
      <c r="F120" s="118">
        <v>43887</v>
      </c>
      <c r="G120" s="103">
        <v>679900</v>
      </c>
      <c r="H120" s="105">
        <v>-1.8317000000000001</v>
      </c>
      <c r="I120" s="103">
        <v>-12.453719999999999</v>
      </c>
      <c r="J120" s="104">
        <f t="shared" si="1"/>
        <v>-7.3009795367985929E-5</v>
      </c>
      <c r="K120" s="104">
        <v>2.2646619074246431E-3</v>
      </c>
    </row>
    <row r="121" spans="2:11">
      <c r="B121" s="102" t="s">
        <v>2744</v>
      </c>
      <c r="C121" s="96" t="s">
        <v>2748</v>
      </c>
      <c r="D121" s="109" t="s">
        <v>682</v>
      </c>
      <c r="E121" s="109" t="s">
        <v>136</v>
      </c>
      <c r="F121" s="118">
        <v>43887</v>
      </c>
      <c r="G121" s="103">
        <v>4759300</v>
      </c>
      <c r="H121" s="105">
        <v>-1.8317000000000001</v>
      </c>
      <c r="I121" s="103">
        <v>-87.176009999999991</v>
      </c>
      <c r="J121" s="104">
        <f t="shared" si="1"/>
        <v>-5.1106839170123421E-4</v>
      </c>
      <c r="K121" s="104">
        <v>2.2646619074246431E-3</v>
      </c>
    </row>
    <row r="122" spans="2:11">
      <c r="B122" s="102" t="s">
        <v>2744</v>
      </c>
      <c r="C122" s="96" t="s">
        <v>2749</v>
      </c>
      <c r="D122" s="109" t="s">
        <v>682</v>
      </c>
      <c r="E122" s="109" t="s">
        <v>136</v>
      </c>
      <c r="F122" s="118">
        <v>43887</v>
      </c>
      <c r="G122" s="103">
        <v>4079400</v>
      </c>
      <c r="H122" s="105">
        <v>-1.8317000000000001</v>
      </c>
      <c r="I122" s="103">
        <v>-74.722289999999987</v>
      </c>
      <c r="J122" s="104">
        <f t="shared" si="1"/>
        <v>-4.3805859633324826E-4</v>
      </c>
      <c r="K122" s="104">
        <v>2.2646619074246431E-3</v>
      </c>
    </row>
    <row r="123" spans="2:11">
      <c r="B123" s="102" t="s">
        <v>2750</v>
      </c>
      <c r="C123" s="96" t="s">
        <v>2751</v>
      </c>
      <c r="D123" s="109" t="s">
        <v>682</v>
      </c>
      <c r="E123" s="109" t="s">
        <v>136</v>
      </c>
      <c r="F123" s="118">
        <v>43887</v>
      </c>
      <c r="G123" s="103">
        <v>20397600</v>
      </c>
      <c r="H123" s="105">
        <v>-1.8287</v>
      </c>
      <c r="I123" s="103">
        <v>-373.01163000000003</v>
      </c>
      <c r="J123" s="104">
        <f t="shared" si="1"/>
        <v>-2.1867765435692214E-3</v>
      </c>
      <c r="K123" s="104">
        <v>2.2646619074246431E-3</v>
      </c>
    </row>
    <row r="124" spans="2:11">
      <c r="B124" s="102" t="s">
        <v>2752</v>
      </c>
      <c r="C124" s="96" t="s">
        <v>2753</v>
      </c>
      <c r="D124" s="109" t="s">
        <v>682</v>
      </c>
      <c r="E124" s="109" t="s">
        <v>136</v>
      </c>
      <c r="F124" s="118">
        <v>43887</v>
      </c>
      <c r="G124" s="103">
        <v>68000000</v>
      </c>
      <c r="H124" s="105">
        <v>-1.8167</v>
      </c>
      <c r="I124" s="103">
        <v>-1235.3742299999999</v>
      </c>
      <c r="J124" s="104">
        <f t="shared" si="1"/>
        <v>-7.2423677210651256E-3</v>
      </c>
      <c r="K124" s="104">
        <v>2.2646619074246431E-3</v>
      </c>
    </row>
    <row r="125" spans="2:11">
      <c r="B125" s="102" t="s">
        <v>2754</v>
      </c>
      <c r="C125" s="96" t="s">
        <v>2755</v>
      </c>
      <c r="D125" s="109" t="s">
        <v>682</v>
      </c>
      <c r="E125" s="109" t="s">
        <v>136</v>
      </c>
      <c r="F125" s="118">
        <v>43893</v>
      </c>
      <c r="G125" s="103">
        <v>4763780</v>
      </c>
      <c r="H125" s="105">
        <v>-1.5654999999999999</v>
      </c>
      <c r="I125" s="103">
        <v>-74.577640000000002</v>
      </c>
      <c r="J125" s="104">
        <f t="shared" si="1"/>
        <v>-4.3721058731265218E-4</v>
      </c>
      <c r="K125" s="104">
        <v>2.2646619074246431E-3</v>
      </c>
    </row>
    <row r="126" spans="2:11">
      <c r="B126" s="102" t="s">
        <v>2756</v>
      </c>
      <c r="C126" s="96" t="s">
        <v>2757</v>
      </c>
      <c r="D126" s="109" t="s">
        <v>682</v>
      </c>
      <c r="E126" s="109" t="s">
        <v>136</v>
      </c>
      <c r="F126" s="118">
        <v>43677</v>
      </c>
      <c r="G126" s="103">
        <v>10212</v>
      </c>
      <c r="H126" s="105">
        <v>-1.7215</v>
      </c>
      <c r="I126" s="103">
        <v>-0.17580000000000001</v>
      </c>
      <c r="J126" s="104">
        <f t="shared" si="1"/>
        <v>-1.030625550092015E-6</v>
      </c>
      <c r="K126" s="104">
        <v>2.2646619074246431E-3</v>
      </c>
    </row>
    <row r="127" spans="2:11">
      <c r="B127" s="102" t="s">
        <v>2756</v>
      </c>
      <c r="C127" s="96" t="s">
        <v>2612</v>
      </c>
      <c r="D127" s="109" t="s">
        <v>682</v>
      </c>
      <c r="E127" s="109" t="s">
        <v>136</v>
      </c>
      <c r="F127" s="118">
        <v>43677</v>
      </c>
      <c r="G127" s="103">
        <v>15318</v>
      </c>
      <c r="H127" s="105">
        <v>-1.7215</v>
      </c>
      <c r="I127" s="103">
        <v>-0.26369999999999999</v>
      </c>
      <c r="J127" s="104">
        <f t="shared" si="1"/>
        <v>-1.5459383251380222E-6</v>
      </c>
      <c r="K127" s="104">
        <v>2.2646619074246431E-3</v>
      </c>
    </row>
    <row r="128" spans="2:11">
      <c r="B128" s="102" t="s">
        <v>2758</v>
      </c>
      <c r="C128" s="96" t="s">
        <v>2558</v>
      </c>
      <c r="D128" s="109" t="s">
        <v>682</v>
      </c>
      <c r="E128" s="109" t="s">
        <v>136</v>
      </c>
      <c r="F128" s="118">
        <v>43677</v>
      </c>
      <c r="G128" s="103">
        <v>4766300</v>
      </c>
      <c r="H128" s="105">
        <v>-1.7278</v>
      </c>
      <c r="I128" s="103">
        <v>-82.351070000000007</v>
      </c>
      <c r="J128" s="104">
        <f t="shared" si="1"/>
        <v>-4.8278223446766795E-4</v>
      </c>
      <c r="K128" s="104">
        <v>2.2646619074246431E-3</v>
      </c>
    </row>
    <row r="129" spans="2:11">
      <c r="B129" s="102" t="s">
        <v>2759</v>
      </c>
      <c r="C129" s="96" t="s">
        <v>2760</v>
      </c>
      <c r="D129" s="109" t="s">
        <v>682</v>
      </c>
      <c r="E129" s="109" t="s">
        <v>136</v>
      </c>
      <c r="F129" s="118">
        <v>43893</v>
      </c>
      <c r="G129" s="103">
        <v>9193770</v>
      </c>
      <c r="H129" s="105">
        <v>-1.5290999999999999</v>
      </c>
      <c r="I129" s="103">
        <v>-140.58008999999998</v>
      </c>
      <c r="J129" s="104">
        <f t="shared" si="1"/>
        <v>-8.2414921836311116E-4</v>
      </c>
      <c r="K129" s="104">
        <v>2.2646619074246431E-3</v>
      </c>
    </row>
    <row r="130" spans="2:11">
      <c r="B130" s="102" t="s">
        <v>2759</v>
      </c>
      <c r="C130" s="96" t="s">
        <v>2761</v>
      </c>
      <c r="D130" s="109" t="s">
        <v>682</v>
      </c>
      <c r="E130" s="109" t="s">
        <v>136</v>
      </c>
      <c r="F130" s="118">
        <v>43893</v>
      </c>
      <c r="G130" s="103">
        <v>3405100</v>
      </c>
      <c r="H130" s="105">
        <v>-1.5290999999999999</v>
      </c>
      <c r="I130" s="103">
        <v>-52.066699999999997</v>
      </c>
      <c r="J130" s="104">
        <f t="shared" si="1"/>
        <v>-3.0524045124559674E-4</v>
      </c>
      <c r="K130" s="104">
        <v>2.2646619074246431E-3</v>
      </c>
    </row>
    <row r="131" spans="2:11">
      <c r="B131" s="102" t="s">
        <v>2759</v>
      </c>
      <c r="C131" s="96" t="s">
        <v>2762</v>
      </c>
      <c r="D131" s="109" t="s">
        <v>682</v>
      </c>
      <c r="E131" s="109" t="s">
        <v>136</v>
      </c>
      <c r="F131" s="118">
        <v>43893</v>
      </c>
      <c r="G131" s="103">
        <v>4767140</v>
      </c>
      <c r="H131" s="105">
        <v>-1.5290999999999999</v>
      </c>
      <c r="I131" s="103">
        <v>-72.893380000000008</v>
      </c>
      <c r="J131" s="104">
        <f t="shared" si="1"/>
        <v>-4.2733663174383547E-4</v>
      </c>
      <c r="K131" s="104">
        <v>2.2646619074246431E-3</v>
      </c>
    </row>
    <row r="132" spans="2:11">
      <c r="B132" s="102" t="s">
        <v>2759</v>
      </c>
      <c r="C132" s="96" t="s">
        <v>2763</v>
      </c>
      <c r="D132" s="109" t="s">
        <v>682</v>
      </c>
      <c r="E132" s="109" t="s">
        <v>136</v>
      </c>
      <c r="F132" s="118">
        <v>43893</v>
      </c>
      <c r="G132" s="103">
        <v>1702550</v>
      </c>
      <c r="H132" s="105">
        <v>-1.5290999999999999</v>
      </c>
      <c r="I132" s="103">
        <v>-26.033349999999999</v>
      </c>
      <c r="J132" s="104">
        <f t="shared" si="1"/>
        <v>-1.5262022562279837E-4</v>
      </c>
      <c r="K132" s="104">
        <v>2.2646619074246431E-3</v>
      </c>
    </row>
    <row r="133" spans="2:11">
      <c r="B133" s="102" t="s">
        <v>2759</v>
      </c>
      <c r="C133" s="96" t="s">
        <v>2764</v>
      </c>
      <c r="D133" s="109" t="s">
        <v>682</v>
      </c>
      <c r="E133" s="109" t="s">
        <v>136</v>
      </c>
      <c r="F133" s="118">
        <v>43893</v>
      </c>
      <c r="G133" s="103">
        <v>47671400</v>
      </c>
      <c r="H133" s="105">
        <v>-1.5290999999999999</v>
      </c>
      <c r="I133" s="103">
        <v>-728.93381000000011</v>
      </c>
      <c r="J133" s="104">
        <f t="shared" si="1"/>
        <v>-4.2733663760632446E-3</v>
      </c>
      <c r="K133" s="104">
        <v>2.2646619074246431E-3</v>
      </c>
    </row>
    <row r="134" spans="2:11">
      <c r="B134" s="102" t="s">
        <v>2765</v>
      </c>
      <c r="C134" s="96" t="s">
        <v>2766</v>
      </c>
      <c r="D134" s="109" t="s">
        <v>682</v>
      </c>
      <c r="E134" s="109" t="s">
        <v>136</v>
      </c>
      <c r="F134" s="118">
        <v>43801</v>
      </c>
      <c r="G134" s="103">
        <v>681200</v>
      </c>
      <c r="H134" s="105">
        <v>-1.6617999999999999</v>
      </c>
      <c r="I134" s="103">
        <v>-11.320139999999999</v>
      </c>
      <c r="J134" s="104">
        <f t="shared" si="1"/>
        <v>-6.6364195191232186E-5</v>
      </c>
      <c r="K134" s="104">
        <v>2.2646619074246431E-3</v>
      </c>
    </row>
    <row r="135" spans="2:11">
      <c r="B135" s="102" t="s">
        <v>2765</v>
      </c>
      <c r="C135" s="96" t="s">
        <v>2767</v>
      </c>
      <c r="D135" s="109" t="s">
        <v>682</v>
      </c>
      <c r="E135" s="109" t="s">
        <v>136</v>
      </c>
      <c r="F135" s="118">
        <v>43801</v>
      </c>
      <c r="G135" s="103">
        <v>2043600</v>
      </c>
      <c r="H135" s="105">
        <v>-1.6617999999999999</v>
      </c>
      <c r="I135" s="103">
        <v>-33.960410000000003</v>
      </c>
      <c r="J135" s="104">
        <f t="shared" si="1"/>
        <v>-1.9909252694880753E-4</v>
      </c>
      <c r="K135" s="104">
        <v>2.2646619074246431E-3</v>
      </c>
    </row>
    <row r="136" spans="2:11">
      <c r="B136" s="102" t="s">
        <v>2765</v>
      </c>
      <c r="C136" s="96" t="s">
        <v>2768</v>
      </c>
      <c r="D136" s="109" t="s">
        <v>682</v>
      </c>
      <c r="E136" s="109" t="s">
        <v>136</v>
      </c>
      <c r="F136" s="118">
        <v>43801</v>
      </c>
      <c r="G136" s="103">
        <v>102180</v>
      </c>
      <c r="H136" s="105">
        <v>-1.6617999999999999</v>
      </c>
      <c r="I136" s="103">
        <v>-1.6980200000000001</v>
      </c>
      <c r="J136" s="104">
        <f t="shared" si="1"/>
        <v>-9.9546234161959227E-6</v>
      </c>
      <c r="K136" s="104">
        <v>2.2646619074246431E-3</v>
      </c>
    </row>
    <row r="137" spans="2:11">
      <c r="B137" s="102" t="s">
        <v>2769</v>
      </c>
      <c r="C137" s="96" t="s">
        <v>2770</v>
      </c>
      <c r="D137" s="109" t="s">
        <v>682</v>
      </c>
      <c r="E137" s="109" t="s">
        <v>136</v>
      </c>
      <c r="F137" s="118">
        <v>43801</v>
      </c>
      <c r="G137" s="103">
        <v>1703250</v>
      </c>
      <c r="H137" s="105">
        <v>-1.6520999999999999</v>
      </c>
      <c r="I137" s="103">
        <v>-28.139470000000003</v>
      </c>
      <c r="J137" s="104">
        <f t="shared" si="1"/>
        <v>-1.6496733076250142E-4</v>
      </c>
      <c r="K137" s="104">
        <v>2.2646619074246431E-3</v>
      </c>
    </row>
    <row r="138" spans="2:11">
      <c r="B138" s="102" t="s">
        <v>2769</v>
      </c>
      <c r="C138" s="96" t="s">
        <v>2771</v>
      </c>
      <c r="D138" s="109" t="s">
        <v>682</v>
      </c>
      <c r="E138" s="109" t="s">
        <v>136</v>
      </c>
      <c r="F138" s="118">
        <v>43801</v>
      </c>
      <c r="G138" s="103">
        <v>23845500</v>
      </c>
      <c r="H138" s="105">
        <v>-1.6520999999999999</v>
      </c>
      <c r="I138" s="103">
        <v>-393.95256000000001</v>
      </c>
      <c r="J138" s="104">
        <f t="shared" si="1"/>
        <v>-2.3095425134252415E-3</v>
      </c>
      <c r="K138" s="104">
        <v>2.2646619074246431E-3</v>
      </c>
    </row>
    <row r="139" spans="2:11">
      <c r="B139" s="102" t="s">
        <v>2772</v>
      </c>
      <c r="C139" s="96" t="s">
        <v>2773</v>
      </c>
      <c r="D139" s="109" t="s">
        <v>682</v>
      </c>
      <c r="E139" s="109" t="s">
        <v>136</v>
      </c>
      <c r="F139" s="118">
        <v>43677</v>
      </c>
      <c r="G139" s="103">
        <v>71568</v>
      </c>
      <c r="H139" s="105">
        <v>-1.6021000000000001</v>
      </c>
      <c r="I139" s="103">
        <v>-1.14662</v>
      </c>
      <c r="J139" s="104">
        <f t="shared" si="1"/>
        <v>-6.7220470321189197E-6</v>
      </c>
      <c r="K139" s="104">
        <v>2.2646619074246431E-3</v>
      </c>
    </row>
    <row r="140" spans="2:11">
      <c r="B140" s="102" t="s">
        <v>2774</v>
      </c>
      <c r="C140" s="96" t="s">
        <v>2775</v>
      </c>
      <c r="D140" s="109" t="s">
        <v>682</v>
      </c>
      <c r="E140" s="109" t="s">
        <v>136</v>
      </c>
      <c r="F140" s="118">
        <v>43895</v>
      </c>
      <c r="G140" s="103">
        <v>1465440</v>
      </c>
      <c r="H140" s="105">
        <v>-1.3903000000000001</v>
      </c>
      <c r="I140" s="103">
        <v>-20.373439999999999</v>
      </c>
      <c r="J140" s="104">
        <f t="shared" ref="J140:J203" si="2">I140/$I$11</f>
        <v>-1.194390660254076E-4</v>
      </c>
      <c r="K140" s="104">
        <v>2.2646619074246431E-3</v>
      </c>
    </row>
    <row r="141" spans="2:11">
      <c r="B141" s="102" t="s">
        <v>2774</v>
      </c>
      <c r="C141" s="96" t="s">
        <v>2776</v>
      </c>
      <c r="D141" s="109" t="s">
        <v>682</v>
      </c>
      <c r="E141" s="109" t="s">
        <v>136</v>
      </c>
      <c r="F141" s="118">
        <v>43895</v>
      </c>
      <c r="G141" s="103">
        <v>2896800</v>
      </c>
      <c r="H141" s="105">
        <v>-1.3903000000000001</v>
      </c>
      <c r="I141" s="103">
        <v>-40.273069999999997</v>
      </c>
      <c r="J141" s="104">
        <f t="shared" si="2"/>
        <v>-2.361004261811389E-4</v>
      </c>
      <c r="K141" s="104">
        <v>2.2646619074246431E-3</v>
      </c>
    </row>
    <row r="142" spans="2:11">
      <c r="B142" s="102" t="s">
        <v>2774</v>
      </c>
      <c r="C142" s="96" t="s">
        <v>2777</v>
      </c>
      <c r="D142" s="109" t="s">
        <v>682</v>
      </c>
      <c r="E142" s="109" t="s">
        <v>136</v>
      </c>
      <c r="F142" s="118">
        <v>43895</v>
      </c>
      <c r="G142" s="103">
        <v>37488000</v>
      </c>
      <c r="H142" s="105">
        <v>-1.3903000000000001</v>
      </c>
      <c r="I142" s="103">
        <v>-521.18092999999999</v>
      </c>
      <c r="J142" s="104">
        <f t="shared" si="2"/>
        <v>-3.0554174213806478E-3</v>
      </c>
      <c r="K142" s="104">
        <v>2.2646619074246431E-3</v>
      </c>
    </row>
    <row r="143" spans="2:11">
      <c r="B143" s="102" t="s">
        <v>2774</v>
      </c>
      <c r="C143" s="96" t="s">
        <v>2778</v>
      </c>
      <c r="D143" s="109" t="s">
        <v>682</v>
      </c>
      <c r="E143" s="109" t="s">
        <v>136</v>
      </c>
      <c r="F143" s="118">
        <v>43895</v>
      </c>
      <c r="G143" s="103">
        <v>3408000</v>
      </c>
      <c r="H143" s="105">
        <v>-1.3903000000000001</v>
      </c>
      <c r="I143" s="103">
        <v>-47.38008</v>
      </c>
      <c r="J143" s="104">
        <f t="shared" si="2"/>
        <v>-2.7776519347783658E-4</v>
      </c>
      <c r="K143" s="104">
        <v>2.2646619074246431E-3</v>
      </c>
    </row>
    <row r="144" spans="2:11">
      <c r="B144" s="102" t="s">
        <v>2774</v>
      </c>
      <c r="C144" s="96" t="s">
        <v>2779</v>
      </c>
      <c r="D144" s="109" t="s">
        <v>682</v>
      </c>
      <c r="E144" s="109" t="s">
        <v>136</v>
      </c>
      <c r="F144" s="118">
        <v>43895</v>
      </c>
      <c r="G144" s="103">
        <v>2044800</v>
      </c>
      <c r="H144" s="105">
        <v>-1.3903000000000001</v>
      </c>
      <c r="I144" s="103">
        <v>-28.428049999999999</v>
      </c>
      <c r="J144" s="104">
        <f t="shared" si="2"/>
        <v>-1.6665912781167977E-4</v>
      </c>
      <c r="K144" s="104">
        <v>2.2646619074246431E-3</v>
      </c>
    </row>
    <row r="145" spans="2:11">
      <c r="B145" s="102" t="s">
        <v>2780</v>
      </c>
      <c r="C145" s="96" t="s">
        <v>2781</v>
      </c>
      <c r="D145" s="109" t="s">
        <v>682</v>
      </c>
      <c r="E145" s="109" t="s">
        <v>136</v>
      </c>
      <c r="F145" s="118">
        <v>43895</v>
      </c>
      <c r="G145" s="103">
        <v>102240000</v>
      </c>
      <c r="H145" s="105">
        <v>-1.3903000000000001</v>
      </c>
      <c r="I145" s="103">
        <v>-1421.40254</v>
      </c>
      <c r="J145" s="104">
        <f t="shared" si="2"/>
        <v>-8.3329566250835447E-3</v>
      </c>
      <c r="K145" s="104">
        <v>2.2646619074246431E-3</v>
      </c>
    </row>
    <row r="146" spans="2:11">
      <c r="B146" s="102" t="s">
        <v>2782</v>
      </c>
      <c r="C146" s="96" t="s">
        <v>2783</v>
      </c>
      <c r="D146" s="109" t="s">
        <v>682</v>
      </c>
      <c r="E146" s="109" t="s">
        <v>136</v>
      </c>
      <c r="F146" s="118">
        <v>43894</v>
      </c>
      <c r="G146" s="103">
        <v>5862620</v>
      </c>
      <c r="H146" s="105">
        <v>-1.4021999999999999</v>
      </c>
      <c r="I146" s="103">
        <v>-82.205699999999993</v>
      </c>
      <c r="J146" s="104">
        <f t="shared" si="2"/>
        <v>-4.8193000445505768E-4</v>
      </c>
      <c r="K146" s="104">
        <v>2.2646619074246431E-3</v>
      </c>
    </row>
    <row r="147" spans="2:11">
      <c r="B147" s="102" t="s">
        <v>2784</v>
      </c>
      <c r="C147" s="96" t="s">
        <v>2785</v>
      </c>
      <c r="D147" s="109" t="s">
        <v>682</v>
      </c>
      <c r="E147" s="109" t="s">
        <v>136</v>
      </c>
      <c r="F147" s="118">
        <v>43894</v>
      </c>
      <c r="G147" s="103">
        <v>221650000</v>
      </c>
      <c r="H147" s="105">
        <v>-1.3706</v>
      </c>
      <c r="I147" s="103">
        <v>-3037.88015</v>
      </c>
      <c r="J147" s="104">
        <f t="shared" si="2"/>
        <v>-1.7809538684342222E-2</v>
      </c>
      <c r="K147" s="104">
        <v>2.2646619074246431E-3</v>
      </c>
    </row>
    <row r="148" spans="2:11">
      <c r="B148" s="102" t="s">
        <v>2786</v>
      </c>
      <c r="C148" s="96" t="s">
        <v>2787</v>
      </c>
      <c r="D148" s="109" t="s">
        <v>682</v>
      </c>
      <c r="E148" s="109" t="s">
        <v>136</v>
      </c>
      <c r="F148" s="118">
        <v>43894</v>
      </c>
      <c r="G148" s="103">
        <v>1364000</v>
      </c>
      <c r="H148" s="105">
        <v>-1.3575999999999999</v>
      </c>
      <c r="I148" s="103">
        <v>-18.517859999999999</v>
      </c>
      <c r="J148" s="104">
        <f t="shared" si="2"/>
        <v>-1.085607488568084E-4</v>
      </c>
      <c r="K148" s="104">
        <v>2.2646619074246431E-3</v>
      </c>
    </row>
    <row r="149" spans="2:11">
      <c r="B149" s="102" t="s">
        <v>2786</v>
      </c>
      <c r="C149" s="96" t="s">
        <v>2788</v>
      </c>
      <c r="D149" s="109" t="s">
        <v>682</v>
      </c>
      <c r="E149" s="109" t="s">
        <v>136</v>
      </c>
      <c r="F149" s="118">
        <v>43894</v>
      </c>
      <c r="G149" s="103">
        <v>4433000</v>
      </c>
      <c r="H149" s="105">
        <v>-1.3575999999999999</v>
      </c>
      <c r="I149" s="103">
        <v>-60.183039999999998</v>
      </c>
      <c r="J149" s="104">
        <f t="shared" si="2"/>
        <v>-3.5282240447218277E-4</v>
      </c>
      <c r="K149" s="104">
        <v>2.2646619074246431E-3</v>
      </c>
    </row>
    <row r="150" spans="2:11">
      <c r="B150" s="102" t="s">
        <v>2786</v>
      </c>
      <c r="C150" s="96" t="s">
        <v>2789</v>
      </c>
      <c r="D150" s="109" t="s">
        <v>682</v>
      </c>
      <c r="E150" s="109" t="s">
        <v>136</v>
      </c>
      <c r="F150" s="118">
        <v>43894</v>
      </c>
      <c r="G150" s="103">
        <v>5115000</v>
      </c>
      <c r="H150" s="105">
        <v>-1.3575999999999999</v>
      </c>
      <c r="I150" s="103">
        <v>-69.441969999999998</v>
      </c>
      <c r="J150" s="104">
        <f t="shared" si="2"/>
        <v>-4.0710277890058699E-4</v>
      </c>
      <c r="K150" s="104">
        <v>2.2646619074246431E-3</v>
      </c>
    </row>
    <row r="151" spans="2:11">
      <c r="B151" s="102" t="s">
        <v>2790</v>
      </c>
      <c r="C151" s="96" t="s">
        <v>2791</v>
      </c>
      <c r="D151" s="109" t="s">
        <v>682</v>
      </c>
      <c r="E151" s="109" t="s">
        <v>136</v>
      </c>
      <c r="F151" s="118">
        <v>43895</v>
      </c>
      <c r="G151" s="103">
        <v>68200000</v>
      </c>
      <c r="H151" s="105">
        <v>-1.3308</v>
      </c>
      <c r="I151" s="103">
        <v>-907.61940000000004</v>
      </c>
      <c r="J151" s="104">
        <f t="shared" si="2"/>
        <v>-5.3209086655243718E-3</v>
      </c>
      <c r="K151" s="104">
        <v>2.2646619074246431E-3</v>
      </c>
    </row>
    <row r="152" spans="2:11">
      <c r="B152" s="102" t="s">
        <v>2792</v>
      </c>
      <c r="C152" s="96" t="s">
        <v>2793</v>
      </c>
      <c r="D152" s="109" t="s">
        <v>682</v>
      </c>
      <c r="E152" s="109" t="s">
        <v>136</v>
      </c>
      <c r="F152" s="118">
        <v>43894</v>
      </c>
      <c r="G152" s="103">
        <v>102345000</v>
      </c>
      <c r="H152" s="105">
        <v>-1.3130999999999999</v>
      </c>
      <c r="I152" s="103">
        <v>-1343.8583600000002</v>
      </c>
      <c r="J152" s="104">
        <f t="shared" si="2"/>
        <v>-7.8783547299246474E-3</v>
      </c>
      <c r="K152" s="104">
        <v>2.2646619074246431E-3</v>
      </c>
    </row>
    <row r="153" spans="2:11">
      <c r="B153" s="102" t="s">
        <v>2794</v>
      </c>
      <c r="C153" s="96" t="s">
        <v>2546</v>
      </c>
      <c r="D153" s="109" t="s">
        <v>682</v>
      </c>
      <c r="E153" s="109" t="s">
        <v>136</v>
      </c>
      <c r="F153" s="118">
        <v>43894</v>
      </c>
      <c r="G153" s="103">
        <v>47859845.056956008</v>
      </c>
      <c r="H153" s="105">
        <v>-1.2388999999999999</v>
      </c>
      <c r="I153" s="103">
        <v>-592.93966566699999</v>
      </c>
      <c r="J153" s="104">
        <f t="shared" si="2"/>
        <v>-3.4761022133073219E-3</v>
      </c>
      <c r="K153" s="104">
        <v>2.2646619074246431E-3</v>
      </c>
    </row>
    <row r="154" spans="2:11">
      <c r="B154" s="102" t="s">
        <v>2795</v>
      </c>
      <c r="C154" s="96" t="s">
        <v>2796</v>
      </c>
      <c r="D154" s="109" t="s">
        <v>682</v>
      </c>
      <c r="E154" s="109" t="s">
        <v>136</v>
      </c>
      <c r="F154" s="118">
        <v>43676</v>
      </c>
      <c r="G154" s="103">
        <v>85375000</v>
      </c>
      <c r="H154" s="105">
        <v>-1.3843000000000001</v>
      </c>
      <c r="I154" s="103">
        <v>-1181.8093100000001</v>
      </c>
      <c r="J154" s="104">
        <f t="shared" si="2"/>
        <v>-6.9283439716872272E-3</v>
      </c>
      <c r="K154" s="104">
        <v>2.2646619074246431E-3</v>
      </c>
    </row>
    <row r="155" spans="2:11">
      <c r="B155" s="102" t="s">
        <v>2797</v>
      </c>
      <c r="C155" s="96" t="s">
        <v>2798</v>
      </c>
      <c r="D155" s="109" t="s">
        <v>682</v>
      </c>
      <c r="E155" s="109" t="s">
        <v>136</v>
      </c>
      <c r="F155" s="118">
        <v>43676</v>
      </c>
      <c r="G155" s="103">
        <v>19303790</v>
      </c>
      <c r="H155" s="105">
        <v>-1.3516999999999999</v>
      </c>
      <c r="I155" s="103">
        <v>-260.92381</v>
      </c>
      <c r="J155" s="104">
        <f t="shared" si="2"/>
        <v>-1.5296629420554855E-3</v>
      </c>
      <c r="K155" s="104">
        <v>2.2646619074246431E-3</v>
      </c>
    </row>
    <row r="156" spans="2:11">
      <c r="B156" s="102" t="s">
        <v>2797</v>
      </c>
      <c r="C156" s="96" t="s">
        <v>2799</v>
      </c>
      <c r="D156" s="109" t="s">
        <v>682</v>
      </c>
      <c r="E156" s="109" t="s">
        <v>136</v>
      </c>
      <c r="F156" s="118">
        <v>43676</v>
      </c>
      <c r="G156" s="103">
        <v>5808220</v>
      </c>
      <c r="H156" s="105">
        <v>-1.3516999999999999</v>
      </c>
      <c r="I156" s="103">
        <v>-78.508049999999997</v>
      </c>
      <c r="J156" s="104">
        <f t="shared" si="2"/>
        <v>-4.6025257234301139E-4</v>
      </c>
      <c r="K156" s="104">
        <v>2.2646619074246431E-3</v>
      </c>
    </row>
    <row r="157" spans="2:11">
      <c r="B157" s="102" t="s">
        <v>2800</v>
      </c>
      <c r="C157" s="96" t="s">
        <v>2801</v>
      </c>
      <c r="D157" s="109" t="s">
        <v>682</v>
      </c>
      <c r="E157" s="109" t="s">
        <v>136</v>
      </c>
      <c r="F157" s="118">
        <v>43895</v>
      </c>
      <c r="G157" s="103">
        <v>23917.599999999999</v>
      </c>
      <c r="H157" s="105">
        <v>-1.1408</v>
      </c>
      <c r="I157" s="103">
        <v>-0.27285999999999999</v>
      </c>
      <c r="J157" s="104">
        <f t="shared" si="2"/>
        <v>-1.5996387235387211E-6</v>
      </c>
      <c r="K157" s="104">
        <v>2.2646619074246431E-3</v>
      </c>
    </row>
    <row r="158" spans="2:11">
      <c r="B158" s="102" t="s">
        <v>2802</v>
      </c>
      <c r="C158" s="96" t="s">
        <v>2803</v>
      </c>
      <c r="D158" s="109" t="s">
        <v>682</v>
      </c>
      <c r="E158" s="109" t="s">
        <v>136</v>
      </c>
      <c r="F158" s="118">
        <v>43895</v>
      </c>
      <c r="G158" s="103">
        <v>50426005.157903999</v>
      </c>
      <c r="H158" s="105">
        <v>-1.1478999999999999</v>
      </c>
      <c r="I158" s="103">
        <v>-578.82411270399996</v>
      </c>
      <c r="J158" s="104">
        <f t="shared" si="2"/>
        <v>-3.3933499406261793E-3</v>
      </c>
      <c r="K158" s="104">
        <v>2.2646619074246431E-3</v>
      </c>
    </row>
    <row r="159" spans="2:11">
      <c r="B159" s="102" t="s">
        <v>2804</v>
      </c>
      <c r="C159" s="96" t="s">
        <v>2805</v>
      </c>
      <c r="D159" s="109" t="s">
        <v>682</v>
      </c>
      <c r="E159" s="109" t="s">
        <v>136</v>
      </c>
      <c r="F159" s="118">
        <v>43676</v>
      </c>
      <c r="G159" s="103">
        <v>45622290</v>
      </c>
      <c r="H159" s="105">
        <v>-1.3280000000000001</v>
      </c>
      <c r="I159" s="103">
        <v>-605.84147999999993</v>
      </c>
      <c r="J159" s="104">
        <f t="shared" si="2"/>
        <v>-3.5517389567324251E-3</v>
      </c>
      <c r="K159" s="104">
        <v>2.2646619074246431E-3</v>
      </c>
    </row>
    <row r="160" spans="2:11">
      <c r="B160" s="102" t="s">
        <v>2804</v>
      </c>
      <c r="C160" s="96" t="s">
        <v>2806</v>
      </c>
      <c r="D160" s="109" t="s">
        <v>682</v>
      </c>
      <c r="E160" s="109" t="s">
        <v>136</v>
      </c>
      <c r="F160" s="118">
        <v>43676</v>
      </c>
      <c r="G160" s="103">
        <v>21034097</v>
      </c>
      <c r="H160" s="105">
        <v>-1.3280000000000001</v>
      </c>
      <c r="I160" s="103">
        <v>-279.32241999999997</v>
      </c>
      <c r="J160" s="104">
        <f t="shared" si="2"/>
        <v>-1.6375245891099702E-3</v>
      </c>
      <c r="K160" s="104">
        <v>2.2646619074246431E-3</v>
      </c>
    </row>
    <row r="161" spans="2:11">
      <c r="B161" s="102" t="s">
        <v>2804</v>
      </c>
      <c r="C161" s="96" t="s">
        <v>2807</v>
      </c>
      <c r="D161" s="109" t="s">
        <v>682</v>
      </c>
      <c r="E161" s="109" t="s">
        <v>136</v>
      </c>
      <c r="F161" s="118">
        <v>43676</v>
      </c>
      <c r="G161" s="103">
        <v>6834800</v>
      </c>
      <c r="H161" s="105">
        <v>-1.3280000000000001</v>
      </c>
      <c r="I161" s="103">
        <v>-90.762770000000003</v>
      </c>
      <c r="J161" s="104">
        <f t="shared" si="2"/>
        <v>-5.3209573241823111E-4</v>
      </c>
      <c r="K161" s="104">
        <v>2.2646619074246431E-3</v>
      </c>
    </row>
    <row r="162" spans="2:11">
      <c r="B162" s="102" t="s">
        <v>2804</v>
      </c>
      <c r="C162" s="96" t="s">
        <v>2808</v>
      </c>
      <c r="D162" s="109" t="s">
        <v>682</v>
      </c>
      <c r="E162" s="109" t="s">
        <v>136</v>
      </c>
      <c r="F162" s="118">
        <v>43676</v>
      </c>
      <c r="G162" s="103">
        <v>5912102</v>
      </c>
      <c r="H162" s="105">
        <v>-1.3280000000000001</v>
      </c>
      <c r="I162" s="103">
        <v>-78.509789999999995</v>
      </c>
      <c r="J162" s="104">
        <f t="shared" si="2"/>
        <v>-4.6026277307371194E-4</v>
      </c>
      <c r="K162" s="104">
        <v>2.2646619074246431E-3</v>
      </c>
    </row>
    <row r="163" spans="2:11">
      <c r="B163" s="102" t="s">
        <v>2804</v>
      </c>
      <c r="C163" s="96" t="s">
        <v>2809</v>
      </c>
      <c r="D163" s="109" t="s">
        <v>682</v>
      </c>
      <c r="E163" s="109" t="s">
        <v>136</v>
      </c>
      <c r="F163" s="118">
        <v>43676</v>
      </c>
      <c r="G163" s="103">
        <v>5795910.4000000004</v>
      </c>
      <c r="H163" s="105">
        <v>-1.3280000000000001</v>
      </c>
      <c r="I163" s="103">
        <v>-76.966830000000002</v>
      </c>
      <c r="J163" s="104">
        <f t="shared" si="2"/>
        <v>-4.5121718718764842E-4</v>
      </c>
      <c r="K163" s="104">
        <v>2.2646619074246431E-3</v>
      </c>
    </row>
    <row r="164" spans="2:11">
      <c r="B164" s="102" t="s">
        <v>2804</v>
      </c>
      <c r="C164" s="96" t="s">
        <v>2810</v>
      </c>
      <c r="D164" s="109" t="s">
        <v>682</v>
      </c>
      <c r="E164" s="109" t="s">
        <v>136</v>
      </c>
      <c r="F164" s="118">
        <v>43676</v>
      </c>
      <c r="G164" s="103">
        <v>1025220</v>
      </c>
      <c r="H164" s="105">
        <v>-1.3280000000000001</v>
      </c>
      <c r="I164" s="103">
        <v>-13.614420000000001</v>
      </c>
      <c r="J164" s="104">
        <f t="shared" si="2"/>
        <v>-7.981438624393475E-5</v>
      </c>
      <c r="K164" s="104">
        <v>2.2646619074246431E-3</v>
      </c>
    </row>
    <row r="165" spans="2:11">
      <c r="B165" s="102" t="s">
        <v>2804</v>
      </c>
      <c r="C165" s="96" t="s">
        <v>2811</v>
      </c>
      <c r="D165" s="109" t="s">
        <v>682</v>
      </c>
      <c r="E165" s="109" t="s">
        <v>136</v>
      </c>
      <c r="F165" s="118">
        <v>43676</v>
      </c>
      <c r="G165" s="103">
        <v>3400313</v>
      </c>
      <c r="H165" s="105">
        <v>-1.3280000000000001</v>
      </c>
      <c r="I165" s="103">
        <v>-45.154480000000007</v>
      </c>
      <c r="J165" s="104">
        <f t="shared" si="2"/>
        <v>-2.6471763816336116E-4</v>
      </c>
      <c r="K165" s="104">
        <v>2.2646619074246431E-3</v>
      </c>
    </row>
    <row r="166" spans="2:11">
      <c r="B166" s="102" t="s">
        <v>2812</v>
      </c>
      <c r="C166" s="96" t="s">
        <v>2813</v>
      </c>
      <c r="D166" s="109" t="s">
        <v>682</v>
      </c>
      <c r="E166" s="109" t="s">
        <v>136</v>
      </c>
      <c r="F166" s="118">
        <v>43802</v>
      </c>
      <c r="G166" s="103">
        <v>6835.6</v>
      </c>
      <c r="H166" s="105">
        <v>-1.3109</v>
      </c>
      <c r="I166" s="103">
        <v>-8.9609999999999995E-2</v>
      </c>
      <c r="J166" s="104">
        <f t="shared" si="2"/>
        <v>-5.2533763107932559E-7</v>
      </c>
      <c r="K166" s="104">
        <v>2.2646619074246431E-3</v>
      </c>
    </row>
    <row r="167" spans="2:11">
      <c r="B167" s="102" t="s">
        <v>2812</v>
      </c>
      <c r="C167" s="96" t="s">
        <v>2814</v>
      </c>
      <c r="D167" s="109" t="s">
        <v>682</v>
      </c>
      <c r="E167" s="109" t="s">
        <v>136</v>
      </c>
      <c r="F167" s="118">
        <v>43802</v>
      </c>
      <c r="G167" s="103">
        <v>1025340</v>
      </c>
      <c r="H167" s="105">
        <v>-1.3109</v>
      </c>
      <c r="I167" s="103">
        <v>-13.441030000000001</v>
      </c>
      <c r="J167" s="104">
        <f t="shared" si="2"/>
        <v>-7.8797889292111926E-5</v>
      </c>
      <c r="K167" s="104">
        <v>2.2646619074246431E-3</v>
      </c>
    </row>
    <row r="168" spans="2:11">
      <c r="B168" s="102" t="s">
        <v>2812</v>
      </c>
      <c r="C168" s="96" t="s">
        <v>2815</v>
      </c>
      <c r="D168" s="109" t="s">
        <v>682</v>
      </c>
      <c r="E168" s="109" t="s">
        <v>136</v>
      </c>
      <c r="F168" s="118">
        <v>43802</v>
      </c>
      <c r="G168" s="103">
        <v>1708900</v>
      </c>
      <c r="H168" s="105">
        <v>-1.3109</v>
      </c>
      <c r="I168" s="103">
        <v>-22.401709999999998</v>
      </c>
      <c r="J168" s="104">
        <f t="shared" si="2"/>
        <v>-1.3132977640359378E-4</v>
      </c>
      <c r="K168" s="104">
        <v>2.2646619074246431E-3</v>
      </c>
    </row>
    <row r="169" spans="2:11">
      <c r="B169" s="102" t="s">
        <v>2812</v>
      </c>
      <c r="C169" s="96" t="s">
        <v>2816</v>
      </c>
      <c r="D169" s="109" t="s">
        <v>682</v>
      </c>
      <c r="E169" s="109" t="s">
        <v>136</v>
      </c>
      <c r="F169" s="118">
        <v>43802</v>
      </c>
      <c r="G169" s="103">
        <v>102534</v>
      </c>
      <c r="H169" s="105">
        <v>-1.3109</v>
      </c>
      <c r="I169" s="103">
        <v>-1.3440999999999999</v>
      </c>
      <c r="J169" s="104">
        <f t="shared" si="2"/>
        <v>-7.8797713417444645E-6</v>
      </c>
      <c r="K169" s="104">
        <v>2.2646619074246431E-3</v>
      </c>
    </row>
    <row r="170" spans="2:11">
      <c r="B170" s="102" t="s">
        <v>2817</v>
      </c>
      <c r="C170" s="96" t="s">
        <v>2818</v>
      </c>
      <c r="D170" s="109" t="s">
        <v>682</v>
      </c>
      <c r="E170" s="109" t="s">
        <v>136</v>
      </c>
      <c r="F170" s="118">
        <v>43895</v>
      </c>
      <c r="G170" s="103">
        <v>50437810.379759997</v>
      </c>
      <c r="H170" s="105">
        <v>-1.137</v>
      </c>
      <c r="I170" s="103">
        <v>-573.50278598300008</v>
      </c>
      <c r="J170" s="104">
        <f t="shared" si="2"/>
        <v>-3.3621537217464878E-3</v>
      </c>
      <c r="K170" s="104">
        <v>2.2646619074246431E-3</v>
      </c>
    </row>
    <row r="171" spans="2:11">
      <c r="B171" s="102" t="s">
        <v>2819</v>
      </c>
      <c r="C171" s="96" t="s">
        <v>2820</v>
      </c>
      <c r="D171" s="109" t="s">
        <v>682</v>
      </c>
      <c r="E171" s="109" t="s">
        <v>136</v>
      </c>
      <c r="F171" s="118">
        <v>44006</v>
      </c>
      <c r="G171" s="103">
        <v>5574600</v>
      </c>
      <c r="H171" s="105">
        <v>-1.296</v>
      </c>
      <c r="I171" s="103">
        <v>-72.244070000000008</v>
      </c>
      <c r="J171" s="104">
        <f t="shared" si="2"/>
        <v>-4.2353005907073965E-4</v>
      </c>
      <c r="K171" s="104">
        <v>2.2646619074246431E-3</v>
      </c>
    </row>
    <row r="172" spans="2:11">
      <c r="B172" s="102" t="s">
        <v>2819</v>
      </c>
      <c r="C172" s="96" t="s">
        <v>2821</v>
      </c>
      <c r="D172" s="109" t="s">
        <v>682</v>
      </c>
      <c r="E172" s="109" t="s">
        <v>136</v>
      </c>
      <c r="F172" s="118">
        <v>44006</v>
      </c>
      <c r="G172" s="103">
        <v>3078000</v>
      </c>
      <c r="H172" s="105">
        <v>-1.296</v>
      </c>
      <c r="I172" s="103">
        <v>-39.889360000000003</v>
      </c>
      <c r="J172" s="104">
        <f t="shared" si="2"/>
        <v>-2.3385093056210705E-4</v>
      </c>
      <c r="K172" s="104">
        <v>2.2646619074246431E-3</v>
      </c>
    </row>
    <row r="173" spans="2:11">
      <c r="B173" s="102" t="s">
        <v>2819</v>
      </c>
      <c r="C173" s="96" t="s">
        <v>2822</v>
      </c>
      <c r="D173" s="109" t="s">
        <v>682</v>
      </c>
      <c r="E173" s="109" t="s">
        <v>136</v>
      </c>
      <c r="F173" s="118">
        <v>44006</v>
      </c>
      <c r="G173" s="103">
        <v>34200000</v>
      </c>
      <c r="H173" s="105">
        <v>-1.296</v>
      </c>
      <c r="I173" s="103">
        <v>-443.21512000000001</v>
      </c>
      <c r="J173" s="104">
        <f t="shared" si="2"/>
        <v>-2.5983437250233126E-3</v>
      </c>
      <c r="K173" s="104">
        <v>2.2646619074246431E-3</v>
      </c>
    </row>
    <row r="174" spans="2:11">
      <c r="B174" s="102" t="s">
        <v>2819</v>
      </c>
      <c r="C174" s="96" t="s">
        <v>2823</v>
      </c>
      <c r="D174" s="109" t="s">
        <v>682</v>
      </c>
      <c r="E174" s="109" t="s">
        <v>136</v>
      </c>
      <c r="F174" s="118">
        <v>44006</v>
      </c>
      <c r="G174" s="103">
        <v>2291400</v>
      </c>
      <c r="H174" s="105">
        <v>-1.296</v>
      </c>
      <c r="I174" s="103">
        <v>-29.695409999999999</v>
      </c>
      <c r="J174" s="104">
        <f t="shared" si="2"/>
        <v>-1.7408901175459566E-4</v>
      </c>
      <c r="K174" s="104">
        <v>2.2646619074246431E-3</v>
      </c>
    </row>
    <row r="175" spans="2:11">
      <c r="B175" s="102" t="s">
        <v>2824</v>
      </c>
      <c r="C175" s="96" t="s">
        <v>2825</v>
      </c>
      <c r="D175" s="109" t="s">
        <v>682</v>
      </c>
      <c r="E175" s="109" t="s">
        <v>136</v>
      </c>
      <c r="F175" s="118">
        <v>44006</v>
      </c>
      <c r="G175" s="103">
        <v>102600000</v>
      </c>
      <c r="H175" s="105">
        <v>-1.296</v>
      </c>
      <c r="I175" s="103">
        <v>-1329.6453700000002</v>
      </c>
      <c r="J175" s="104">
        <f t="shared" si="2"/>
        <v>-7.7950312336948283E-3</v>
      </c>
      <c r="K175" s="104">
        <v>2.2646619074246431E-3</v>
      </c>
    </row>
    <row r="176" spans="2:11">
      <c r="B176" s="102" t="s">
        <v>2824</v>
      </c>
      <c r="C176" s="96" t="s">
        <v>2826</v>
      </c>
      <c r="D176" s="109" t="s">
        <v>682</v>
      </c>
      <c r="E176" s="109" t="s">
        <v>136</v>
      </c>
      <c r="F176" s="118">
        <v>44006</v>
      </c>
      <c r="G176" s="103">
        <v>1368000</v>
      </c>
      <c r="H176" s="105">
        <v>-1.296</v>
      </c>
      <c r="I176" s="103">
        <v>-17.7286</v>
      </c>
      <c r="J176" s="104">
        <f t="shared" si="2"/>
        <v>-1.0393372086098574E-4</v>
      </c>
      <c r="K176" s="104">
        <v>2.2646619074246431E-3</v>
      </c>
    </row>
    <row r="177" spans="2:11">
      <c r="B177" s="102" t="s">
        <v>2827</v>
      </c>
      <c r="C177" s="96" t="s">
        <v>2828</v>
      </c>
      <c r="D177" s="109" t="s">
        <v>682</v>
      </c>
      <c r="E177" s="109" t="s">
        <v>136</v>
      </c>
      <c r="F177" s="118">
        <v>44006</v>
      </c>
      <c r="G177" s="103">
        <v>68449000</v>
      </c>
      <c r="H177" s="105">
        <v>-1.2234</v>
      </c>
      <c r="I177" s="103">
        <v>-837.43806000000006</v>
      </c>
      <c r="J177" s="104">
        <f t="shared" si="2"/>
        <v>-4.9094713381996006E-3</v>
      </c>
      <c r="K177" s="104">
        <v>2.2646619074246431E-3</v>
      </c>
    </row>
    <row r="178" spans="2:11">
      <c r="B178" s="102" t="s">
        <v>2829</v>
      </c>
      <c r="C178" s="96" t="s">
        <v>2830</v>
      </c>
      <c r="D178" s="109" t="s">
        <v>682</v>
      </c>
      <c r="E178" s="109" t="s">
        <v>136</v>
      </c>
      <c r="F178" s="118">
        <v>44005</v>
      </c>
      <c r="G178" s="103">
        <v>85657500</v>
      </c>
      <c r="H178" s="105">
        <v>-1.1531</v>
      </c>
      <c r="I178" s="103">
        <v>-987.74864000000002</v>
      </c>
      <c r="J178" s="104">
        <f t="shared" si="2"/>
        <v>-5.7906654462607484E-3</v>
      </c>
      <c r="K178" s="104">
        <v>2.2646619074246431E-3</v>
      </c>
    </row>
    <row r="179" spans="2:11">
      <c r="B179" s="102" t="s">
        <v>2831</v>
      </c>
      <c r="C179" s="96" t="s">
        <v>2832</v>
      </c>
      <c r="D179" s="109" t="s">
        <v>682</v>
      </c>
      <c r="E179" s="109" t="s">
        <v>136</v>
      </c>
      <c r="F179" s="118">
        <v>44005</v>
      </c>
      <c r="G179" s="103">
        <v>1371220.4</v>
      </c>
      <c r="H179" s="105">
        <v>-1.0774999999999999</v>
      </c>
      <c r="I179" s="103">
        <v>-14.774989999999999</v>
      </c>
      <c r="J179" s="104">
        <f t="shared" si="2"/>
        <v>-8.6618214996325474E-5</v>
      </c>
      <c r="K179" s="104">
        <v>2.2646619074246431E-3</v>
      </c>
    </row>
    <row r="180" spans="2:11">
      <c r="B180" s="102" t="s">
        <v>2831</v>
      </c>
      <c r="C180" s="96" t="s">
        <v>2833</v>
      </c>
      <c r="D180" s="109" t="s">
        <v>682</v>
      </c>
      <c r="E180" s="109" t="s">
        <v>136</v>
      </c>
      <c r="F180" s="118">
        <v>44005</v>
      </c>
      <c r="G180" s="103">
        <v>99413479</v>
      </c>
      <c r="H180" s="105">
        <v>-1.0774999999999999</v>
      </c>
      <c r="I180" s="103">
        <v>-1071.1866699999998</v>
      </c>
      <c r="J180" s="104">
        <f t="shared" si="2"/>
        <v>-6.2798199716722607E-3</v>
      </c>
      <c r="K180" s="104">
        <v>2.2646619074246431E-3</v>
      </c>
    </row>
    <row r="181" spans="2:11">
      <c r="B181" s="102" t="s">
        <v>2831</v>
      </c>
      <c r="C181" s="96" t="s">
        <v>2834</v>
      </c>
      <c r="D181" s="109" t="s">
        <v>682</v>
      </c>
      <c r="E181" s="109" t="s">
        <v>136</v>
      </c>
      <c r="F181" s="118">
        <v>44005</v>
      </c>
      <c r="G181" s="103">
        <v>10541256.83</v>
      </c>
      <c r="H181" s="105">
        <v>-1.0774999999999999</v>
      </c>
      <c r="I181" s="103">
        <v>-113.58271999999999</v>
      </c>
      <c r="J181" s="104">
        <f t="shared" si="2"/>
        <v>-6.6587743618286288E-4</v>
      </c>
      <c r="K181" s="104">
        <v>2.2646619074246431E-3</v>
      </c>
    </row>
    <row r="182" spans="2:11">
      <c r="B182" s="102" t="s">
        <v>2831</v>
      </c>
      <c r="C182" s="96" t="s">
        <v>2835</v>
      </c>
      <c r="D182" s="109" t="s">
        <v>682</v>
      </c>
      <c r="E182" s="109" t="s">
        <v>136</v>
      </c>
      <c r="F182" s="118">
        <v>44005</v>
      </c>
      <c r="G182" s="103">
        <v>5142076.5</v>
      </c>
      <c r="H182" s="105">
        <v>-1.0774999999999999</v>
      </c>
      <c r="I182" s="103">
        <v>-55.406210000000002</v>
      </c>
      <c r="J182" s="104">
        <f t="shared" si="2"/>
        <v>-3.2481829157999826E-4</v>
      </c>
      <c r="K182" s="104">
        <v>2.2646619074246431E-3</v>
      </c>
    </row>
    <row r="183" spans="2:11">
      <c r="B183" s="102" t="s">
        <v>2831</v>
      </c>
      <c r="C183" s="96" t="s">
        <v>2836</v>
      </c>
      <c r="D183" s="109" t="s">
        <v>682</v>
      </c>
      <c r="E183" s="109" t="s">
        <v>136</v>
      </c>
      <c r="F183" s="118">
        <v>44005</v>
      </c>
      <c r="G183" s="103">
        <v>6170491.7999999998</v>
      </c>
      <c r="H183" s="105">
        <v>-1.0774999999999999</v>
      </c>
      <c r="I183" s="103">
        <v>-66.487449999999995</v>
      </c>
      <c r="J183" s="104">
        <f t="shared" si="2"/>
        <v>-3.8978193817102005E-4</v>
      </c>
      <c r="K183" s="104">
        <v>2.2646619074246431E-3</v>
      </c>
    </row>
    <row r="184" spans="2:11">
      <c r="B184" s="102" t="s">
        <v>2837</v>
      </c>
      <c r="C184" s="96" t="s">
        <v>2838</v>
      </c>
      <c r="D184" s="109" t="s">
        <v>682</v>
      </c>
      <c r="E184" s="109" t="s">
        <v>136</v>
      </c>
      <c r="F184" s="118">
        <v>44005</v>
      </c>
      <c r="G184" s="103">
        <v>25716750</v>
      </c>
      <c r="H184" s="105">
        <v>-1.0525</v>
      </c>
      <c r="I184" s="103">
        <v>-270.66440999999998</v>
      </c>
      <c r="J184" s="104">
        <f t="shared" si="2"/>
        <v>-1.5867671015163858E-3</v>
      </c>
      <c r="K184" s="104">
        <v>2.2646619074246431E-3</v>
      </c>
    </row>
    <row r="185" spans="2:11">
      <c r="B185" s="102" t="s">
        <v>2839</v>
      </c>
      <c r="C185" s="96" t="s">
        <v>2840</v>
      </c>
      <c r="D185" s="109" t="s">
        <v>682</v>
      </c>
      <c r="E185" s="109" t="s">
        <v>136</v>
      </c>
      <c r="F185" s="118">
        <v>43992</v>
      </c>
      <c r="G185" s="103">
        <v>85762500</v>
      </c>
      <c r="H185" s="105">
        <v>-0.99150000000000005</v>
      </c>
      <c r="I185" s="103">
        <v>-850.36378000000002</v>
      </c>
      <c r="J185" s="104">
        <f t="shared" si="2"/>
        <v>-4.9852482283323386E-3</v>
      </c>
      <c r="K185" s="104">
        <v>2.2646619074246431E-3</v>
      </c>
    </row>
    <row r="186" spans="2:11">
      <c r="B186" s="102" t="s">
        <v>2841</v>
      </c>
      <c r="C186" s="96" t="s">
        <v>2842</v>
      </c>
      <c r="D186" s="109" t="s">
        <v>682</v>
      </c>
      <c r="E186" s="109" t="s">
        <v>136</v>
      </c>
      <c r="F186" s="118">
        <v>43675</v>
      </c>
      <c r="G186" s="103">
        <v>68624000</v>
      </c>
      <c r="H186" s="105">
        <v>-0.90129999999999999</v>
      </c>
      <c r="I186" s="103">
        <v>-618.51066000000003</v>
      </c>
      <c r="J186" s="104">
        <f t="shared" si="2"/>
        <v>-3.6260118839606097E-3</v>
      </c>
      <c r="K186" s="104">
        <v>2.2646619074246431E-3</v>
      </c>
    </row>
    <row r="187" spans="2:11">
      <c r="B187" s="102" t="s">
        <v>2843</v>
      </c>
      <c r="C187" s="96" t="s">
        <v>2844</v>
      </c>
      <c r="D187" s="109" t="s">
        <v>682</v>
      </c>
      <c r="E187" s="109" t="s">
        <v>136</v>
      </c>
      <c r="F187" s="118">
        <v>43675</v>
      </c>
      <c r="G187" s="103">
        <v>68630000</v>
      </c>
      <c r="H187" s="105">
        <v>-0.90010000000000001</v>
      </c>
      <c r="I187" s="103">
        <v>-617.75810000000001</v>
      </c>
      <c r="J187" s="104">
        <f t="shared" si="2"/>
        <v>-3.6216000093077243E-3</v>
      </c>
      <c r="K187" s="104">
        <v>2.2646619074246431E-3</v>
      </c>
    </row>
    <row r="188" spans="2:11">
      <c r="B188" s="102" t="s">
        <v>2845</v>
      </c>
      <c r="C188" s="96" t="s">
        <v>2846</v>
      </c>
      <c r="D188" s="109" t="s">
        <v>682</v>
      </c>
      <c r="E188" s="109" t="s">
        <v>136</v>
      </c>
      <c r="F188" s="118">
        <v>44011</v>
      </c>
      <c r="G188" s="103">
        <v>120127000</v>
      </c>
      <c r="H188" s="105">
        <v>-0.93240000000000001</v>
      </c>
      <c r="I188" s="103">
        <v>-1120.1081899999999</v>
      </c>
      <c r="J188" s="104">
        <f t="shared" si="2"/>
        <v>-6.5666218400530201E-3</v>
      </c>
      <c r="K188" s="104">
        <v>2.2646619074246431E-3</v>
      </c>
    </row>
    <row r="189" spans="2:11">
      <c r="B189" s="102" t="s">
        <v>2847</v>
      </c>
      <c r="C189" s="96" t="s">
        <v>2568</v>
      </c>
      <c r="D189" s="109" t="s">
        <v>682</v>
      </c>
      <c r="E189" s="109" t="s">
        <v>136</v>
      </c>
      <c r="F189" s="118">
        <v>44011</v>
      </c>
      <c r="G189" s="103">
        <v>50652665.417537987</v>
      </c>
      <c r="H189" s="105">
        <v>-0.92190000000000005</v>
      </c>
      <c r="I189" s="103">
        <v>-466.94300008700009</v>
      </c>
      <c r="J189" s="104">
        <f t="shared" si="2"/>
        <v>-2.7374481588525608E-3</v>
      </c>
      <c r="K189" s="104">
        <v>2.2646619074246431E-3</v>
      </c>
    </row>
    <row r="190" spans="2:11">
      <c r="B190" s="102" t="s">
        <v>2848</v>
      </c>
      <c r="C190" s="96" t="s">
        <v>2590</v>
      </c>
      <c r="D190" s="109" t="s">
        <v>682</v>
      </c>
      <c r="E190" s="109" t="s">
        <v>136</v>
      </c>
      <c r="F190" s="118">
        <v>43675</v>
      </c>
      <c r="G190" s="103">
        <v>5149050</v>
      </c>
      <c r="H190" s="105">
        <v>-0.8649</v>
      </c>
      <c r="I190" s="103">
        <v>-44.532290000000003</v>
      </c>
      <c r="J190" s="104">
        <f t="shared" si="2"/>
        <v>-2.6107005618946038E-4</v>
      </c>
      <c r="K190" s="104">
        <v>2.2646619074246431E-3</v>
      </c>
    </row>
    <row r="191" spans="2:11">
      <c r="B191" s="102" t="s">
        <v>2848</v>
      </c>
      <c r="C191" s="96" t="s">
        <v>2849</v>
      </c>
      <c r="D191" s="109" t="s">
        <v>682</v>
      </c>
      <c r="E191" s="109" t="s">
        <v>136</v>
      </c>
      <c r="F191" s="118">
        <v>43675</v>
      </c>
      <c r="G191" s="103">
        <v>4462510</v>
      </c>
      <c r="H191" s="105">
        <v>-0.8649</v>
      </c>
      <c r="I191" s="103">
        <v>-38.594650000000001</v>
      </c>
      <c r="J191" s="104">
        <f t="shared" si="2"/>
        <v>-2.262607075475471E-4</v>
      </c>
      <c r="K191" s="104">
        <v>2.2646619074246431E-3</v>
      </c>
    </row>
    <row r="192" spans="2:11">
      <c r="B192" s="102" t="s">
        <v>2848</v>
      </c>
      <c r="C192" s="96" t="s">
        <v>2850</v>
      </c>
      <c r="D192" s="109" t="s">
        <v>682</v>
      </c>
      <c r="E192" s="109" t="s">
        <v>136</v>
      </c>
      <c r="F192" s="118">
        <v>43675</v>
      </c>
      <c r="G192" s="103">
        <v>1029810</v>
      </c>
      <c r="H192" s="105">
        <v>-0.8649</v>
      </c>
      <c r="I192" s="103">
        <v>-8.9064599999999992</v>
      </c>
      <c r="J192" s="104">
        <f t="shared" si="2"/>
        <v>-5.2214022962869885E-5</v>
      </c>
      <c r="K192" s="104">
        <v>2.2646619074246431E-3</v>
      </c>
    </row>
    <row r="193" spans="2:11">
      <c r="B193" s="102" t="s">
        <v>2848</v>
      </c>
      <c r="C193" s="96" t="s">
        <v>2851</v>
      </c>
      <c r="D193" s="109" t="s">
        <v>682</v>
      </c>
      <c r="E193" s="109" t="s">
        <v>136</v>
      </c>
      <c r="F193" s="118">
        <v>43675</v>
      </c>
      <c r="G193" s="103">
        <v>1029810</v>
      </c>
      <c r="H193" s="105">
        <v>-0.8649</v>
      </c>
      <c r="I193" s="103">
        <v>-8.9064599999999992</v>
      </c>
      <c r="J193" s="104">
        <f t="shared" si="2"/>
        <v>-5.2214022962869885E-5</v>
      </c>
      <c r="K193" s="104">
        <v>2.2646619074246431E-3</v>
      </c>
    </row>
    <row r="194" spans="2:11">
      <c r="B194" s="102" t="s">
        <v>2848</v>
      </c>
      <c r="C194" s="96" t="s">
        <v>2852</v>
      </c>
      <c r="D194" s="109" t="s">
        <v>682</v>
      </c>
      <c r="E194" s="109" t="s">
        <v>136</v>
      </c>
      <c r="F194" s="118">
        <v>43675</v>
      </c>
      <c r="G194" s="103">
        <v>1373080</v>
      </c>
      <c r="H194" s="105">
        <v>-0.8649</v>
      </c>
      <c r="I194" s="103">
        <v>-11.87528</v>
      </c>
      <c r="J194" s="104">
        <f t="shared" si="2"/>
        <v>-6.9618697283826514E-5</v>
      </c>
      <c r="K194" s="104">
        <v>2.2646619074246431E-3</v>
      </c>
    </row>
    <row r="195" spans="2:11">
      <c r="B195" s="102" t="s">
        <v>2848</v>
      </c>
      <c r="C195" s="96" t="s">
        <v>2853</v>
      </c>
      <c r="D195" s="109" t="s">
        <v>682</v>
      </c>
      <c r="E195" s="109" t="s">
        <v>136</v>
      </c>
      <c r="F195" s="118">
        <v>43675</v>
      </c>
      <c r="G195" s="103">
        <v>7551940</v>
      </c>
      <c r="H195" s="105">
        <v>-0.8649</v>
      </c>
      <c r="I195" s="103">
        <v>-65.314030000000002</v>
      </c>
      <c r="J195" s="104">
        <f t="shared" si="2"/>
        <v>-3.8290277643615676E-4</v>
      </c>
      <c r="K195" s="104">
        <v>2.2646619074246431E-3</v>
      </c>
    </row>
    <row r="196" spans="2:11">
      <c r="B196" s="102" t="s">
        <v>2848</v>
      </c>
      <c r="C196" s="96" t="s">
        <v>2854</v>
      </c>
      <c r="D196" s="109" t="s">
        <v>682</v>
      </c>
      <c r="E196" s="109" t="s">
        <v>136</v>
      </c>
      <c r="F196" s="118">
        <v>43675</v>
      </c>
      <c r="G196" s="103">
        <v>1544715</v>
      </c>
      <c r="H196" s="105">
        <v>-0.8649</v>
      </c>
      <c r="I196" s="103">
        <v>-13.359690000000001</v>
      </c>
      <c r="J196" s="104">
        <f t="shared" si="2"/>
        <v>-7.8321034444304841E-5</v>
      </c>
      <c r="K196" s="104">
        <v>2.2646619074246431E-3</v>
      </c>
    </row>
    <row r="197" spans="2:11">
      <c r="B197" s="102" t="s">
        <v>2855</v>
      </c>
      <c r="C197" s="96" t="s">
        <v>2856</v>
      </c>
      <c r="D197" s="109" t="s">
        <v>682</v>
      </c>
      <c r="E197" s="109" t="s">
        <v>136</v>
      </c>
      <c r="F197" s="118">
        <v>44007</v>
      </c>
      <c r="G197" s="103">
        <v>137316</v>
      </c>
      <c r="H197" s="105">
        <v>-0.92090000000000005</v>
      </c>
      <c r="I197" s="103">
        <v>-1.2645999999999999</v>
      </c>
      <c r="J197" s="104">
        <f t="shared" si="2"/>
        <v>-7.4137034735287934E-6</v>
      </c>
      <c r="K197" s="104">
        <v>2.2646619074246431E-3</v>
      </c>
    </row>
    <row r="198" spans="2:11">
      <c r="B198" s="102" t="s">
        <v>2855</v>
      </c>
      <c r="C198" s="96" t="s">
        <v>2857</v>
      </c>
      <c r="D198" s="109" t="s">
        <v>682</v>
      </c>
      <c r="E198" s="109" t="s">
        <v>136</v>
      </c>
      <c r="F198" s="118">
        <v>44007</v>
      </c>
      <c r="G198" s="103">
        <v>240303</v>
      </c>
      <c r="H198" s="105">
        <v>-0.92090000000000005</v>
      </c>
      <c r="I198" s="103">
        <v>-2.2130399999999999</v>
      </c>
      <c r="J198" s="104">
        <f t="shared" si="2"/>
        <v>-1.2973922453786305E-5</v>
      </c>
      <c r="K198" s="104">
        <v>2.2646619074246431E-3</v>
      </c>
    </row>
    <row r="199" spans="2:11">
      <c r="B199" s="102" t="s">
        <v>2855</v>
      </c>
      <c r="C199" s="96" t="s">
        <v>2858</v>
      </c>
      <c r="D199" s="109" t="s">
        <v>682</v>
      </c>
      <c r="E199" s="109" t="s">
        <v>136</v>
      </c>
      <c r="F199" s="118">
        <v>44007</v>
      </c>
      <c r="G199" s="103">
        <v>24030.3</v>
      </c>
      <c r="H199" s="105">
        <v>-0.92090000000000005</v>
      </c>
      <c r="I199" s="103">
        <v>-0.22130000000000002</v>
      </c>
      <c r="J199" s="104">
        <f t="shared" si="2"/>
        <v>-1.2973687954229973E-6</v>
      </c>
      <c r="K199" s="104">
        <v>2.2646619074246431E-3</v>
      </c>
    </row>
    <row r="200" spans="2:11">
      <c r="B200" s="102" t="s">
        <v>2855</v>
      </c>
      <c r="C200" s="96" t="s">
        <v>2859</v>
      </c>
      <c r="D200" s="109" t="s">
        <v>682</v>
      </c>
      <c r="E200" s="109" t="s">
        <v>136</v>
      </c>
      <c r="F200" s="118">
        <v>44007</v>
      </c>
      <c r="G200" s="103">
        <v>205974</v>
      </c>
      <c r="H200" s="105">
        <v>-0.92090000000000005</v>
      </c>
      <c r="I200" s="103">
        <v>-1.8969</v>
      </c>
      <c r="J200" s="104">
        <f t="shared" si="2"/>
        <v>-1.112055521029319E-5</v>
      </c>
      <c r="K200" s="104">
        <v>2.2646619074246431E-3</v>
      </c>
    </row>
    <row r="201" spans="2:11">
      <c r="B201" s="102" t="s">
        <v>2860</v>
      </c>
      <c r="C201" s="96" t="s">
        <v>2861</v>
      </c>
      <c r="D201" s="109" t="s">
        <v>682</v>
      </c>
      <c r="E201" s="109" t="s">
        <v>136</v>
      </c>
      <c r="F201" s="118">
        <v>43675</v>
      </c>
      <c r="G201" s="103">
        <v>20598000</v>
      </c>
      <c r="H201" s="105">
        <v>-0.84050000000000002</v>
      </c>
      <c r="I201" s="103">
        <v>-173.13613000000001</v>
      </c>
      <c r="J201" s="104">
        <f t="shared" si="2"/>
        <v>-1.0150086417636667E-3</v>
      </c>
      <c r="K201" s="104">
        <v>2.2646619074246431E-3</v>
      </c>
    </row>
    <row r="202" spans="2:11">
      <c r="B202" s="102" t="s">
        <v>2860</v>
      </c>
      <c r="C202" s="96" t="s">
        <v>2862</v>
      </c>
      <c r="D202" s="109" t="s">
        <v>682</v>
      </c>
      <c r="E202" s="109" t="s">
        <v>136</v>
      </c>
      <c r="F202" s="118">
        <v>43675</v>
      </c>
      <c r="G202" s="103">
        <v>295238000</v>
      </c>
      <c r="H202" s="105">
        <v>-0.84050000000000002</v>
      </c>
      <c r="I202" s="103">
        <v>-2481.61789</v>
      </c>
      <c r="J202" s="104">
        <f t="shared" si="2"/>
        <v>-1.4548457354945593E-2</v>
      </c>
      <c r="K202" s="104">
        <v>2.2646619074246431E-3</v>
      </c>
    </row>
    <row r="203" spans="2:11">
      <c r="B203" s="102" t="s">
        <v>2863</v>
      </c>
      <c r="C203" s="96" t="s">
        <v>2864</v>
      </c>
      <c r="D203" s="109" t="s">
        <v>682</v>
      </c>
      <c r="E203" s="109" t="s">
        <v>136</v>
      </c>
      <c r="F203" s="118">
        <v>43780</v>
      </c>
      <c r="G203" s="103">
        <v>51504000</v>
      </c>
      <c r="H203" s="105">
        <v>-0.8427</v>
      </c>
      <c r="I203" s="103">
        <v>-434.02247</v>
      </c>
      <c r="J203" s="104">
        <f t="shared" si="2"/>
        <v>-2.5444519163597555E-3</v>
      </c>
      <c r="K203" s="104">
        <v>2.2646619074246431E-3</v>
      </c>
    </row>
    <row r="204" spans="2:11">
      <c r="B204" s="102" t="s">
        <v>2865</v>
      </c>
      <c r="C204" s="96" t="s">
        <v>2866</v>
      </c>
      <c r="D204" s="109" t="s">
        <v>682</v>
      </c>
      <c r="E204" s="109" t="s">
        <v>136</v>
      </c>
      <c r="F204" s="118">
        <v>43675</v>
      </c>
      <c r="G204" s="103">
        <v>343370</v>
      </c>
      <c r="H204" s="105">
        <v>-0.84189999999999998</v>
      </c>
      <c r="I204" s="103">
        <v>-2.8907099999999999</v>
      </c>
      <c r="J204" s="104">
        <f t="shared" ref="J204:J267" si="3">I204/$I$11</f>
        <v>-1.6946755312323594E-5</v>
      </c>
      <c r="K204" s="104">
        <v>2.2646619074246431E-3</v>
      </c>
    </row>
    <row r="205" spans="2:11">
      <c r="B205" s="102" t="s">
        <v>2867</v>
      </c>
      <c r="C205" s="96" t="s">
        <v>2868</v>
      </c>
      <c r="D205" s="109" t="s">
        <v>682</v>
      </c>
      <c r="E205" s="109" t="s">
        <v>136</v>
      </c>
      <c r="F205" s="118">
        <v>43675</v>
      </c>
      <c r="G205" s="103">
        <v>686900</v>
      </c>
      <c r="H205" s="105">
        <v>-0.8044</v>
      </c>
      <c r="I205" s="103">
        <v>-5.5252700000000008</v>
      </c>
      <c r="J205" s="104">
        <f t="shared" si="3"/>
        <v>-3.239183409076739E-5</v>
      </c>
      <c r="K205" s="104">
        <v>2.2646619074246431E-3</v>
      </c>
    </row>
    <row r="206" spans="2:11">
      <c r="B206" s="102" t="s">
        <v>2869</v>
      </c>
      <c r="C206" s="96" t="s">
        <v>2870</v>
      </c>
      <c r="D206" s="109" t="s">
        <v>682</v>
      </c>
      <c r="E206" s="109" t="s">
        <v>136</v>
      </c>
      <c r="F206" s="118">
        <v>44007</v>
      </c>
      <c r="G206" s="103">
        <v>8596250</v>
      </c>
      <c r="H206" s="105">
        <v>-0.7984</v>
      </c>
      <c r="I206" s="103">
        <v>-68.634869999999992</v>
      </c>
      <c r="J206" s="104">
        <f t="shared" si="3"/>
        <v>-4.0237116410263892E-4</v>
      </c>
      <c r="K206" s="104">
        <v>2.2646619074246431E-3</v>
      </c>
    </row>
    <row r="207" spans="2:11">
      <c r="B207" s="102" t="s">
        <v>2871</v>
      </c>
      <c r="C207" s="96" t="s">
        <v>2872</v>
      </c>
      <c r="D207" s="109" t="s">
        <v>682</v>
      </c>
      <c r="E207" s="109" t="s">
        <v>136</v>
      </c>
      <c r="F207" s="118">
        <v>43993</v>
      </c>
      <c r="G207" s="103">
        <v>5849360</v>
      </c>
      <c r="H207" s="105">
        <v>-0.71589999999999998</v>
      </c>
      <c r="I207" s="103">
        <v>-41.874580000000002</v>
      </c>
      <c r="J207" s="104">
        <f t="shared" si="3"/>
        <v>-2.4548926079278775E-4</v>
      </c>
      <c r="K207" s="104">
        <v>2.2646619074246431E-3</v>
      </c>
    </row>
    <row r="208" spans="2:11">
      <c r="B208" s="102" t="s">
        <v>2871</v>
      </c>
      <c r="C208" s="96" t="s">
        <v>2873</v>
      </c>
      <c r="D208" s="109" t="s">
        <v>682</v>
      </c>
      <c r="E208" s="109" t="s">
        <v>136</v>
      </c>
      <c r="F208" s="118">
        <v>43993</v>
      </c>
      <c r="G208" s="103">
        <v>11870760</v>
      </c>
      <c r="H208" s="105">
        <v>-0.71589999999999998</v>
      </c>
      <c r="I208" s="103">
        <v>-84.980770000000007</v>
      </c>
      <c r="J208" s="104">
        <f t="shared" si="3"/>
        <v>-4.9819882155001708E-4</v>
      </c>
      <c r="K208" s="104">
        <v>2.2646619074246431E-3</v>
      </c>
    </row>
    <row r="209" spans="2:11">
      <c r="B209" s="102" t="s">
        <v>2871</v>
      </c>
      <c r="C209" s="96" t="s">
        <v>2874</v>
      </c>
      <c r="D209" s="109" t="s">
        <v>682</v>
      </c>
      <c r="E209" s="109" t="s">
        <v>136</v>
      </c>
      <c r="F209" s="118">
        <v>43993</v>
      </c>
      <c r="G209" s="103">
        <v>58493.599999999999</v>
      </c>
      <c r="H209" s="105">
        <v>-0.71589999999999998</v>
      </c>
      <c r="I209" s="103">
        <v>-0.41875000000000001</v>
      </c>
      <c r="J209" s="104">
        <f t="shared" si="3"/>
        <v>-2.4549172303812923E-6</v>
      </c>
      <c r="K209" s="104">
        <v>2.2646619074246431E-3</v>
      </c>
    </row>
    <row r="210" spans="2:11">
      <c r="B210" s="102" t="s">
        <v>2871</v>
      </c>
      <c r="C210" s="96" t="s">
        <v>2875</v>
      </c>
      <c r="D210" s="109" t="s">
        <v>682</v>
      </c>
      <c r="E210" s="109" t="s">
        <v>136</v>
      </c>
      <c r="F210" s="118">
        <v>43993</v>
      </c>
      <c r="G210" s="103">
        <v>27526400</v>
      </c>
      <c r="H210" s="105">
        <v>-0.71589999999999998</v>
      </c>
      <c r="I210" s="103">
        <v>-197.05685999999997</v>
      </c>
      <c r="J210" s="104">
        <f t="shared" si="3"/>
        <v>-1.1552436560688575E-3</v>
      </c>
      <c r="K210" s="104">
        <v>2.2646619074246431E-3</v>
      </c>
    </row>
    <row r="211" spans="2:11">
      <c r="B211" s="102" t="s">
        <v>2876</v>
      </c>
      <c r="C211" s="96" t="s">
        <v>2877</v>
      </c>
      <c r="D211" s="109" t="s">
        <v>682</v>
      </c>
      <c r="E211" s="109" t="s">
        <v>136</v>
      </c>
      <c r="F211" s="118">
        <v>43993</v>
      </c>
      <c r="G211" s="103">
        <v>251185700</v>
      </c>
      <c r="H211" s="105">
        <v>-0.71299999999999997</v>
      </c>
      <c r="I211" s="103">
        <v>-1790.8446399999998</v>
      </c>
      <c r="J211" s="104">
        <f t="shared" si="3"/>
        <v>-1.0498806838619659E-2</v>
      </c>
      <c r="K211" s="104">
        <v>2.2646619074246431E-3</v>
      </c>
    </row>
    <row r="212" spans="2:11">
      <c r="B212" s="102" t="s">
        <v>2581</v>
      </c>
      <c r="C212" s="96" t="s">
        <v>2878</v>
      </c>
      <c r="D212" s="109" t="s">
        <v>682</v>
      </c>
      <c r="E212" s="109" t="s">
        <v>136</v>
      </c>
      <c r="F212" s="118">
        <v>44000</v>
      </c>
      <c r="G212" s="103">
        <v>51622500</v>
      </c>
      <c r="H212" s="105">
        <v>-0.66090000000000004</v>
      </c>
      <c r="I212" s="103">
        <v>-341.17761999999999</v>
      </c>
      <c r="J212" s="104">
        <f t="shared" si="3"/>
        <v>-2.0001500130351784E-3</v>
      </c>
      <c r="K212" s="104">
        <v>2.2646619074246431E-3</v>
      </c>
    </row>
    <row r="213" spans="2:11">
      <c r="B213" s="102" t="s">
        <v>2879</v>
      </c>
      <c r="C213" s="96" t="s">
        <v>2880</v>
      </c>
      <c r="D213" s="109" t="s">
        <v>682</v>
      </c>
      <c r="E213" s="109" t="s">
        <v>136</v>
      </c>
      <c r="F213" s="118">
        <v>43992</v>
      </c>
      <c r="G213" s="103">
        <v>1666121.6</v>
      </c>
      <c r="H213" s="105">
        <v>-0.64249999999999996</v>
      </c>
      <c r="I213" s="103">
        <v>-10.704330000000001</v>
      </c>
      <c r="J213" s="104">
        <f t="shared" si="3"/>
        <v>-6.2754015896566875E-5</v>
      </c>
      <c r="K213" s="104">
        <v>2.2646619074246431E-3</v>
      </c>
    </row>
    <row r="214" spans="2:11">
      <c r="B214" s="102" t="s">
        <v>2879</v>
      </c>
      <c r="C214" s="96" t="s">
        <v>2881</v>
      </c>
      <c r="D214" s="109" t="s">
        <v>682</v>
      </c>
      <c r="E214" s="109" t="s">
        <v>136</v>
      </c>
      <c r="F214" s="118">
        <v>43992</v>
      </c>
      <c r="G214" s="103">
        <v>2000034.4</v>
      </c>
      <c r="H214" s="105">
        <v>-0.64249999999999996</v>
      </c>
      <c r="I214" s="103">
        <v>-12.849620000000002</v>
      </c>
      <c r="J214" s="104">
        <f t="shared" si="3"/>
        <v>-7.5330754726810899E-5</v>
      </c>
      <c r="K214" s="104">
        <v>2.2646619074246431E-3</v>
      </c>
    </row>
    <row r="215" spans="2:11">
      <c r="B215" s="102" t="s">
        <v>2879</v>
      </c>
      <c r="C215" s="96" t="s">
        <v>2882</v>
      </c>
      <c r="D215" s="109" t="s">
        <v>682</v>
      </c>
      <c r="E215" s="109" t="s">
        <v>136</v>
      </c>
      <c r="F215" s="118">
        <v>43992</v>
      </c>
      <c r="G215" s="103">
        <v>164890.96</v>
      </c>
      <c r="H215" s="105">
        <v>-0.64249999999999996</v>
      </c>
      <c r="I215" s="103">
        <v>-1.0593800000000002</v>
      </c>
      <c r="J215" s="104">
        <f t="shared" si="3"/>
        <v>-6.2106034997524392E-6</v>
      </c>
      <c r="K215" s="104">
        <v>2.2646619074246431E-3</v>
      </c>
    </row>
    <row r="216" spans="2:11">
      <c r="B216" s="102" t="s">
        <v>2879</v>
      </c>
      <c r="C216" s="96" t="s">
        <v>2883</v>
      </c>
      <c r="D216" s="109" t="s">
        <v>682</v>
      </c>
      <c r="E216" s="109" t="s">
        <v>136</v>
      </c>
      <c r="F216" s="118">
        <v>43992</v>
      </c>
      <c r="G216" s="103">
        <v>22286097.600000001</v>
      </c>
      <c r="H216" s="105">
        <v>-0.64249999999999996</v>
      </c>
      <c r="I216" s="103">
        <v>-143.18153000000001</v>
      </c>
      <c r="J216" s="104">
        <f t="shared" si="3"/>
        <v>-8.3940013150890979E-4</v>
      </c>
      <c r="K216" s="104">
        <v>2.2646619074246431E-3</v>
      </c>
    </row>
    <row r="217" spans="2:11">
      <c r="B217" s="102" t="s">
        <v>2879</v>
      </c>
      <c r="C217" s="96" t="s">
        <v>2884</v>
      </c>
      <c r="D217" s="109" t="s">
        <v>682</v>
      </c>
      <c r="E217" s="109" t="s">
        <v>136</v>
      </c>
      <c r="F217" s="118">
        <v>43992</v>
      </c>
      <c r="G217" s="103">
        <v>939775.2</v>
      </c>
      <c r="H217" s="105">
        <v>-0.64249999999999996</v>
      </c>
      <c r="I217" s="103">
        <v>-6.0377799999999997</v>
      </c>
      <c r="J217" s="104">
        <f t="shared" si="3"/>
        <v>-3.5396418281197755E-5</v>
      </c>
      <c r="K217" s="104">
        <v>2.2646619074246431E-3</v>
      </c>
    </row>
    <row r="218" spans="2:11">
      <c r="B218" s="102" t="s">
        <v>2879</v>
      </c>
      <c r="C218" s="96" t="s">
        <v>2885</v>
      </c>
      <c r="D218" s="109" t="s">
        <v>682</v>
      </c>
      <c r="E218" s="109" t="s">
        <v>136</v>
      </c>
      <c r="F218" s="118">
        <v>43992</v>
      </c>
      <c r="G218" s="103">
        <v>4292672.8</v>
      </c>
      <c r="H218" s="105">
        <v>-0.64249999999999996</v>
      </c>
      <c r="I218" s="103">
        <v>-27.579139999999999</v>
      </c>
      <c r="J218" s="104">
        <f t="shared" si="3"/>
        <v>-1.6168240235247264E-4</v>
      </c>
      <c r="K218" s="104">
        <v>2.2646619074246431E-3</v>
      </c>
    </row>
    <row r="219" spans="2:11">
      <c r="B219" s="102" t="s">
        <v>2879</v>
      </c>
      <c r="C219" s="96" t="s">
        <v>2886</v>
      </c>
      <c r="D219" s="109" t="s">
        <v>682</v>
      </c>
      <c r="E219" s="109" t="s">
        <v>136</v>
      </c>
      <c r="F219" s="118">
        <v>43992</v>
      </c>
      <c r="G219" s="103">
        <v>66438.320000000007</v>
      </c>
      <c r="H219" s="105">
        <v>-0.64249999999999996</v>
      </c>
      <c r="I219" s="103">
        <v>-0.42685000000000001</v>
      </c>
      <c r="J219" s="104">
        <f t="shared" si="3"/>
        <v>-2.5024033905391155E-6</v>
      </c>
      <c r="K219" s="104">
        <v>2.2646619074246431E-3</v>
      </c>
    </row>
    <row r="220" spans="2:11">
      <c r="B220" s="102" t="s">
        <v>2879</v>
      </c>
      <c r="C220" s="96" t="s">
        <v>2887</v>
      </c>
      <c r="D220" s="109" t="s">
        <v>682</v>
      </c>
      <c r="E220" s="109" t="s">
        <v>136</v>
      </c>
      <c r="F220" s="118">
        <v>43992</v>
      </c>
      <c r="G220" s="103">
        <v>2328783.6</v>
      </c>
      <c r="H220" s="105">
        <v>-0.64249999999999996</v>
      </c>
      <c r="I220" s="103">
        <v>-14.961739999999999</v>
      </c>
      <c r="J220" s="104">
        <f t="shared" si="3"/>
        <v>-8.7713034799964172E-5</v>
      </c>
      <c r="K220" s="104">
        <v>2.2646619074246431E-3</v>
      </c>
    </row>
    <row r="221" spans="2:11">
      <c r="B221" s="102" t="s">
        <v>2879</v>
      </c>
      <c r="C221" s="96" t="s">
        <v>2888</v>
      </c>
      <c r="D221" s="109" t="s">
        <v>682</v>
      </c>
      <c r="E221" s="109" t="s">
        <v>136</v>
      </c>
      <c r="F221" s="118">
        <v>43992</v>
      </c>
      <c r="G221" s="103">
        <v>18809273.600000001</v>
      </c>
      <c r="H221" s="105">
        <v>-0.64249999999999996</v>
      </c>
      <c r="I221" s="103">
        <v>-120.84397</v>
      </c>
      <c r="J221" s="104">
        <f t="shared" si="3"/>
        <v>-7.0844643376878809E-4</v>
      </c>
      <c r="K221" s="104">
        <v>2.2646619074246431E-3</v>
      </c>
    </row>
    <row r="222" spans="2:11">
      <c r="B222" s="102" t="s">
        <v>2879</v>
      </c>
      <c r="C222" s="96" t="s">
        <v>2610</v>
      </c>
      <c r="D222" s="109" t="s">
        <v>682</v>
      </c>
      <c r="E222" s="109" t="s">
        <v>136</v>
      </c>
      <c r="F222" s="118">
        <v>43992</v>
      </c>
      <c r="G222" s="103">
        <v>4199.7299999999996</v>
      </c>
      <c r="H222" s="105">
        <v>-0.64239999999999997</v>
      </c>
      <c r="I222" s="103">
        <v>-2.6980000000000001E-2</v>
      </c>
      <c r="J222" s="104">
        <f t="shared" si="3"/>
        <v>-1.5816995074790989E-7</v>
      </c>
      <c r="K222" s="104">
        <v>2.2646619074246431E-3</v>
      </c>
    </row>
    <row r="223" spans="2:11">
      <c r="B223" s="102" t="s">
        <v>2879</v>
      </c>
      <c r="C223" s="96" t="s">
        <v>2564</v>
      </c>
      <c r="D223" s="109" t="s">
        <v>682</v>
      </c>
      <c r="E223" s="109" t="s">
        <v>136</v>
      </c>
      <c r="F223" s="118">
        <v>43992</v>
      </c>
      <c r="G223" s="103">
        <v>112222.24</v>
      </c>
      <c r="H223" s="105">
        <v>-0.64249999999999996</v>
      </c>
      <c r="I223" s="103">
        <v>-0.72099000000000002</v>
      </c>
      <c r="J223" s="104">
        <f t="shared" si="3"/>
        <v>-4.2267958780480196E-6</v>
      </c>
      <c r="K223" s="104">
        <v>2.2646619074246431E-3</v>
      </c>
    </row>
    <row r="224" spans="2:11">
      <c r="B224" s="102" t="s">
        <v>2879</v>
      </c>
      <c r="C224" s="96" t="s">
        <v>2889</v>
      </c>
      <c r="D224" s="109" t="s">
        <v>682</v>
      </c>
      <c r="E224" s="109" t="s">
        <v>136</v>
      </c>
      <c r="F224" s="118">
        <v>43992</v>
      </c>
      <c r="G224" s="103">
        <v>674710.4</v>
      </c>
      <c r="H224" s="105">
        <v>-0.64249999999999996</v>
      </c>
      <c r="I224" s="103">
        <v>-4.3348100000000001</v>
      </c>
      <c r="J224" s="104">
        <f t="shared" si="3"/>
        <v>-2.5412775544905385E-5</v>
      </c>
      <c r="K224" s="104">
        <v>2.2646619074246431E-3</v>
      </c>
    </row>
    <row r="225" spans="2:11">
      <c r="B225" s="102" t="s">
        <v>2879</v>
      </c>
      <c r="C225" s="96" t="s">
        <v>2890</v>
      </c>
      <c r="D225" s="109" t="s">
        <v>682</v>
      </c>
      <c r="E225" s="109" t="s">
        <v>136</v>
      </c>
      <c r="F225" s="118">
        <v>43992</v>
      </c>
      <c r="G225" s="103">
        <v>155940.72</v>
      </c>
      <c r="H225" s="105">
        <v>-0.64249999999999996</v>
      </c>
      <c r="I225" s="103">
        <v>-1.00187</v>
      </c>
      <c r="J225" s="104">
        <f t="shared" si="3"/>
        <v>-5.8734517626318941E-6</v>
      </c>
      <c r="K225" s="104">
        <v>2.2646619074246431E-3</v>
      </c>
    </row>
    <row r="226" spans="2:11">
      <c r="B226" s="102" t="s">
        <v>2879</v>
      </c>
      <c r="C226" s="96" t="s">
        <v>2891</v>
      </c>
      <c r="D226" s="109" t="s">
        <v>682</v>
      </c>
      <c r="E226" s="109" t="s">
        <v>136</v>
      </c>
      <c r="F226" s="118">
        <v>43992</v>
      </c>
      <c r="G226" s="103">
        <v>402416.56</v>
      </c>
      <c r="H226" s="105">
        <v>-0.64249999999999996</v>
      </c>
      <c r="I226" s="103">
        <v>-2.58541</v>
      </c>
      <c r="J226" s="104">
        <f t="shared" si="3"/>
        <v>-1.5156937448597248E-5</v>
      </c>
      <c r="K226" s="104">
        <v>2.2646619074246431E-3</v>
      </c>
    </row>
    <row r="227" spans="2:11">
      <c r="B227" s="102" t="s">
        <v>2879</v>
      </c>
      <c r="C227" s="96" t="s">
        <v>2856</v>
      </c>
      <c r="D227" s="109" t="s">
        <v>682</v>
      </c>
      <c r="E227" s="109" t="s">
        <v>136</v>
      </c>
      <c r="F227" s="118">
        <v>43992</v>
      </c>
      <c r="G227" s="103">
        <v>9759204</v>
      </c>
      <c r="H227" s="105">
        <v>-0.64249999999999996</v>
      </c>
      <c r="I227" s="103">
        <v>-62.69997</v>
      </c>
      <c r="J227" s="104">
        <f t="shared" si="3"/>
        <v>-3.6757787868033461E-4</v>
      </c>
      <c r="K227" s="104">
        <v>2.2646619074246431E-3</v>
      </c>
    </row>
    <row r="228" spans="2:11">
      <c r="B228" s="102" t="s">
        <v>2892</v>
      </c>
      <c r="C228" s="96" t="s">
        <v>2893</v>
      </c>
      <c r="D228" s="109" t="s">
        <v>682</v>
      </c>
      <c r="E228" s="109" t="s">
        <v>136</v>
      </c>
      <c r="F228" s="118">
        <v>44000</v>
      </c>
      <c r="G228" s="103">
        <v>12049100</v>
      </c>
      <c r="H228" s="105">
        <v>-0.62880000000000003</v>
      </c>
      <c r="I228" s="103">
        <v>-75.75873</v>
      </c>
      <c r="J228" s="104">
        <f t="shared" si="3"/>
        <v>-4.4413471433744271E-4</v>
      </c>
      <c r="K228" s="104">
        <v>2.2646619074246431E-3</v>
      </c>
    </row>
    <row r="229" spans="2:11">
      <c r="B229" s="102" t="s">
        <v>2892</v>
      </c>
      <c r="C229" s="96" t="s">
        <v>2894</v>
      </c>
      <c r="D229" s="109" t="s">
        <v>682</v>
      </c>
      <c r="E229" s="109" t="s">
        <v>136</v>
      </c>
      <c r="F229" s="118">
        <v>44000</v>
      </c>
      <c r="G229" s="103">
        <v>51639000</v>
      </c>
      <c r="H229" s="105">
        <v>-0.62880000000000003</v>
      </c>
      <c r="I229" s="103">
        <v>-324.68028000000004</v>
      </c>
      <c r="J229" s="104">
        <f t="shared" si="3"/>
        <v>-1.9034345402675168E-3</v>
      </c>
      <c r="K229" s="104">
        <v>2.2646619074246431E-3</v>
      </c>
    </row>
    <row r="230" spans="2:11">
      <c r="B230" s="102" t="s">
        <v>2892</v>
      </c>
      <c r="C230" s="96" t="s">
        <v>2895</v>
      </c>
      <c r="D230" s="109" t="s">
        <v>682</v>
      </c>
      <c r="E230" s="109" t="s">
        <v>136</v>
      </c>
      <c r="F230" s="118">
        <v>44000</v>
      </c>
      <c r="G230" s="103">
        <v>59556980</v>
      </c>
      <c r="H230" s="105">
        <v>-0.62880000000000003</v>
      </c>
      <c r="I230" s="103">
        <v>-374.46459000000004</v>
      </c>
      <c r="J230" s="104">
        <f t="shared" si="3"/>
        <v>-2.1952945054535314E-3</v>
      </c>
      <c r="K230" s="104">
        <v>2.2646619074246431E-3</v>
      </c>
    </row>
    <row r="231" spans="2:11">
      <c r="B231" s="102" t="s">
        <v>2892</v>
      </c>
      <c r="C231" s="96" t="s">
        <v>2896</v>
      </c>
      <c r="D231" s="109" t="s">
        <v>682</v>
      </c>
      <c r="E231" s="109" t="s">
        <v>136</v>
      </c>
      <c r="F231" s="118">
        <v>44000</v>
      </c>
      <c r="G231" s="103">
        <v>1032780</v>
      </c>
      <c r="H231" s="105">
        <v>-0.62880000000000003</v>
      </c>
      <c r="I231" s="103">
        <v>-6.4936099999999994</v>
      </c>
      <c r="J231" s="104">
        <f t="shared" si="3"/>
        <v>-3.806871660030152E-5</v>
      </c>
      <c r="K231" s="104">
        <v>2.2646619074246431E-3</v>
      </c>
    </row>
    <row r="232" spans="2:11">
      <c r="B232" s="102" t="s">
        <v>2892</v>
      </c>
      <c r="C232" s="96" t="s">
        <v>2897</v>
      </c>
      <c r="D232" s="109" t="s">
        <v>682</v>
      </c>
      <c r="E232" s="109" t="s">
        <v>136</v>
      </c>
      <c r="F232" s="118">
        <v>44000</v>
      </c>
      <c r="G232" s="103">
        <v>7573720</v>
      </c>
      <c r="H232" s="105">
        <v>-0.62880000000000003</v>
      </c>
      <c r="I232" s="103">
        <v>-47.619769999999995</v>
      </c>
      <c r="J232" s="104">
        <f t="shared" si="3"/>
        <v>-2.7917037344428453E-4</v>
      </c>
      <c r="K232" s="104">
        <v>2.2646619074246431E-3</v>
      </c>
    </row>
    <row r="233" spans="2:11">
      <c r="B233" s="102" t="s">
        <v>2892</v>
      </c>
      <c r="C233" s="96" t="s">
        <v>2898</v>
      </c>
      <c r="D233" s="109" t="s">
        <v>682</v>
      </c>
      <c r="E233" s="109" t="s">
        <v>136</v>
      </c>
      <c r="F233" s="118">
        <v>44000</v>
      </c>
      <c r="G233" s="103">
        <v>9295020</v>
      </c>
      <c r="H233" s="105">
        <v>-0.62880000000000003</v>
      </c>
      <c r="I233" s="103">
        <v>-58.442449999999994</v>
      </c>
      <c r="J233" s="104">
        <f t="shared" si="3"/>
        <v>-3.4261821490315738E-4</v>
      </c>
      <c r="K233" s="104">
        <v>2.2646619074246431E-3</v>
      </c>
    </row>
    <row r="234" spans="2:11">
      <c r="B234" s="102" t="s">
        <v>2899</v>
      </c>
      <c r="C234" s="96" t="s">
        <v>2900</v>
      </c>
      <c r="D234" s="109" t="s">
        <v>682</v>
      </c>
      <c r="E234" s="109" t="s">
        <v>136</v>
      </c>
      <c r="F234" s="118">
        <v>44000</v>
      </c>
      <c r="G234" s="103">
        <v>34430000</v>
      </c>
      <c r="H234" s="105">
        <v>-0.61709999999999998</v>
      </c>
      <c r="I234" s="103">
        <v>-212.45417</v>
      </c>
      <c r="J234" s="104">
        <f t="shared" si="3"/>
        <v>-1.2455102151626418E-3</v>
      </c>
      <c r="K234" s="104">
        <v>2.2646619074246431E-3</v>
      </c>
    </row>
    <row r="235" spans="2:11">
      <c r="B235" s="102" t="s">
        <v>2901</v>
      </c>
      <c r="C235" s="96" t="s">
        <v>2902</v>
      </c>
      <c r="D235" s="109" t="s">
        <v>682</v>
      </c>
      <c r="E235" s="109" t="s">
        <v>136</v>
      </c>
      <c r="F235" s="118">
        <v>43899</v>
      </c>
      <c r="G235" s="103">
        <v>10335000</v>
      </c>
      <c r="H235" s="105">
        <v>-0.31330000000000002</v>
      </c>
      <c r="I235" s="103">
        <v>-32.377759999999995</v>
      </c>
      <c r="J235" s="104">
        <f t="shared" si="3"/>
        <v>-1.8981425887797058E-4</v>
      </c>
      <c r="K235" s="104">
        <v>2.2646619074246431E-3</v>
      </c>
    </row>
    <row r="236" spans="2:11">
      <c r="B236" s="102" t="s">
        <v>2901</v>
      </c>
      <c r="C236" s="96" t="s">
        <v>2903</v>
      </c>
      <c r="D236" s="109" t="s">
        <v>682</v>
      </c>
      <c r="E236" s="109" t="s">
        <v>136</v>
      </c>
      <c r="F236" s="118">
        <v>43899</v>
      </c>
      <c r="G236" s="103">
        <v>34450</v>
      </c>
      <c r="H236" s="105">
        <v>-0.31330000000000002</v>
      </c>
      <c r="I236" s="103">
        <v>-0.10793000000000001</v>
      </c>
      <c r="J236" s="104">
        <f t="shared" si="3"/>
        <v>-6.3273842788072342E-7</v>
      </c>
      <c r="K236" s="104">
        <v>2.2646619074246431E-3</v>
      </c>
    </row>
    <row r="237" spans="2:11">
      <c r="B237" s="102" t="s">
        <v>2904</v>
      </c>
      <c r="C237" s="96" t="s">
        <v>2905</v>
      </c>
      <c r="D237" s="109" t="s">
        <v>682</v>
      </c>
      <c r="E237" s="109" t="s">
        <v>136</v>
      </c>
      <c r="F237" s="118">
        <v>43991</v>
      </c>
      <c r="G237" s="103">
        <v>68924000</v>
      </c>
      <c r="H237" s="105">
        <v>-0.56200000000000006</v>
      </c>
      <c r="I237" s="103">
        <v>-387.327</v>
      </c>
      <c r="J237" s="104">
        <f t="shared" si="3"/>
        <v>-2.2707002414134804E-3</v>
      </c>
      <c r="K237" s="104">
        <v>2.2646619074246431E-3</v>
      </c>
    </row>
    <row r="238" spans="2:11">
      <c r="B238" s="102" t="s">
        <v>2906</v>
      </c>
      <c r="C238" s="96" t="s">
        <v>2907</v>
      </c>
      <c r="D238" s="109" t="s">
        <v>682</v>
      </c>
      <c r="E238" s="109" t="s">
        <v>136</v>
      </c>
      <c r="F238" s="118">
        <v>43993</v>
      </c>
      <c r="G238" s="103">
        <v>25856.25</v>
      </c>
      <c r="H238" s="105">
        <v>-0.49359999999999998</v>
      </c>
      <c r="I238" s="103">
        <v>-0.12762999999999999</v>
      </c>
      <c r="J238" s="104">
        <f t="shared" si="3"/>
        <v>-7.4822945937567607E-7</v>
      </c>
      <c r="K238" s="104">
        <v>2.2646619074246431E-3</v>
      </c>
    </row>
    <row r="239" spans="2:11">
      <c r="B239" s="102" t="s">
        <v>2906</v>
      </c>
      <c r="C239" s="96" t="s">
        <v>2908</v>
      </c>
      <c r="D239" s="109" t="s">
        <v>682</v>
      </c>
      <c r="E239" s="109" t="s">
        <v>136</v>
      </c>
      <c r="F239" s="118">
        <v>43993</v>
      </c>
      <c r="G239" s="103">
        <v>482650</v>
      </c>
      <c r="H239" s="105">
        <v>-0.49359999999999998</v>
      </c>
      <c r="I239" s="103">
        <v>-2.3824099999999997</v>
      </c>
      <c r="J239" s="104">
        <f t="shared" si="3"/>
        <v>-1.3966852200197479E-5</v>
      </c>
      <c r="K239" s="104">
        <v>2.2646619074246431E-3</v>
      </c>
    </row>
    <row r="240" spans="2:11">
      <c r="B240" s="102" t="s">
        <v>2909</v>
      </c>
      <c r="C240" s="96" t="s">
        <v>2910</v>
      </c>
      <c r="D240" s="109" t="s">
        <v>682</v>
      </c>
      <c r="E240" s="109" t="s">
        <v>136</v>
      </c>
      <c r="F240" s="118">
        <v>43999</v>
      </c>
      <c r="G240" s="103">
        <v>3447600</v>
      </c>
      <c r="H240" s="105">
        <v>-0.50439999999999996</v>
      </c>
      <c r="I240" s="103">
        <v>-17.391169999999999</v>
      </c>
      <c r="J240" s="104">
        <f t="shared" si="3"/>
        <v>-1.0195554122863336E-4</v>
      </c>
      <c r="K240" s="104">
        <v>2.2646619074246431E-3</v>
      </c>
    </row>
    <row r="241" spans="2:11">
      <c r="B241" s="102" t="s">
        <v>2909</v>
      </c>
      <c r="C241" s="96" t="s">
        <v>2911</v>
      </c>
      <c r="D241" s="109" t="s">
        <v>682</v>
      </c>
      <c r="E241" s="109" t="s">
        <v>136</v>
      </c>
      <c r="F241" s="118">
        <v>43999</v>
      </c>
      <c r="G241" s="103">
        <v>18961800</v>
      </c>
      <c r="H241" s="105">
        <v>-0.50439999999999996</v>
      </c>
      <c r="I241" s="103">
        <v>-95.65146</v>
      </c>
      <c r="J241" s="104">
        <f t="shared" si="3"/>
        <v>-5.607556233197062E-4</v>
      </c>
      <c r="K241" s="104">
        <v>2.2646619074246431E-3</v>
      </c>
    </row>
    <row r="242" spans="2:11">
      <c r="B242" s="102" t="s">
        <v>2909</v>
      </c>
      <c r="C242" s="96" t="s">
        <v>2912</v>
      </c>
      <c r="D242" s="109" t="s">
        <v>682</v>
      </c>
      <c r="E242" s="109" t="s">
        <v>136</v>
      </c>
      <c r="F242" s="118">
        <v>43999</v>
      </c>
      <c r="G242" s="103">
        <v>55161600</v>
      </c>
      <c r="H242" s="105">
        <v>-0.50439999999999996</v>
      </c>
      <c r="I242" s="103">
        <v>-278.25878</v>
      </c>
      <c r="J242" s="104">
        <f t="shared" si="3"/>
        <v>-1.6312890114074685E-3</v>
      </c>
      <c r="K242" s="104">
        <v>2.2646619074246431E-3</v>
      </c>
    </row>
    <row r="243" spans="2:11">
      <c r="B243" s="102" t="s">
        <v>2909</v>
      </c>
      <c r="C243" s="96" t="s">
        <v>2913</v>
      </c>
      <c r="D243" s="109" t="s">
        <v>682</v>
      </c>
      <c r="E243" s="109" t="s">
        <v>136</v>
      </c>
      <c r="F243" s="118">
        <v>43999</v>
      </c>
      <c r="G243" s="103">
        <v>1379040</v>
      </c>
      <c r="H243" s="105">
        <v>-0.50439999999999996</v>
      </c>
      <c r="I243" s="103">
        <v>-6.9564700000000004</v>
      </c>
      <c r="J243" s="104">
        <f t="shared" si="3"/>
        <v>-4.0782228216431162E-5</v>
      </c>
      <c r="K243" s="104">
        <v>2.2646619074246431E-3</v>
      </c>
    </row>
    <row r="244" spans="2:11">
      <c r="B244" s="102" t="s">
        <v>2909</v>
      </c>
      <c r="C244" s="96" t="s">
        <v>2914</v>
      </c>
      <c r="D244" s="109" t="s">
        <v>682</v>
      </c>
      <c r="E244" s="109" t="s">
        <v>136</v>
      </c>
      <c r="F244" s="118">
        <v>43999</v>
      </c>
      <c r="G244" s="103">
        <v>6688344</v>
      </c>
      <c r="H244" s="105">
        <v>-0.50439999999999996</v>
      </c>
      <c r="I244" s="103">
        <v>-33.738879999999995</v>
      </c>
      <c r="J244" s="104">
        <f t="shared" si="3"/>
        <v>-1.9779380978093557E-4</v>
      </c>
      <c r="K244" s="104">
        <v>2.2646619074246431E-3</v>
      </c>
    </row>
    <row r="245" spans="2:11">
      <c r="B245" s="102" t="s">
        <v>2909</v>
      </c>
      <c r="C245" s="96" t="s">
        <v>2915</v>
      </c>
      <c r="D245" s="109" t="s">
        <v>682</v>
      </c>
      <c r="E245" s="109" t="s">
        <v>136</v>
      </c>
      <c r="F245" s="118">
        <v>43999</v>
      </c>
      <c r="G245" s="103">
        <v>1034280</v>
      </c>
      <c r="H245" s="105">
        <v>-0.50439999999999996</v>
      </c>
      <c r="I245" s="103">
        <v>-5.2173500000000006</v>
      </c>
      <c r="J245" s="104">
        <f t="shared" si="3"/>
        <v>-3.0586656506101105E-5</v>
      </c>
      <c r="K245" s="104">
        <v>2.2646619074246431E-3</v>
      </c>
    </row>
    <row r="246" spans="2:11">
      <c r="B246" s="102" t="s">
        <v>2909</v>
      </c>
      <c r="C246" s="96" t="s">
        <v>2916</v>
      </c>
      <c r="D246" s="109" t="s">
        <v>682</v>
      </c>
      <c r="E246" s="109" t="s">
        <v>136</v>
      </c>
      <c r="F246" s="118">
        <v>43999</v>
      </c>
      <c r="G246" s="103">
        <v>1034280</v>
      </c>
      <c r="H246" s="105">
        <v>-0.50439999999999996</v>
      </c>
      <c r="I246" s="103">
        <v>-5.2173500000000006</v>
      </c>
      <c r="J246" s="104">
        <f t="shared" si="3"/>
        <v>-3.0586656506101105E-5</v>
      </c>
      <c r="K246" s="104">
        <v>2.2646619074246431E-3</v>
      </c>
    </row>
    <row r="247" spans="2:11">
      <c r="B247" s="102" t="s">
        <v>2597</v>
      </c>
      <c r="C247" s="96" t="s">
        <v>2917</v>
      </c>
      <c r="D247" s="109" t="s">
        <v>682</v>
      </c>
      <c r="E247" s="109" t="s">
        <v>136</v>
      </c>
      <c r="F247" s="118">
        <v>43999</v>
      </c>
      <c r="G247" s="103">
        <v>37924700</v>
      </c>
      <c r="H247" s="105">
        <v>-0.50149999999999995</v>
      </c>
      <c r="I247" s="103">
        <v>-190.20305999999999</v>
      </c>
      <c r="J247" s="104">
        <f t="shared" si="3"/>
        <v>-1.115063329588649E-3</v>
      </c>
      <c r="K247" s="104">
        <v>2.2646619074246431E-3</v>
      </c>
    </row>
    <row r="248" spans="2:11">
      <c r="B248" s="102" t="s">
        <v>2918</v>
      </c>
      <c r="C248" s="96" t="s">
        <v>2919</v>
      </c>
      <c r="D248" s="109" t="s">
        <v>682</v>
      </c>
      <c r="E248" s="109" t="s">
        <v>136</v>
      </c>
      <c r="F248" s="118">
        <v>43992</v>
      </c>
      <c r="G248" s="103">
        <v>86217500</v>
      </c>
      <c r="H248" s="105">
        <v>-0.50170000000000003</v>
      </c>
      <c r="I248" s="103">
        <v>-432.55928999999998</v>
      </c>
      <c r="J248" s="104">
        <f t="shared" si="3"/>
        <v>-2.5358740398388016E-3</v>
      </c>
      <c r="K248" s="104">
        <v>2.2646619074246431E-3</v>
      </c>
    </row>
    <row r="249" spans="2:11">
      <c r="B249" s="102" t="s">
        <v>2920</v>
      </c>
      <c r="C249" s="96" t="s">
        <v>2921</v>
      </c>
      <c r="D249" s="109" t="s">
        <v>682</v>
      </c>
      <c r="E249" s="109" t="s">
        <v>136</v>
      </c>
      <c r="F249" s="118">
        <v>44012</v>
      </c>
      <c r="G249" s="103">
        <v>68994000</v>
      </c>
      <c r="H249" s="105">
        <v>-0.36470000000000002</v>
      </c>
      <c r="I249" s="103">
        <v>-251.61826000000002</v>
      </c>
      <c r="J249" s="104">
        <f t="shared" si="3"/>
        <v>-1.4751092583941731E-3</v>
      </c>
      <c r="K249" s="104">
        <v>2.2646619074246431E-3</v>
      </c>
    </row>
    <row r="250" spans="2:11">
      <c r="B250" s="102" t="s">
        <v>2922</v>
      </c>
      <c r="C250" s="96" t="s">
        <v>2923</v>
      </c>
      <c r="D250" s="109" t="s">
        <v>682</v>
      </c>
      <c r="E250" s="109" t="s">
        <v>136</v>
      </c>
      <c r="F250" s="118">
        <v>43661</v>
      </c>
      <c r="G250" s="103">
        <v>134550000</v>
      </c>
      <c r="H250" s="105">
        <v>-0.37969999999999998</v>
      </c>
      <c r="I250" s="103">
        <v>-510.85469000000001</v>
      </c>
      <c r="J250" s="104">
        <f t="shared" si="3"/>
        <v>-2.9948799539154477E-3</v>
      </c>
      <c r="K250" s="104">
        <v>2.2646619074246431E-3</v>
      </c>
    </row>
    <row r="251" spans="2:11">
      <c r="B251" s="102" t="s">
        <v>2924</v>
      </c>
      <c r="C251" s="96" t="s">
        <v>2925</v>
      </c>
      <c r="D251" s="109" t="s">
        <v>682</v>
      </c>
      <c r="E251" s="109" t="s">
        <v>136</v>
      </c>
      <c r="F251" s="118">
        <v>43661</v>
      </c>
      <c r="G251" s="103">
        <v>51756000</v>
      </c>
      <c r="H251" s="105">
        <v>-0.36799999999999999</v>
      </c>
      <c r="I251" s="103">
        <v>-190.48383999999999</v>
      </c>
      <c r="J251" s="104">
        <f t="shared" si="3"/>
        <v>-1.116709399224342E-3</v>
      </c>
      <c r="K251" s="104">
        <v>2.2646619074246431E-3</v>
      </c>
    </row>
    <row r="252" spans="2:11">
      <c r="B252" s="102" t="s">
        <v>2926</v>
      </c>
      <c r="C252" s="96" t="s">
        <v>2927</v>
      </c>
      <c r="D252" s="109" t="s">
        <v>682</v>
      </c>
      <c r="E252" s="109" t="s">
        <v>136</v>
      </c>
      <c r="F252" s="118">
        <v>43661</v>
      </c>
      <c r="G252" s="103">
        <v>1725250</v>
      </c>
      <c r="H252" s="105">
        <v>-0.37190000000000001</v>
      </c>
      <c r="I252" s="103">
        <v>-6.41568</v>
      </c>
      <c r="J252" s="104">
        <f t="shared" si="3"/>
        <v>-3.7611852839672001E-5</v>
      </c>
      <c r="K252" s="104">
        <v>2.2646619074246431E-3</v>
      </c>
    </row>
    <row r="253" spans="2:11">
      <c r="B253" s="102" t="s">
        <v>2926</v>
      </c>
      <c r="C253" s="96" t="s">
        <v>2928</v>
      </c>
      <c r="D253" s="109" t="s">
        <v>682</v>
      </c>
      <c r="E253" s="109" t="s">
        <v>136</v>
      </c>
      <c r="F253" s="118">
        <v>43661</v>
      </c>
      <c r="G253" s="103">
        <v>1380200</v>
      </c>
      <c r="H253" s="105">
        <v>-0.37190000000000001</v>
      </c>
      <c r="I253" s="103">
        <v>-5.1325399999999997</v>
      </c>
      <c r="J253" s="104">
        <f t="shared" si="3"/>
        <v>-3.0089458821781966E-5</v>
      </c>
      <c r="K253" s="104">
        <v>2.2646619074246431E-3</v>
      </c>
    </row>
    <row r="254" spans="2:11">
      <c r="B254" s="102" t="s">
        <v>2601</v>
      </c>
      <c r="C254" s="96" t="s">
        <v>2929</v>
      </c>
      <c r="D254" s="109" t="s">
        <v>682</v>
      </c>
      <c r="E254" s="109" t="s">
        <v>136</v>
      </c>
      <c r="F254" s="118">
        <v>44012</v>
      </c>
      <c r="G254" s="103">
        <v>69012000</v>
      </c>
      <c r="H254" s="105">
        <v>-0.33850000000000002</v>
      </c>
      <c r="I254" s="103">
        <v>-233.62269000000001</v>
      </c>
      <c r="J254" s="104">
        <f t="shared" si="3"/>
        <v>-1.3696104288693188E-3</v>
      </c>
      <c r="K254" s="104">
        <v>2.2646619074246431E-3</v>
      </c>
    </row>
    <row r="255" spans="2:11">
      <c r="B255" s="102" t="s">
        <v>2930</v>
      </c>
      <c r="C255" s="96" t="s">
        <v>2931</v>
      </c>
      <c r="D255" s="109" t="s">
        <v>682</v>
      </c>
      <c r="E255" s="109" t="s">
        <v>136</v>
      </c>
      <c r="F255" s="118">
        <v>44012</v>
      </c>
      <c r="G255" s="103">
        <v>6040125</v>
      </c>
      <c r="H255" s="105">
        <v>-0.31340000000000001</v>
      </c>
      <c r="I255" s="103">
        <v>-18.93262</v>
      </c>
      <c r="J255" s="104">
        <f t="shared" si="3"/>
        <v>-1.1099227475644529E-4</v>
      </c>
      <c r="K255" s="104">
        <v>2.2646619074246431E-3</v>
      </c>
    </row>
    <row r="256" spans="2:11">
      <c r="B256" s="102" t="s">
        <v>2932</v>
      </c>
      <c r="C256" s="96" t="s">
        <v>2933</v>
      </c>
      <c r="D256" s="109" t="s">
        <v>682</v>
      </c>
      <c r="E256" s="109" t="s">
        <v>136</v>
      </c>
      <c r="F256" s="118">
        <v>43664</v>
      </c>
      <c r="G256" s="103">
        <v>138076000</v>
      </c>
      <c r="H256" s="105">
        <v>-0.32929999999999998</v>
      </c>
      <c r="I256" s="103">
        <v>-454.64077000000003</v>
      </c>
      <c r="J256" s="104">
        <f t="shared" si="3"/>
        <v>-2.6653264714192673E-3</v>
      </c>
      <c r="K256" s="104">
        <v>2.2646619074246431E-3</v>
      </c>
    </row>
    <row r="257" spans="2:11">
      <c r="B257" s="102" t="s">
        <v>2932</v>
      </c>
      <c r="C257" s="96" t="s">
        <v>2934</v>
      </c>
      <c r="D257" s="109" t="s">
        <v>682</v>
      </c>
      <c r="E257" s="109" t="s">
        <v>136</v>
      </c>
      <c r="F257" s="118">
        <v>43664</v>
      </c>
      <c r="G257" s="103">
        <v>1035570</v>
      </c>
      <c r="H257" s="105">
        <v>-0.32929999999999998</v>
      </c>
      <c r="I257" s="103">
        <v>-3.4098099999999998</v>
      </c>
      <c r="J257" s="104">
        <f t="shared" si="3"/>
        <v>-1.9989973304660143E-5</v>
      </c>
      <c r="K257" s="104">
        <v>2.2646619074246431E-3</v>
      </c>
    </row>
    <row r="258" spans="2:11">
      <c r="B258" s="102" t="s">
        <v>2935</v>
      </c>
      <c r="C258" s="96" t="s">
        <v>2936</v>
      </c>
      <c r="D258" s="109" t="s">
        <v>682</v>
      </c>
      <c r="E258" s="109" t="s">
        <v>136</v>
      </c>
      <c r="F258" s="118">
        <v>43657</v>
      </c>
      <c r="G258" s="103">
        <v>383172</v>
      </c>
      <c r="H258" s="105">
        <v>-0.30740000000000001</v>
      </c>
      <c r="I258" s="103">
        <v>-1.1778599999999999</v>
      </c>
      <c r="J258" s="104">
        <f t="shared" si="3"/>
        <v>-6.9051911856164986E-6</v>
      </c>
      <c r="K258" s="104">
        <v>2.2646619074246431E-3</v>
      </c>
    </row>
    <row r="259" spans="2:11">
      <c r="B259" s="102" t="s">
        <v>2935</v>
      </c>
      <c r="C259" s="96" t="s">
        <v>2937</v>
      </c>
      <c r="D259" s="109" t="s">
        <v>682</v>
      </c>
      <c r="E259" s="109" t="s">
        <v>136</v>
      </c>
      <c r="F259" s="118">
        <v>43657</v>
      </c>
      <c r="G259" s="103">
        <v>5316080</v>
      </c>
      <c r="H259" s="105">
        <v>-0.30740000000000001</v>
      </c>
      <c r="I259" s="103">
        <v>-16.341519999999999</v>
      </c>
      <c r="J259" s="104">
        <f t="shared" si="3"/>
        <v>-9.5801979745959397E-5</v>
      </c>
      <c r="K259" s="104">
        <v>2.2646619074246431E-3</v>
      </c>
    </row>
    <row r="260" spans="2:11">
      <c r="B260" s="102" t="s">
        <v>2935</v>
      </c>
      <c r="C260" s="96" t="s">
        <v>2938</v>
      </c>
      <c r="D260" s="109" t="s">
        <v>682</v>
      </c>
      <c r="E260" s="109" t="s">
        <v>136</v>
      </c>
      <c r="F260" s="118">
        <v>43657</v>
      </c>
      <c r="G260" s="103">
        <v>45773.52</v>
      </c>
      <c r="H260" s="105">
        <v>-0.30740000000000001</v>
      </c>
      <c r="I260" s="103">
        <v>-0.14071</v>
      </c>
      <c r="J260" s="104">
        <f t="shared" si="3"/>
        <v>-8.2491081429719801E-7</v>
      </c>
      <c r="K260" s="104">
        <v>2.2646619074246431E-3</v>
      </c>
    </row>
    <row r="261" spans="2:11">
      <c r="B261" s="102" t="s">
        <v>2935</v>
      </c>
      <c r="C261" s="96" t="s">
        <v>2939</v>
      </c>
      <c r="D261" s="109" t="s">
        <v>682</v>
      </c>
      <c r="E261" s="109" t="s">
        <v>136</v>
      </c>
      <c r="F261" s="118">
        <v>43657</v>
      </c>
      <c r="G261" s="103">
        <v>519526</v>
      </c>
      <c r="H261" s="105">
        <v>-0.30740000000000001</v>
      </c>
      <c r="I261" s="103">
        <v>-1.59701</v>
      </c>
      <c r="J261" s="104">
        <f t="shared" si="3"/>
        <v>-9.3624534115611409E-6</v>
      </c>
      <c r="K261" s="104">
        <v>2.2646619074246431E-3</v>
      </c>
    </row>
    <row r="262" spans="2:11">
      <c r="B262" s="102" t="s">
        <v>2935</v>
      </c>
      <c r="C262" s="96" t="s">
        <v>2940</v>
      </c>
      <c r="D262" s="109" t="s">
        <v>682</v>
      </c>
      <c r="E262" s="109" t="s">
        <v>136</v>
      </c>
      <c r="F262" s="118">
        <v>43657</v>
      </c>
      <c r="G262" s="103">
        <v>183991.6</v>
      </c>
      <c r="H262" s="105">
        <v>-0.30740000000000001</v>
      </c>
      <c r="I262" s="103">
        <v>-0.56559000000000004</v>
      </c>
      <c r="J262" s="104">
        <f t="shared" si="3"/>
        <v>-3.3157651016868188E-6</v>
      </c>
      <c r="K262" s="104">
        <v>2.2646619074246431E-3</v>
      </c>
    </row>
    <row r="263" spans="2:11">
      <c r="B263" s="102" t="s">
        <v>2935</v>
      </c>
      <c r="C263" s="96" t="s">
        <v>2941</v>
      </c>
      <c r="D263" s="109" t="s">
        <v>682</v>
      </c>
      <c r="E263" s="109" t="s">
        <v>136</v>
      </c>
      <c r="F263" s="118">
        <v>43657</v>
      </c>
      <c r="G263" s="103">
        <v>709386</v>
      </c>
      <c r="H263" s="105">
        <v>-0.30740000000000001</v>
      </c>
      <c r="I263" s="103">
        <v>-2.1806399999999999</v>
      </c>
      <c r="J263" s="104">
        <f t="shared" si="3"/>
        <v>-1.2783977813155013E-5</v>
      </c>
      <c r="K263" s="104">
        <v>2.2646619074246431E-3</v>
      </c>
    </row>
    <row r="264" spans="2:11">
      <c r="B264" s="102" t="s">
        <v>2935</v>
      </c>
      <c r="C264" s="96" t="s">
        <v>2942</v>
      </c>
      <c r="D264" s="109" t="s">
        <v>682</v>
      </c>
      <c r="E264" s="109" t="s">
        <v>136</v>
      </c>
      <c r="F264" s="118">
        <v>43657</v>
      </c>
      <c r="G264" s="103">
        <v>80707.759999999995</v>
      </c>
      <c r="H264" s="105">
        <v>-0.30740000000000001</v>
      </c>
      <c r="I264" s="103">
        <v>-0.24809</v>
      </c>
      <c r="J264" s="104">
        <f t="shared" si="3"/>
        <v>-1.4544248732783161E-6</v>
      </c>
      <c r="K264" s="104">
        <v>2.2646619074246431E-3</v>
      </c>
    </row>
    <row r="265" spans="2:11">
      <c r="B265" s="102" t="s">
        <v>2935</v>
      </c>
      <c r="C265" s="96" t="s">
        <v>2943</v>
      </c>
      <c r="D265" s="109" t="s">
        <v>682</v>
      </c>
      <c r="E265" s="109" t="s">
        <v>136</v>
      </c>
      <c r="F265" s="118">
        <v>43657</v>
      </c>
      <c r="G265" s="103">
        <v>5626760</v>
      </c>
      <c r="H265" s="105">
        <v>-0.30740000000000001</v>
      </c>
      <c r="I265" s="103">
        <v>-17.29654</v>
      </c>
      <c r="J265" s="104">
        <f t="shared" si="3"/>
        <v>-1.01400773903234E-4</v>
      </c>
      <c r="K265" s="104">
        <v>2.2646619074246431E-3</v>
      </c>
    </row>
    <row r="266" spans="2:11">
      <c r="B266" s="102" t="s">
        <v>2935</v>
      </c>
      <c r="C266" s="96" t="s">
        <v>2944</v>
      </c>
      <c r="D266" s="109" t="s">
        <v>682</v>
      </c>
      <c r="E266" s="109" t="s">
        <v>136</v>
      </c>
      <c r="F266" s="118">
        <v>43657</v>
      </c>
      <c r="G266" s="103">
        <v>520906.8</v>
      </c>
      <c r="H266" s="105">
        <v>-0.30740000000000001</v>
      </c>
      <c r="I266" s="103">
        <v>-1.6012599999999999</v>
      </c>
      <c r="J266" s="104">
        <f t="shared" si="3"/>
        <v>-9.3873689894217269E-6</v>
      </c>
      <c r="K266" s="104">
        <v>2.2646619074246431E-3</v>
      </c>
    </row>
    <row r="267" spans="2:11">
      <c r="B267" s="102" t="s">
        <v>2935</v>
      </c>
      <c r="C267" s="96" t="s">
        <v>2945</v>
      </c>
      <c r="D267" s="109" t="s">
        <v>682</v>
      </c>
      <c r="E267" s="109" t="s">
        <v>136</v>
      </c>
      <c r="F267" s="118">
        <v>43657</v>
      </c>
      <c r="G267" s="103">
        <v>43150</v>
      </c>
      <c r="H267" s="105">
        <v>-0.30740000000000001</v>
      </c>
      <c r="I267" s="103">
        <v>-0.13263999999999998</v>
      </c>
      <c r="J267" s="104">
        <f t="shared" si="3"/>
        <v>-7.7760052880662586E-7</v>
      </c>
      <c r="K267" s="104">
        <v>2.2646619074246431E-3</v>
      </c>
    </row>
    <row r="268" spans="2:11">
      <c r="B268" s="102" t="s">
        <v>2935</v>
      </c>
      <c r="C268" s="96" t="s">
        <v>2946</v>
      </c>
      <c r="D268" s="109" t="s">
        <v>682</v>
      </c>
      <c r="E268" s="109" t="s">
        <v>136</v>
      </c>
      <c r="F268" s="118">
        <v>43657</v>
      </c>
      <c r="G268" s="103">
        <v>179849.2</v>
      </c>
      <c r="H268" s="105">
        <v>-0.30740000000000001</v>
      </c>
      <c r="I268" s="103">
        <v>-0.55285000000000006</v>
      </c>
      <c r="J268" s="104">
        <f t="shared" ref="J268:J331" si="4">I268/$I$11</f>
        <v>-3.2410769929941437E-6</v>
      </c>
      <c r="K268" s="104">
        <v>2.2646619074246431E-3</v>
      </c>
    </row>
    <row r="269" spans="2:11">
      <c r="B269" s="102" t="s">
        <v>2935</v>
      </c>
      <c r="C269" s="96" t="s">
        <v>2947</v>
      </c>
      <c r="D269" s="109" t="s">
        <v>682</v>
      </c>
      <c r="E269" s="109" t="s">
        <v>136</v>
      </c>
      <c r="F269" s="118">
        <v>43657</v>
      </c>
      <c r="G269" s="103">
        <v>908739</v>
      </c>
      <c r="H269" s="105">
        <v>-0.30740000000000001</v>
      </c>
      <c r="I269" s="103">
        <v>-2.7934399999999999</v>
      </c>
      <c r="J269" s="104">
        <f t="shared" si="4"/>
        <v>-1.6376511016206131E-5</v>
      </c>
      <c r="K269" s="104">
        <v>2.2646619074246431E-3</v>
      </c>
    </row>
    <row r="270" spans="2:11">
      <c r="B270" s="102" t="s">
        <v>2935</v>
      </c>
      <c r="C270" s="96" t="s">
        <v>2948</v>
      </c>
      <c r="D270" s="109" t="s">
        <v>682</v>
      </c>
      <c r="E270" s="109" t="s">
        <v>136</v>
      </c>
      <c r="F270" s="118">
        <v>43657</v>
      </c>
      <c r="G270" s="103">
        <v>4522.12</v>
      </c>
      <c r="H270" s="105">
        <v>-0.30740000000000001</v>
      </c>
      <c r="I270" s="103">
        <v>-1.3900000000000001E-2</v>
      </c>
      <c r="J270" s="104">
        <f t="shared" si="4"/>
        <v>-8.1488595826387984E-8</v>
      </c>
      <c r="K270" s="104">
        <v>2.2646619074246431E-3</v>
      </c>
    </row>
    <row r="271" spans="2:11">
      <c r="B271" s="102" t="s">
        <v>2935</v>
      </c>
      <c r="C271" s="96" t="s">
        <v>2949</v>
      </c>
      <c r="D271" s="109" t="s">
        <v>682</v>
      </c>
      <c r="E271" s="109" t="s">
        <v>136</v>
      </c>
      <c r="F271" s="118">
        <v>43657</v>
      </c>
      <c r="G271" s="103">
        <v>3227274.8</v>
      </c>
      <c r="H271" s="105">
        <v>-0.30740000000000001</v>
      </c>
      <c r="I271" s="103">
        <v>-9.9205699999999997</v>
      </c>
      <c r="J271" s="104">
        <f t="shared" si="4"/>
        <v>-5.8159231589740268E-5</v>
      </c>
      <c r="K271" s="104">
        <v>2.2646619074246431E-3</v>
      </c>
    </row>
    <row r="272" spans="2:11">
      <c r="B272" s="102" t="s">
        <v>2935</v>
      </c>
      <c r="C272" s="96" t="s">
        <v>2950</v>
      </c>
      <c r="D272" s="109" t="s">
        <v>682</v>
      </c>
      <c r="E272" s="109" t="s">
        <v>136</v>
      </c>
      <c r="F272" s="118">
        <v>43657</v>
      </c>
      <c r="G272" s="103">
        <v>2036680</v>
      </c>
      <c r="H272" s="105">
        <v>-0.30740000000000001</v>
      </c>
      <c r="I272" s="103">
        <v>-6.2607100000000004</v>
      </c>
      <c r="J272" s="104">
        <f t="shared" si="4"/>
        <v>-3.6703342933541404E-5</v>
      </c>
      <c r="K272" s="104">
        <v>2.2646619074246431E-3</v>
      </c>
    </row>
    <row r="273" spans="2:11">
      <c r="B273" s="102" t="s">
        <v>2951</v>
      </c>
      <c r="C273" s="96" t="s">
        <v>2952</v>
      </c>
      <c r="D273" s="109" t="s">
        <v>682</v>
      </c>
      <c r="E273" s="109" t="s">
        <v>136</v>
      </c>
      <c r="F273" s="118">
        <v>43662</v>
      </c>
      <c r="G273" s="103">
        <v>51795000</v>
      </c>
      <c r="H273" s="105">
        <v>-0.28549999999999998</v>
      </c>
      <c r="I273" s="103">
        <v>-147.89079999999998</v>
      </c>
      <c r="J273" s="104">
        <f t="shared" si="4"/>
        <v>-8.6700817465044445E-4</v>
      </c>
      <c r="K273" s="104">
        <v>2.2646619074246431E-3</v>
      </c>
    </row>
    <row r="274" spans="2:11">
      <c r="B274" s="102" t="s">
        <v>2953</v>
      </c>
      <c r="C274" s="96" t="s">
        <v>2954</v>
      </c>
      <c r="D274" s="109" t="s">
        <v>682</v>
      </c>
      <c r="E274" s="109" t="s">
        <v>136</v>
      </c>
      <c r="F274" s="118">
        <v>43990</v>
      </c>
      <c r="G274" s="103">
        <v>4835880</v>
      </c>
      <c r="H274" s="105">
        <v>-0.32850000000000001</v>
      </c>
      <c r="I274" s="103">
        <v>-15.88462</v>
      </c>
      <c r="J274" s="104">
        <f t="shared" si="4"/>
        <v>-9.3123408563723661E-5</v>
      </c>
      <c r="K274" s="104">
        <v>2.2646619074246431E-3</v>
      </c>
    </row>
    <row r="275" spans="2:11">
      <c r="B275" s="102" t="s">
        <v>2953</v>
      </c>
      <c r="C275" s="96" t="s">
        <v>2955</v>
      </c>
      <c r="D275" s="109" t="s">
        <v>682</v>
      </c>
      <c r="E275" s="109" t="s">
        <v>136</v>
      </c>
      <c r="F275" s="118">
        <v>43990</v>
      </c>
      <c r="G275" s="103">
        <v>1727100</v>
      </c>
      <c r="H275" s="105">
        <v>-0.32850000000000001</v>
      </c>
      <c r="I275" s="103">
        <v>-5.6730799999999997</v>
      </c>
      <c r="J275" s="104">
        <f t="shared" si="4"/>
        <v>-3.3258368576314034E-5</v>
      </c>
      <c r="K275" s="104">
        <v>2.2646619074246431E-3</v>
      </c>
    </row>
    <row r="276" spans="2:11">
      <c r="B276" s="102" t="s">
        <v>2953</v>
      </c>
      <c r="C276" s="96" t="s">
        <v>2956</v>
      </c>
      <c r="D276" s="109" t="s">
        <v>682</v>
      </c>
      <c r="E276" s="109" t="s">
        <v>136</v>
      </c>
      <c r="F276" s="118">
        <v>43990</v>
      </c>
      <c r="G276" s="103">
        <v>1381680</v>
      </c>
      <c r="H276" s="105">
        <v>-0.32850000000000001</v>
      </c>
      <c r="I276" s="103">
        <v>-4.5384599999999997</v>
      </c>
      <c r="J276" s="104">
        <f t="shared" si="4"/>
        <v>-2.6606671411095594E-5</v>
      </c>
      <c r="K276" s="104">
        <v>2.2646619074246431E-3</v>
      </c>
    </row>
    <row r="277" spans="2:11">
      <c r="B277" s="102" t="s">
        <v>2953</v>
      </c>
      <c r="C277" s="96" t="s">
        <v>2957</v>
      </c>
      <c r="D277" s="109" t="s">
        <v>682</v>
      </c>
      <c r="E277" s="109" t="s">
        <v>136</v>
      </c>
      <c r="F277" s="118">
        <v>43990</v>
      </c>
      <c r="G277" s="103">
        <v>22452300</v>
      </c>
      <c r="H277" s="105">
        <v>-0.32850000000000001</v>
      </c>
      <c r="I277" s="103">
        <v>-73.750009999999989</v>
      </c>
      <c r="J277" s="104">
        <f t="shared" si="4"/>
        <v>-4.3235861561741515E-4</v>
      </c>
      <c r="K277" s="104">
        <v>2.2646619074246431E-3</v>
      </c>
    </row>
    <row r="278" spans="2:11">
      <c r="B278" s="102" t="s">
        <v>2958</v>
      </c>
      <c r="C278" s="96" t="s">
        <v>2959</v>
      </c>
      <c r="D278" s="109" t="s">
        <v>682</v>
      </c>
      <c r="E278" s="109" t="s">
        <v>136</v>
      </c>
      <c r="F278" s="118">
        <v>43991</v>
      </c>
      <c r="G278" s="103">
        <v>79467300</v>
      </c>
      <c r="H278" s="105">
        <v>-0.30170000000000002</v>
      </c>
      <c r="I278" s="103">
        <v>-239.76904000000002</v>
      </c>
      <c r="J278" s="104">
        <f t="shared" si="4"/>
        <v>-1.4056433375712989E-3</v>
      </c>
      <c r="K278" s="104">
        <v>2.2646619074246431E-3</v>
      </c>
    </row>
    <row r="279" spans="2:11">
      <c r="B279" s="102" t="s">
        <v>2960</v>
      </c>
      <c r="C279" s="96" t="s">
        <v>2961</v>
      </c>
      <c r="D279" s="109" t="s">
        <v>682</v>
      </c>
      <c r="E279" s="109" t="s">
        <v>136</v>
      </c>
      <c r="F279" s="118">
        <v>43662</v>
      </c>
      <c r="G279" s="103">
        <v>51835500</v>
      </c>
      <c r="H279" s="105">
        <v>-0.2072</v>
      </c>
      <c r="I279" s="103">
        <v>-107.39977</v>
      </c>
      <c r="J279" s="104">
        <f t="shared" si="4"/>
        <v>-6.2962996038683661E-4</v>
      </c>
      <c r="K279" s="104">
        <v>2.2646619074246431E-3</v>
      </c>
    </row>
    <row r="280" spans="2:11">
      <c r="B280" s="102" t="s">
        <v>2962</v>
      </c>
      <c r="C280" s="96" t="s">
        <v>2963</v>
      </c>
      <c r="D280" s="109" t="s">
        <v>682</v>
      </c>
      <c r="E280" s="109" t="s">
        <v>136</v>
      </c>
      <c r="F280" s="118">
        <v>43991</v>
      </c>
      <c r="G280" s="103">
        <v>107136000</v>
      </c>
      <c r="H280" s="105">
        <v>-0.27560000000000001</v>
      </c>
      <c r="I280" s="103">
        <v>-295.26992999999999</v>
      </c>
      <c r="J280" s="104">
        <f t="shared" si="4"/>
        <v>-1.7310166896011417E-3</v>
      </c>
      <c r="K280" s="104">
        <v>2.2646619074246431E-3</v>
      </c>
    </row>
    <row r="281" spans="2:11">
      <c r="B281" s="102" t="s">
        <v>2964</v>
      </c>
      <c r="C281" s="96" t="s">
        <v>2965</v>
      </c>
      <c r="D281" s="109" t="s">
        <v>682</v>
      </c>
      <c r="E281" s="109" t="s">
        <v>136</v>
      </c>
      <c r="F281" s="118">
        <v>43664</v>
      </c>
      <c r="G281" s="103">
        <v>8990800</v>
      </c>
      <c r="H281" s="105">
        <v>-0.19470000000000001</v>
      </c>
      <c r="I281" s="103">
        <v>-17.505779999999998</v>
      </c>
      <c r="J281" s="104">
        <f t="shared" si="4"/>
        <v>-1.02627441082422E-4</v>
      </c>
      <c r="K281" s="104">
        <v>2.2646619074246431E-3</v>
      </c>
    </row>
    <row r="282" spans="2:11">
      <c r="B282" s="102" t="s">
        <v>2964</v>
      </c>
      <c r="C282" s="96" t="s">
        <v>2604</v>
      </c>
      <c r="D282" s="109" t="s">
        <v>682</v>
      </c>
      <c r="E282" s="109" t="s">
        <v>136</v>
      </c>
      <c r="F282" s="118">
        <v>43664</v>
      </c>
      <c r="G282" s="103">
        <v>2697240</v>
      </c>
      <c r="H282" s="105">
        <v>-0.19470000000000001</v>
      </c>
      <c r="I282" s="103">
        <v>-5.2517399999999999</v>
      </c>
      <c r="J282" s="104">
        <f t="shared" si="4"/>
        <v>-3.0788267499660054E-5</v>
      </c>
      <c r="K282" s="104">
        <v>2.2646619074246431E-3</v>
      </c>
    </row>
    <row r="283" spans="2:11">
      <c r="B283" s="102" t="s">
        <v>2964</v>
      </c>
      <c r="C283" s="96" t="s">
        <v>2966</v>
      </c>
      <c r="D283" s="109" t="s">
        <v>682</v>
      </c>
      <c r="E283" s="109" t="s">
        <v>136</v>
      </c>
      <c r="F283" s="118">
        <v>43664</v>
      </c>
      <c r="G283" s="103">
        <v>4495400</v>
      </c>
      <c r="H283" s="105">
        <v>-0.19470000000000001</v>
      </c>
      <c r="I283" s="103">
        <v>-8.7528899999999989</v>
      </c>
      <c r="J283" s="104">
        <f t="shared" si="4"/>
        <v>-5.1313720541211001E-5</v>
      </c>
      <c r="K283" s="104">
        <v>2.2646619074246431E-3</v>
      </c>
    </row>
    <row r="284" spans="2:11">
      <c r="B284" s="102" t="s">
        <v>2609</v>
      </c>
      <c r="C284" s="96" t="s">
        <v>2967</v>
      </c>
      <c r="D284" s="109" t="s">
        <v>682</v>
      </c>
      <c r="E284" s="109" t="s">
        <v>136</v>
      </c>
      <c r="F284" s="118">
        <v>43990</v>
      </c>
      <c r="G284" s="103">
        <v>124497000</v>
      </c>
      <c r="H284" s="105">
        <v>-0.21099999999999999</v>
      </c>
      <c r="I284" s="103">
        <v>-262.67682000000002</v>
      </c>
      <c r="J284" s="104">
        <f t="shared" si="4"/>
        <v>-1.539939943736753E-3</v>
      </c>
      <c r="K284" s="104">
        <v>2.2646619074246431E-3</v>
      </c>
    </row>
    <row r="285" spans="2:11">
      <c r="B285" s="102" t="s">
        <v>2611</v>
      </c>
      <c r="C285" s="96" t="s">
        <v>2968</v>
      </c>
      <c r="D285" s="109" t="s">
        <v>682</v>
      </c>
      <c r="E285" s="109" t="s">
        <v>136</v>
      </c>
      <c r="F285" s="118">
        <v>43990</v>
      </c>
      <c r="G285" s="103">
        <v>51900000</v>
      </c>
      <c r="H285" s="105">
        <v>-0.1603</v>
      </c>
      <c r="I285" s="103">
        <v>-83.20141000000001</v>
      </c>
      <c r="J285" s="104">
        <f t="shared" si="4"/>
        <v>-4.877673432860141E-4</v>
      </c>
      <c r="K285" s="104">
        <v>2.2646619074246431E-3</v>
      </c>
    </row>
    <row r="286" spans="2:11">
      <c r="B286" s="102" t="s">
        <v>2969</v>
      </c>
      <c r="C286" s="96" t="s">
        <v>2970</v>
      </c>
      <c r="D286" s="109" t="s">
        <v>682</v>
      </c>
      <c r="E286" s="109" t="s">
        <v>136</v>
      </c>
      <c r="F286" s="118">
        <v>43717</v>
      </c>
      <c r="G286" s="103">
        <v>86535000</v>
      </c>
      <c r="H286" s="105">
        <v>-0.13270000000000001</v>
      </c>
      <c r="I286" s="103">
        <v>-114.87056</v>
      </c>
      <c r="J286" s="104">
        <f t="shared" si="4"/>
        <v>-6.734273838986223E-4</v>
      </c>
      <c r="K286" s="104">
        <v>2.2646619074246431E-3</v>
      </c>
    </row>
    <row r="287" spans="2:11">
      <c r="B287" s="102" t="s">
        <v>2971</v>
      </c>
      <c r="C287" s="96" t="s">
        <v>2972</v>
      </c>
      <c r="D287" s="109" t="s">
        <v>682</v>
      </c>
      <c r="E287" s="109" t="s">
        <v>136</v>
      </c>
      <c r="F287" s="118">
        <v>43998</v>
      </c>
      <c r="G287" s="103">
        <v>51947250</v>
      </c>
      <c r="H287" s="105">
        <v>-7.4200000000000002E-2</v>
      </c>
      <c r="I287" s="103">
        <v>-38.521830000000001</v>
      </c>
      <c r="J287" s="104">
        <f t="shared" si="4"/>
        <v>-2.2583380110523937E-4</v>
      </c>
      <c r="K287" s="104">
        <v>2.2646619074246431E-3</v>
      </c>
    </row>
    <row r="288" spans="2:11">
      <c r="B288" s="102" t="s">
        <v>2973</v>
      </c>
      <c r="C288" s="96" t="s">
        <v>2974</v>
      </c>
      <c r="D288" s="109" t="s">
        <v>682</v>
      </c>
      <c r="E288" s="109" t="s">
        <v>136</v>
      </c>
      <c r="F288" s="118">
        <v>43986</v>
      </c>
      <c r="G288" s="103">
        <v>34643</v>
      </c>
      <c r="H288" s="105">
        <v>4.87E-2</v>
      </c>
      <c r="I288" s="103">
        <v>1.686E-2</v>
      </c>
      <c r="J288" s="104">
        <f t="shared" si="4"/>
        <v>9.8841562995172755E-8</v>
      </c>
      <c r="K288" s="104">
        <v>2.2646619074246431E-3</v>
      </c>
    </row>
    <row r="289" spans="2:11">
      <c r="B289" s="102" t="s">
        <v>2975</v>
      </c>
      <c r="C289" s="96" t="s">
        <v>2976</v>
      </c>
      <c r="D289" s="109" t="s">
        <v>682</v>
      </c>
      <c r="E289" s="109" t="s">
        <v>136</v>
      </c>
      <c r="F289" s="118">
        <v>43717</v>
      </c>
      <c r="G289" s="103">
        <v>9702000</v>
      </c>
      <c r="H289" s="105">
        <v>-2.8899999999999999E-2</v>
      </c>
      <c r="I289" s="103">
        <v>-2.8068899999999997</v>
      </c>
      <c r="J289" s="104">
        <f t="shared" si="4"/>
        <v>-1.6455361492023748E-5</v>
      </c>
      <c r="K289" s="104">
        <v>2.2646619074246431E-3</v>
      </c>
    </row>
    <row r="290" spans="2:11">
      <c r="B290" s="102" t="s">
        <v>2975</v>
      </c>
      <c r="C290" s="96" t="s">
        <v>2977</v>
      </c>
      <c r="D290" s="109" t="s">
        <v>682</v>
      </c>
      <c r="E290" s="109" t="s">
        <v>136</v>
      </c>
      <c r="F290" s="118">
        <v>43717</v>
      </c>
      <c r="G290" s="103">
        <v>3465000</v>
      </c>
      <c r="H290" s="105">
        <v>-2.8899999999999999E-2</v>
      </c>
      <c r="I290" s="103">
        <v>-1.0024600000000001</v>
      </c>
      <c r="J290" s="104">
        <f t="shared" si="4"/>
        <v>-5.8769106310878345E-6</v>
      </c>
      <c r="K290" s="104">
        <v>2.2646619074246431E-3</v>
      </c>
    </row>
    <row r="291" spans="2:11">
      <c r="B291" s="102" t="s">
        <v>2978</v>
      </c>
      <c r="C291" s="96" t="s">
        <v>2979</v>
      </c>
      <c r="D291" s="109" t="s">
        <v>682</v>
      </c>
      <c r="E291" s="109" t="s">
        <v>136</v>
      </c>
      <c r="F291" s="118">
        <v>43986</v>
      </c>
      <c r="G291" s="103">
        <v>20796</v>
      </c>
      <c r="H291" s="105">
        <v>9.7699999999999995E-2</v>
      </c>
      <c r="I291" s="103">
        <v>2.0309999999999998E-2</v>
      </c>
      <c r="J291" s="104">
        <f t="shared" si="4"/>
        <v>1.1906714972906041E-7</v>
      </c>
      <c r="K291" s="104">
        <v>2.2646619074246431E-3</v>
      </c>
    </row>
    <row r="292" spans="2:11">
      <c r="B292" s="102" t="s">
        <v>2978</v>
      </c>
      <c r="C292" s="96" t="s">
        <v>2980</v>
      </c>
      <c r="D292" s="109" t="s">
        <v>682</v>
      </c>
      <c r="E292" s="109" t="s">
        <v>136</v>
      </c>
      <c r="F292" s="118">
        <v>43986</v>
      </c>
      <c r="G292" s="103">
        <v>103980</v>
      </c>
      <c r="H292" s="105">
        <v>9.7699999999999995E-2</v>
      </c>
      <c r="I292" s="103">
        <v>0.10156</v>
      </c>
      <c r="J292" s="104">
        <f t="shared" si="4"/>
        <v>5.9539437353438585E-7</v>
      </c>
      <c r="K292" s="104">
        <v>2.2646619074246431E-3</v>
      </c>
    </row>
    <row r="293" spans="2:11">
      <c r="B293" s="102" t="s">
        <v>2978</v>
      </c>
      <c r="C293" s="96" t="s">
        <v>2981</v>
      </c>
      <c r="D293" s="109" t="s">
        <v>682</v>
      </c>
      <c r="E293" s="109" t="s">
        <v>136</v>
      </c>
      <c r="F293" s="118">
        <v>43986</v>
      </c>
      <c r="G293" s="103">
        <v>3812600</v>
      </c>
      <c r="H293" s="105">
        <v>9.7699999999999995E-2</v>
      </c>
      <c r="I293" s="103">
        <v>3.7239100000000001</v>
      </c>
      <c r="J293" s="104">
        <f t="shared" si="4"/>
        <v>2.1831381070780178E-5</v>
      </c>
      <c r="K293" s="104">
        <v>2.2646619074246431E-3</v>
      </c>
    </row>
    <row r="294" spans="2:11">
      <c r="B294" s="102" t="s">
        <v>2978</v>
      </c>
      <c r="C294" s="96" t="s">
        <v>2982</v>
      </c>
      <c r="D294" s="109" t="s">
        <v>682</v>
      </c>
      <c r="E294" s="109" t="s">
        <v>136</v>
      </c>
      <c r="F294" s="118">
        <v>43986</v>
      </c>
      <c r="G294" s="103">
        <v>17330</v>
      </c>
      <c r="H294" s="105">
        <v>9.7699999999999995E-2</v>
      </c>
      <c r="I294" s="103">
        <v>1.6930000000000001E-2</v>
      </c>
      <c r="J294" s="104">
        <f t="shared" si="4"/>
        <v>9.9251937218758889E-8</v>
      </c>
      <c r="K294" s="104">
        <v>2.2646619074246431E-3</v>
      </c>
    </row>
    <row r="295" spans="2:11">
      <c r="B295" s="102" t="s">
        <v>2978</v>
      </c>
      <c r="C295" s="96" t="s">
        <v>2983</v>
      </c>
      <c r="D295" s="109" t="s">
        <v>682</v>
      </c>
      <c r="E295" s="109" t="s">
        <v>136</v>
      </c>
      <c r="F295" s="118">
        <v>43986</v>
      </c>
      <c r="G295" s="103">
        <v>103980</v>
      </c>
      <c r="H295" s="105">
        <v>9.7699999999999995E-2</v>
      </c>
      <c r="I295" s="103">
        <v>0.10156</v>
      </c>
      <c r="J295" s="104">
        <f t="shared" si="4"/>
        <v>5.9539437353438585E-7</v>
      </c>
      <c r="K295" s="104">
        <v>2.2646619074246431E-3</v>
      </c>
    </row>
    <row r="296" spans="2:11">
      <c r="B296" s="102" t="s">
        <v>2984</v>
      </c>
      <c r="C296" s="96" t="s">
        <v>2985</v>
      </c>
      <c r="D296" s="109" t="s">
        <v>682</v>
      </c>
      <c r="E296" s="109" t="s">
        <v>136</v>
      </c>
      <c r="F296" s="118">
        <v>43717</v>
      </c>
      <c r="G296" s="103">
        <v>121317000</v>
      </c>
      <c r="H296" s="105">
        <v>5.7000000000000002E-3</v>
      </c>
      <c r="I296" s="103">
        <v>6.91364</v>
      </c>
      <c r="J296" s="104">
        <f t="shared" si="4"/>
        <v>4.0531137816485534E-5</v>
      </c>
      <c r="K296" s="104">
        <v>2.2646619074246431E-3</v>
      </c>
    </row>
    <row r="297" spans="2:11">
      <c r="B297" s="102" t="s">
        <v>2986</v>
      </c>
      <c r="C297" s="96" t="s">
        <v>2987</v>
      </c>
      <c r="D297" s="109" t="s">
        <v>682</v>
      </c>
      <c r="E297" s="109" t="s">
        <v>136</v>
      </c>
      <c r="F297" s="118">
        <v>43998</v>
      </c>
      <c r="G297" s="103">
        <v>73545264</v>
      </c>
      <c r="H297" s="105">
        <v>1.47E-2</v>
      </c>
      <c r="I297" s="103">
        <v>10.779350000000001</v>
      </c>
      <c r="J297" s="104">
        <f t="shared" si="4"/>
        <v>6.3193819814473038E-5</v>
      </c>
      <c r="K297" s="104">
        <v>2.2646619074246431E-3</v>
      </c>
    </row>
    <row r="298" spans="2:11">
      <c r="B298" s="102" t="s">
        <v>2986</v>
      </c>
      <c r="C298" s="96" t="s">
        <v>2988</v>
      </c>
      <c r="D298" s="109" t="s">
        <v>682</v>
      </c>
      <c r="E298" s="109" t="s">
        <v>136</v>
      </c>
      <c r="F298" s="118">
        <v>43998</v>
      </c>
      <c r="G298" s="103">
        <v>34665000</v>
      </c>
      <c r="H298" s="105">
        <v>1.47E-2</v>
      </c>
      <c r="I298" s="103">
        <v>5.0807700000000002</v>
      </c>
      <c r="J298" s="104">
        <f t="shared" si="4"/>
        <v>2.9785957770995485E-5</v>
      </c>
      <c r="K298" s="104">
        <v>2.2646619074246431E-3</v>
      </c>
    </row>
    <row r="299" spans="2:11">
      <c r="B299" s="102" t="s">
        <v>2986</v>
      </c>
      <c r="C299" s="96" t="s">
        <v>2989</v>
      </c>
      <c r="D299" s="109" t="s">
        <v>682</v>
      </c>
      <c r="E299" s="109" t="s">
        <v>136</v>
      </c>
      <c r="F299" s="118">
        <v>43998</v>
      </c>
      <c r="G299" s="103">
        <v>1733250</v>
      </c>
      <c r="H299" s="105">
        <v>1.47E-2</v>
      </c>
      <c r="I299" s="103">
        <v>0.25403999999999999</v>
      </c>
      <c r="J299" s="104">
        <f t="shared" si="4"/>
        <v>1.4893066822831368E-6</v>
      </c>
      <c r="K299" s="104">
        <v>2.2646619074246431E-3</v>
      </c>
    </row>
    <row r="300" spans="2:11">
      <c r="B300" s="102" t="s">
        <v>2986</v>
      </c>
      <c r="C300" s="96" t="s">
        <v>2990</v>
      </c>
      <c r="D300" s="109" t="s">
        <v>682</v>
      </c>
      <c r="E300" s="109" t="s">
        <v>136</v>
      </c>
      <c r="F300" s="118">
        <v>43998</v>
      </c>
      <c r="G300" s="103">
        <v>1733250</v>
      </c>
      <c r="H300" s="105">
        <v>1.47E-2</v>
      </c>
      <c r="I300" s="103">
        <v>0.25403999999999999</v>
      </c>
      <c r="J300" s="104">
        <f t="shared" si="4"/>
        <v>1.4893066822831368E-6</v>
      </c>
      <c r="K300" s="104">
        <v>2.2646619074246431E-3</v>
      </c>
    </row>
    <row r="301" spans="2:11">
      <c r="B301" s="102" t="s">
        <v>2986</v>
      </c>
      <c r="C301" s="96" t="s">
        <v>2991</v>
      </c>
      <c r="D301" s="109" t="s">
        <v>682</v>
      </c>
      <c r="E301" s="109" t="s">
        <v>136</v>
      </c>
      <c r="F301" s="118">
        <v>43998</v>
      </c>
      <c r="G301" s="103">
        <v>693300</v>
      </c>
      <c r="H301" s="105">
        <v>1.47E-2</v>
      </c>
      <c r="I301" s="103">
        <v>0.10162</v>
      </c>
      <c r="J301" s="104">
        <f t="shared" si="4"/>
        <v>5.9574612286888818E-7</v>
      </c>
      <c r="K301" s="104">
        <v>2.2646619074246431E-3</v>
      </c>
    </row>
    <row r="302" spans="2:11">
      <c r="B302" s="102" t="s">
        <v>2986</v>
      </c>
      <c r="C302" s="96" t="s">
        <v>2992</v>
      </c>
      <c r="D302" s="109" t="s">
        <v>682</v>
      </c>
      <c r="E302" s="109" t="s">
        <v>136</v>
      </c>
      <c r="F302" s="118">
        <v>43998</v>
      </c>
      <c r="G302" s="103">
        <v>2079900</v>
      </c>
      <c r="H302" s="105">
        <v>1.47E-2</v>
      </c>
      <c r="I302" s="103">
        <v>0.30485000000000001</v>
      </c>
      <c r="J302" s="104">
        <f t="shared" si="4"/>
        <v>1.787179743717581E-6</v>
      </c>
      <c r="K302" s="104">
        <v>2.2646619074246431E-3</v>
      </c>
    </row>
    <row r="303" spans="2:11">
      <c r="B303" s="102" t="s">
        <v>2986</v>
      </c>
      <c r="C303" s="96" t="s">
        <v>2993</v>
      </c>
      <c r="D303" s="109" t="s">
        <v>682</v>
      </c>
      <c r="E303" s="109" t="s">
        <v>136</v>
      </c>
      <c r="F303" s="118">
        <v>43998</v>
      </c>
      <c r="G303" s="103">
        <v>16985850</v>
      </c>
      <c r="H303" s="105">
        <v>1.47E-2</v>
      </c>
      <c r="I303" s="103">
        <v>2.4895800000000001</v>
      </c>
      <c r="J303" s="104">
        <f t="shared" si="4"/>
        <v>1.4595135136507841E-5</v>
      </c>
      <c r="K303" s="104">
        <v>2.2646619074246431E-3</v>
      </c>
    </row>
    <row r="304" spans="2:11">
      <c r="B304" s="102" t="s">
        <v>2624</v>
      </c>
      <c r="C304" s="96" t="s">
        <v>2994</v>
      </c>
      <c r="D304" s="109" t="s">
        <v>682</v>
      </c>
      <c r="E304" s="109" t="s">
        <v>136</v>
      </c>
      <c r="F304" s="118">
        <v>43998</v>
      </c>
      <c r="G304" s="103">
        <v>76265200</v>
      </c>
      <c r="H304" s="105">
        <v>1.7500000000000002E-2</v>
      </c>
      <c r="I304" s="103">
        <v>13.37764</v>
      </c>
      <c r="J304" s="104">
        <f t="shared" si="4"/>
        <v>7.8426266120210135E-5</v>
      </c>
      <c r="K304" s="104">
        <v>2.2646619074246431E-3</v>
      </c>
    </row>
    <row r="305" spans="2:11">
      <c r="B305" s="102" t="s">
        <v>2995</v>
      </c>
      <c r="C305" s="96" t="s">
        <v>2996</v>
      </c>
      <c r="D305" s="109" t="s">
        <v>682</v>
      </c>
      <c r="E305" s="109" t="s">
        <v>136</v>
      </c>
      <c r="F305" s="118">
        <v>43717</v>
      </c>
      <c r="G305" s="103">
        <v>117884800</v>
      </c>
      <c r="H305" s="105">
        <v>3.4500000000000003E-2</v>
      </c>
      <c r="I305" s="103">
        <v>40.71593</v>
      </c>
      <c r="J305" s="104">
        <f t="shared" si="4"/>
        <v>2.3869668801910108E-4</v>
      </c>
      <c r="K305" s="104">
        <v>2.2646619074246431E-3</v>
      </c>
    </row>
    <row r="306" spans="2:11">
      <c r="B306" s="102" t="s">
        <v>2997</v>
      </c>
      <c r="C306" s="96" t="s">
        <v>2998</v>
      </c>
      <c r="D306" s="109" t="s">
        <v>682</v>
      </c>
      <c r="E306" s="109" t="s">
        <v>136</v>
      </c>
      <c r="F306" s="118">
        <v>43717</v>
      </c>
      <c r="G306" s="103">
        <v>2080320</v>
      </c>
      <c r="H306" s="105">
        <v>3.4799999999999998E-2</v>
      </c>
      <c r="I306" s="103">
        <v>0.72304000000000002</v>
      </c>
      <c r="J306" s="104">
        <f t="shared" si="4"/>
        <v>4.2388139803101846E-6</v>
      </c>
      <c r="K306" s="104">
        <v>2.2646619074246431E-3</v>
      </c>
    </row>
    <row r="307" spans="2:11">
      <c r="B307" s="102" t="s">
        <v>2997</v>
      </c>
      <c r="C307" s="96" t="s">
        <v>2999</v>
      </c>
      <c r="D307" s="109" t="s">
        <v>682</v>
      </c>
      <c r="E307" s="109" t="s">
        <v>136</v>
      </c>
      <c r="F307" s="118">
        <v>43717</v>
      </c>
      <c r="G307" s="103">
        <v>4854080</v>
      </c>
      <c r="H307" s="105">
        <v>3.4799999999999998E-2</v>
      </c>
      <c r="I307" s="103">
        <v>1.68709</v>
      </c>
      <c r="J307" s="104">
        <f t="shared" si="4"/>
        <v>9.8905464124274016E-6</v>
      </c>
      <c r="K307" s="104">
        <v>2.2646619074246431E-3</v>
      </c>
    </row>
    <row r="308" spans="2:11">
      <c r="B308" s="102" t="s">
        <v>3000</v>
      </c>
      <c r="C308" s="96" t="s">
        <v>3001</v>
      </c>
      <c r="D308" s="109" t="s">
        <v>682</v>
      </c>
      <c r="E308" s="109" t="s">
        <v>136</v>
      </c>
      <c r="F308" s="118">
        <v>43724</v>
      </c>
      <c r="G308" s="103">
        <v>4334125</v>
      </c>
      <c r="H308" s="105">
        <v>3.8600000000000002E-2</v>
      </c>
      <c r="I308" s="103">
        <v>1.67242</v>
      </c>
      <c r="J308" s="104">
        <f t="shared" si="4"/>
        <v>9.8045437001415676E-6</v>
      </c>
      <c r="K308" s="104">
        <v>2.2646619074246431E-3</v>
      </c>
    </row>
    <row r="309" spans="2:11">
      <c r="B309" s="102" t="s">
        <v>3000</v>
      </c>
      <c r="C309" s="96" t="s">
        <v>3002</v>
      </c>
      <c r="D309" s="109" t="s">
        <v>682</v>
      </c>
      <c r="E309" s="109" t="s">
        <v>136</v>
      </c>
      <c r="F309" s="118">
        <v>43724</v>
      </c>
      <c r="G309" s="103">
        <v>23681659</v>
      </c>
      <c r="H309" s="105">
        <v>3.8600000000000002E-2</v>
      </c>
      <c r="I309" s="103">
        <v>9.1381100000000011</v>
      </c>
      <c r="J309" s="104">
        <f t="shared" si="4"/>
        <v>5.3572068518494557E-5</v>
      </c>
      <c r="K309" s="104">
        <v>2.2646619074246431E-3</v>
      </c>
    </row>
    <row r="310" spans="2:11">
      <c r="B310" s="102" t="s">
        <v>3000</v>
      </c>
      <c r="C310" s="96" t="s">
        <v>3003</v>
      </c>
      <c r="D310" s="109" t="s">
        <v>682</v>
      </c>
      <c r="E310" s="109" t="s">
        <v>136</v>
      </c>
      <c r="F310" s="118">
        <v>43724</v>
      </c>
      <c r="G310" s="103">
        <v>2600475</v>
      </c>
      <c r="H310" s="105">
        <v>3.8600000000000002E-2</v>
      </c>
      <c r="I310" s="103">
        <v>1.00345</v>
      </c>
      <c r="J310" s="104">
        <f t="shared" si="4"/>
        <v>5.8827144951071228E-6</v>
      </c>
      <c r="K310" s="104">
        <v>2.2646619074246431E-3</v>
      </c>
    </row>
    <row r="311" spans="2:11">
      <c r="B311" s="102" t="s">
        <v>3000</v>
      </c>
      <c r="C311" s="96" t="s">
        <v>3004</v>
      </c>
      <c r="D311" s="109" t="s">
        <v>682</v>
      </c>
      <c r="E311" s="109" t="s">
        <v>136</v>
      </c>
      <c r="F311" s="118">
        <v>43724</v>
      </c>
      <c r="G311" s="103">
        <v>5547680</v>
      </c>
      <c r="H311" s="105">
        <v>3.8600000000000002E-2</v>
      </c>
      <c r="I311" s="103">
        <v>2.1406999999999998</v>
      </c>
      <c r="J311" s="104">
        <f t="shared" si="4"/>
        <v>1.2549830006154584E-5</v>
      </c>
      <c r="K311" s="104">
        <v>2.2646619074246431E-3</v>
      </c>
    </row>
    <row r="312" spans="2:11">
      <c r="B312" s="102" t="s">
        <v>3000</v>
      </c>
      <c r="C312" s="96" t="s">
        <v>3005</v>
      </c>
      <c r="D312" s="109" t="s">
        <v>682</v>
      </c>
      <c r="E312" s="109" t="s">
        <v>136</v>
      </c>
      <c r="F312" s="118">
        <v>43724</v>
      </c>
      <c r="G312" s="103">
        <v>2773840</v>
      </c>
      <c r="H312" s="105">
        <v>3.8600000000000002E-2</v>
      </c>
      <c r="I312" s="103">
        <v>1.0703499999999999</v>
      </c>
      <c r="J312" s="104">
        <f t="shared" si="4"/>
        <v>6.2749150030772919E-6</v>
      </c>
      <c r="K312" s="104">
        <v>2.2646619074246431E-3</v>
      </c>
    </row>
    <row r="313" spans="2:11">
      <c r="B313" s="102" t="s">
        <v>3000</v>
      </c>
      <c r="C313" s="96" t="s">
        <v>3006</v>
      </c>
      <c r="D313" s="109" t="s">
        <v>682</v>
      </c>
      <c r="E313" s="109" t="s">
        <v>136</v>
      </c>
      <c r="F313" s="118">
        <v>43724</v>
      </c>
      <c r="G313" s="103">
        <v>4594172.5</v>
      </c>
      <c r="H313" s="105">
        <v>3.8600000000000002E-2</v>
      </c>
      <c r="I313" s="103">
        <v>1.77277</v>
      </c>
      <c r="J313" s="104">
        <f t="shared" si="4"/>
        <v>1.039284446209682E-5</v>
      </c>
      <c r="K313" s="104">
        <v>2.2646619074246431E-3</v>
      </c>
    </row>
    <row r="314" spans="2:11">
      <c r="B314" s="102" t="s">
        <v>3007</v>
      </c>
      <c r="C314" s="96" t="s">
        <v>2580</v>
      </c>
      <c r="D314" s="109" t="s">
        <v>682</v>
      </c>
      <c r="E314" s="109" t="s">
        <v>136</v>
      </c>
      <c r="F314" s="118">
        <v>43985</v>
      </c>
      <c r="G314" s="103">
        <v>17063956.308604002</v>
      </c>
      <c r="H314" s="105">
        <v>9.2499999999999999E-2</v>
      </c>
      <c r="I314" s="103">
        <v>15.786744435999999</v>
      </c>
      <c r="J314" s="104">
        <f t="shared" si="4"/>
        <v>9.2549614155372891E-5</v>
      </c>
      <c r="K314" s="104">
        <v>2.2646619074246431E-3</v>
      </c>
    </row>
    <row r="315" spans="2:11">
      <c r="B315" s="102" t="s">
        <v>3008</v>
      </c>
      <c r="C315" s="96" t="s">
        <v>3009</v>
      </c>
      <c r="D315" s="109" t="s">
        <v>682</v>
      </c>
      <c r="E315" s="109" t="s">
        <v>136</v>
      </c>
      <c r="F315" s="118">
        <v>43724</v>
      </c>
      <c r="G315" s="103">
        <v>5203950</v>
      </c>
      <c r="H315" s="105">
        <v>9.6199999999999994E-2</v>
      </c>
      <c r="I315" s="103">
        <v>5.0067899999999996</v>
      </c>
      <c r="J315" s="104">
        <f t="shared" si="4"/>
        <v>2.935225084155403E-5</v>
      </c>
      <c r="K315" s="104">
        <v>2.2646619074246431E-3</v>
      </c>
    </row>
    <row r="316" spans="2:11">
      <c r="B316" s="102" t="s">
        <v>3010</v>
      </c>
      <c r="C316" s="96" t="s">
        <v>3011</v>
      </c>
      <c r="D316" s="109" t="s">
        <v>682</v>
      </c>
      <c r="E316" s="109" t="s">
        <v>136</v>
      </c>
      <c r="F316" s="118">
        <v>43718</v>
      </c>
      <c r="G316" s="103">
        <v>86742500</v>
      </c>
      <c r="H316" s="105">
        <v>0.107</v>
      </c>
      <c r="I316" s="103">
        <v>92.789059999999992</v>
      </c>
      <c r="J316" s="104">
        <f t="shared" si="4"/>
        <v>5.4397483506837862E-4</v>
      </c>
      <c r="K316" s="104">
        <v>2.2646619074246431E-3</v>
      </c>
    </row>
    <row r="317" spans="2:11">
      <c r="B317" s="102" t="s">
        <v>3012</v>
      </c>
      <c r="C317" s="96" t="s">
        <v>2606</v>
      </c>
      <c r="D317" s="109" t="s">
        <v>682</v>
      </c>
      <c r="E317" s="109" t="s">
        <v>136</v>
      </c>
      <c r="F317" s="118">
        <v>43985</v>
      </c>
      <c r="G317" s="103">
        <v>8533699.7491560001</v>
      </c>
      <c r="H317" s="105">
        <v>0.12189999999999999</v>
      </c>
      <c r="I317" s="103">
        <v>10.406386686999999</v>
      </c>
      <c r="J317" s="104">
        <f t="shared" si="4"/>
        <v>6.1007326528780401E-5</v>
      </c>
      <c r="K317" s="104">
        <v>2.2646619074246431E-3</v>
      </c>
    </row>
    <row r="318" spans="2:11">
      <c r="B318" s="102" t="s">
        <v>3012</v>
      </c>
      <c r="C318" s="96" t="s">
        <v>3013</v>
      </c>
      <c r="D318" s="109" t="s">
        <v>682</v>
      </c>
      <c r="E318" s="109" t="s">
        <v>136</v>
      </c>
      <c r="F318" s="118">
        <v>43985</v>
      </c>
      <c r="G318" s="103">
        <v>149201400</v>
      </c>
      <c r="H318" s="105">
        <v>0.12189999999999999</v>
      </c>
      <c r="I318" s="103">
        <v>181.94307999999998</v>
      </c>
      <c r="J318" s="104">
        <f t="shared" si="4"/>
        <v>1.0666392884552641E-3</v>
      </c>
      <c r="K318" s="104">
        <v>2.2646619074246431E-3</v>
      </c>
    </row>
    <row r="319" spans="2:11">
      <c r="B319" s="102" t="s">
        <v>3012</v>
      </c>
      <c r="C319" s="96" t="s">
        <v>3014</v>
      </c>
      <c r="D319" s="109" t="s">
        <v>682</v>
      </c>
      <c r="E319" s="109" t="s">
        <v>136</v>
      </c>
      <c r="F319" s="118">
        <v>43985</v>
      </c>
      <c r="G319" s="103">
        <v>34698000</v>
      </c>
      <c r="H319" s="105">
        <v>0.12189999999999999</v>
      </c>
      <c r="I319" s="103">
        <v>42.312339999999999</v>
      </c>
      <c r="J319" s="104">
        <f t="shared" si="4"/>
        <v>2.4805562393731719E-4</v>
      </c>
      <c r="K319" s="104">
        <v>2.2646619074246431E-3</v>
      </c>
    </row>
    <row r="320" spans="2:11">
      <c r="B320" s="102" t="s">
        <v>3015</v>
      </c>
      <c r="C320" s="96" t="s">
        <v>3016</v>
      </c>
      <c r="D320" s="109" t="s">
        <v>682</v>
      </c>
      <c r="E320" s="109" t="s">
        <v>136</v>
      </c>
      <c r="F320" s="118">
        <v>43656</v>
      </c>
      <c r="G320" s="103">
        <v>131875200</v>
      </c>
      <c r="H320" s="105">
        <v>0.24929999999999999</v>
      </c>
      <c r="I320" s="103">
        <v>328.77742999999998</v>
      </c>
      <c r="J320" s="104">
        <f t="shared" si="4"/>
        <v>1.9274540366984577E-3</v>
      </c>
      <c r="K320" s="104">
        <v>2.2646619074246431E-3</v>
      </c>
    </row>
    <row r="321" spans="2:11">
      <c r="B321" s="102" t="s">
        <v>3017</v>
      </c>
      <c r="C321" s="96" t="s">
        <v>3018</v>
      </c>
      <c r="D321" s="109" t="s">
        <v>682</v>
      </c>
      <c r="E321" s="109" t="s">
        <v>136</v>
      </c>
      <c r="F321" s="118">
        <v>43656</v>
      </c>
      <c r="G321" s="103">
        <v>31239000</v>
      </c>
      <c r="H321" s="105">
        <v>0.26650000000000001</v>
      </c>
      <c r="I321" s="103">
        <v>83.266899999999993</v>
      </c>
      <c r="J321" s="104">
        <f t="shared" si="4"/>
        <v>4.8815127768462332E-4</v>
      </c>
      <c r="K321" s="104">
        <v>2.2646619074246431E-3</v>
      </c>
    </row>
    <row r="322" spans="2:11">
      <c r="B322" s="102" t="s">
        <v>3017</v>
      </c>
      <c r="C322" s="96" t="s">
        <v>3019</v>
      </c>
      <c r="D322" s="109" t="s">
        <v>682</v>
      </c>
      <c r="E322" s="109" t="s">
        <v>136</v>
      </c>
      <c r="F322" s="118">
        <v>43656</v>
      </c>
      <c r="G322" s="103">
        <v>34710000</v>
      </c>
      <c r="H322" s="105">
        <v>0.26650000000000001</v>
      </c>
      <c r="I322" s="103">
        <v>92.518770000000004</v>
      </c>
      <c r="J322" s="104">
        <f t="shared" si="4"/>
        <v>5.4239026294133452E-4</v>
      </c>
      <c r="K322" s="104">
        <v>2.2646619074246431E-3</v>
      </c>
    </row>
    <row r="323" spans="2:11">
      <c r="B323" s="102" t="s">
        <v>3017</v>
      </c>
      <c r="C323" s="96" t="s">
        <v>3020</v>
      </c>
      <c r="D323" s="109" t="s">
        <v>682</v>
      </c>
      <c r="E323" s="109" t="s">
        <v>136</v>
      </c>
      <c r="F323" s="118">
        <v>43656</v>
      </c>
      <c r="G323" s="103">
        <v>3919626.75</v>
      </c>
      <c r="H323" s="105">
        <v>0.26650000000000001</v>
      </c>
      <c r="I323" s="103">
        <v>10.44768</v>
      </c>
      <c r="J323" s="104">
        <f t="shared" si="4"/>
        <v>6.1249408118232889E-5</v>
      </c>
      <c r="K323" s="104">
        <v>2.2646619074246431E-3</v>
      </c>
    </row>
    <row r="324" spans="2:11">
      <c r="B324" s="102" t="s">
        <v>3021</v>
      </c>
      <c r="C324" s="96" t="s">
        <v>3022</v>
      </c>
      <c r="D324" s="109" t="s">
        <v>682</v>
      </c>
      <c r="E324" s="109" t="s">
        <v>136</v>
      </c>
      <c r="F324" s="118">
        <v>43985</v>
      </c>
      <c r="G324" s="103">
        <v>98946300</v>
      </c>
      <c r="H324" s="105">
        <v>0.17949999999999999</v>
      </c>
      <c r="I324" s="103">
        <v>177.58435</v>
      </c>
      <c r="J324" s="104">
        <f t="shared" si="4"/>
        <v>1.0410862821756707E-3</v>
      </c>
      <c r="K324" s="104">
        <v>2.2646619074246431E-3</v>
      </c>
    </row>
    <row r="325" spans="2:11">
      <c r="B325" s="102" t="s">
        <v>3023</v>
      </c>
      <c r="C325" s="96" t="s">
        <v>3024</v>
      </c>
      <c r="D325" s="109" t="s">
        <v>682</v>
      </c>
      <c r="E325" s="109" t="s">
        <v>136</v>
      </c>
      <c r="F325" s="118">
        <v>43656</v>
      </c>
      <c r="G325" s="103">
        <v>45149000</v>
      </c>
      <c r="H325" s="105">
        <v>0.32400000000000001</v>
      </c>
      <c r="I325" s="103">
        <v>146.26746</v>
      </c>
      <c r="J325" s="104">
        <f t="shared" si="4"/>
        <v>8.5749136190592596E-4</v>
      </c>
      <c r="K325" s="104">
        <v>2.2646619074246431E-3</v>
      </c>
    </row>
    <row r="326" spans="2:11">
      <c r="B326" s="102" t="s">
        <v>3025</v>
      </c>
      <c r="C326" s="96" t="s">
        <v>3026</v>
      </c>
      <c r="D326" s="109" t="s">
        <v>682</v>
      </c>
      <c r="E326" s="109" t="s">
        <v>136</v>
      </c>
      <c r="F326" s="118">
        <v>43985</v>
      </c>
      <c r="G326" s="103">
        <v>52095000</v>
      </c>
      <c r="H326" s="105">
        <v>0.214</v>
      </c>
      <c r="I326" s="103">
        <v>111.4636</v>
      </c>
      <c r="J326" s="104">
        <f t="shared" si="4"/>
        <v>6.53454118687351E-4</v>
      </c>
      <c r="K326" s="104">
        <v>2.2646619074246431E-3</v>
      </c>
    </row>
    <row r="327" spans="2:11">
      <c r="B327" s="102" t="s">
        <v>3025</v>
      </c>
      <c r="C327" s="96" t="s">
        <v>3027</v>
      </c>
      <c r="D327" s="109" t="s">
        <v>682</v>
      </c>
      <c r="E327" s="109" t="s">
        <v>136</v>
      </c>
      <c r="F327" s="118">
        <v>43985</v>
      </c>
      <c r="G327" s="103">
        <v>5660990</v>
      </c>
      <c r="H327" s="105">
        <v>0.214</v>
      </c>
      <c r="I327" s="103">
        <v>12.11238</v>
      </c>
      <c r="J327" s="104">
        <f t="shared" si="4"/>
        <v>7.1008693404001815E-5</v>
      </c>
      <c r="K327" s="104">
        <v>2.2646619074246431E-3</v>
      </c>
    </row>
    <row r="328" spans="2:11">
      <c r="B328" s="102" t="s">
        <v>3028</v>
      </c>
      <c r="C328" s="96" t="s">
        <v>3029</v>
      </c>
      <c r="D328" s="109" t="s">
        <v>682</v>
      </c>
      <c r="E328" s="109" t="s">
        <v>136</v>
      </c>
      <c r="F328" s="118">
        <v>43649</v>
      </c>
      <c r="G328" s="103">
        <v>288466.5</v>
      </c>
      <c r="H328" s="105">
        <v>0.37069999999999997</v>
      </c>
      <c r="I328" s="103">
        <v>1.0692999999999999</v>
      </c>
      <c r="J328" s="104">
        <f t="shared" si="4"/>
        <v>6.2687593897235008E-6</v>
      </c>
      <c r="K328" s="104">
        <v>2.2646619074246431E-3</v>
      </c>
    </row>
    <row r="329" spans="2:11">
      <c r="B329" s="102" t="s">
        <v>3030</v>
      </c>
      <c r="C329" s="96" t="s">
        <v>3031</v>
      </c>
      <c r="D329" s="109" t="s">
        <v>682</v>
      </c>
      <c r="E329" s="109" t="s">
        <v>136</v>
      </c>
      <c r="F329" s="118">
        <v>43647</v>
      </c>
      <c r="G329" s="103">
        <v>34800</v>
      </c>
      <c r="H329" s="105">
        <v>0.4995</v>
      </c>
      <c r="I329" s="103">
        <v>0.17382</v>
      </c>
      <c r="J329" s="104">
        <f t="shared" si="4"/>
        <v>1.0190178220534359E-6</v>
      </c>
      <c r="K329" s="104">
        <v>2.2646619074246431E-3</v>
      </c>
    </row>
    <row r="330" spans="2:11">
      <c r="B330" s="102" t="s">
        <v>3032</v>
      </c>
      <c r="C330" s="96" t="s">
        <v>3033</v>
      </c>
      <c r="D330" s="109" t="s">
        <v>682</v>
      </c>
      <c r="E330" s="109" t="s">
        <v>136</v>
      </c>
      <c r="F330" s="118">
        <v>43997</v>
      </c>
      <c r="G330" s="103">
        <v>3482240</v>
      </c>
      <c r="H330" s="105">
        <v>0.49430000000000002</v>
      </c>
      <c r="I330" s="103">
        <v>17.213709999999999</v>
      </c>
      <c r="J330" s="104">
        <f t="shared" si="4"/>
        <v>1.0091518394695345E-4</v>
      </c>
      <c r="K330" s="104">
        <v>2.2646619074246431E-3</v>
      </c>
    </row>
    <row r="331" spans="2:11">
      <c r="B331" s="102" t="s">
        <v>3032</v>
      </c>
      <c r="C331" s="96" t="s">
        <v>3034</v>
      </c>
      <c r="D331" s="109" t="s">
        <v>682</v>
      </c>
      <c r="E331" s="109" t="s">
        <v>136</v>
      </c>
      <c r="F331" s="118">
        <v>43997</v>
      </c>
      <c r="G331" s="103">
        <v>12187840</v>
      </c>
      <c r="H331" s="105">
        <v>0.49430000000000002</v>
      </c>
      <c r="I331" s="103">
        <v>60.247970000000002</v>
      </c>
      <c r="J331" s="104">
        <f t="shared" si="4"/>
        <v>3.5320305587700345E-4</v>
      </c>
      <c r="K331" s="104">
        <v>2.2646619074246431E-3</v>
      </c>
    </row>
    <row r="332" spans="2:11">
      <c r="B332" s="102" t="s">
        <v>3032</v>
      </c>
      <c r="C332" s="96" t="s">
        <v>3035</v>
      </c>
      <c r="D332" s="109" t="s">
        <v>682</v>
      </c>
      <c r="E332" s="109" t="s">
        <v>136</v>
      </c>
      <c r="F332" s="118">
        <v>43997</v>
      </c>
      <c r="G332" s="103">
        <v>5223360</v>
      </c>
      <c r="H332" s="105">
        <v>0.49430000000000002</v>
      </c>
      <c r="I332" s="103">
        <v>25.82056</v>
      </c>
      <c r="J332" s="104">
        <f t="shared" ref="J332:J395" si="5">I332/$I$11</f>
        <v>1.5137274660798563E-4</v>
      </c>
      <c r="K332" s="104">
        <v>2.2646619074246431E-3</v>
      </c>
    </row>
    <row r="333" spans="2:11">
      <c r="B333" s="102" t="s">
        <v>3036</v>
      </c>
      <c r="C333" s="96" t="s">
        <v>3037</v>
      </c>
      <c r="D333" s="109" t="s">
        <v>682</v>
      </c>
      <c r="E333" s="109" t="s">
        <v>136</v>
      </c>
      <c r="F333" s="118">
        <v>43647</v>
      </c>
      <c r="G333" s="103">
        <v>870.83</v>
      </c>
      <c r="H333" s="105">
        <v>0.5948</v>
      </c>
      <c r="I333" s="103">
        <v>5.1799999999999997E-3</v>
      </c>
      <c r="J333" s="104">
        <f t="shared" si="5"/>
        <v>3.0367692545373359E-8</v>
      </c>
      <c r="K333" s="104">
        <v>2.2646619074246431E-3</v>
      </c>
    </row>
    <row r="334" spans="2:11">
      <c r="B334" s="102" t="s">
        <v>3038</v>
      </c>
      <c r="C334" s="96" t="s">
        <v>3039</v>
      </c>
      <c r="D334" s="109" t="s">
        <v>682</v>
      </c>
      <c r="E334" s="109" t="s">
        <v>136</v>
      </c>
      <c r="F334" s="118">
        <v>43997</v>
      </c>
      <c r="G334" s="103">
        <v>14631540</v>
      </c>
      <c r="H334" s="105">
        <v>0.53600000000000003</v>
      </c>
      <c r="I334" s="103">
        <v>78.428719999999998</v>
      </c>
      <c r="J334" s="104">
        <f t="shared" si="5"/>
        <v>4.5978750109791015E-4</v>
      </c>
      <c r="K334" s="104">
        <v>2.2646619074246431E-3</v>
      </c>
    </row>
    <row r="335" spans="2:11">
      <c r="B335" s="102" t="s">
        <v>3038</v>
      </c>
      <c r="C335" s="96" t="s">
        <v>3040</v>
      </c>
      <c r="D335" s="109" t="s">
        <v>682</v>
      </c>
      <c r="E335" s="109" t="s">
        <v>136</v>
      </c>
      <c r="F335" s="118">
        <v>43997</v>
      </c>
      <c r="G335" s="103">
        <v>3483700</v>
      </c>
      <c r="H335" s="105">
        <v>0.53600000000000003</v>
      </c>
      <c r="I335" s="103">
        <v>18.673509999999997</v>
      </c>
      <c r="J335" s="104">
        <f t="shared" si="5"/>
        <v>1.0947324525539668E-4</v>
      </c>
      <c r="K335" s="104">
        <v>2.2646619074246431E-3</v>
      </c>
    </row>
    <row r="336" spans="2:11">
      <c r="B336" s="102" t="s">
        <v>3038</v>
      </c>
      <c r="C336" s="96" t="s">
        <v>3041</v>
      </c>
      <c r="D336" s="109" t="s">
        <v>682</v>
      </c>
      <c r="E336" s="109" t="s">
        <v>136</v>
      </c>
      <c r="F336" s="118">
        <v>43997</v>
      </c>
      <c r="G336" s="103">
        <v>13342571</v>
      </c>
      <c r="H336" s="105">
        <v>0.53600000000000003</v>
      </c>
      <c r="I336" s="103">
        <v>71.519530000000003</v>
      </c>
      <c r="J336" s="104">
        <f t="shared" si="5"/>
        <v>4.1928245135706689E-4</v>
      </c>
      <c r="K336" s="104">
        <v>2.2646619074246431E-3</v>
      </c>
    </row>
    <row r="337" spans="2:11">
      <c r="B337" s="102" t="s">
        <v>3038</v>
      </c>
      <c r="C337" s="96" t="s">
        <v>3042</v>
      </c>
      <c r="D337" s="109" t="s">
        <v>682</v>
      </c>
      <c r="E337" s="109" t="s">
        <v>136</v>
      </c>
      <c r="F337" s="118">
        <v>43997</v>
      </c>
      <c r="G337" s="103">
        <v>12889690</v>
      </c>
      <c r="H337" s="105">
        <v>0.53600000000000003</v>
      </c>
      <c r="I337" s="103">
        <v>69.091970000000003</v>
      </c>
      <c r="J337" s="104">
        <f t="shared" si="5"/>
        <v>4.0505090778265634E-4</v>
      </c>
      <c r="K337" s="104">
        <v>2.2646619074246431E-3</v>
      </c>
    </row>
    <row r="338" spans="2:11">
      <c r="B338" s="102" t="s">
        <v>3043</v>
      </c>
      <c r="C338" s="96" t="s">
        <v>3044</v>
      </c>
      <c r="D338" s="109" t="s">
        <v>682</v>
      </c>
      <c r="E338" s="109" t="s">
        <v>136</v>
      </c>
      <c r="F338" s="118">
        <v>43997</v>
      </c>
      <c r="G338" s="103">
        <v>139352000</v>
      </c>
      <c r="H338" s="105">
        <v>0.53890000000000005</v>
      </c>
      <c r="I338" s="103">
        <v>750.93968000000007</v>
      </c>
      <c r="J338" s="104">
        <f t="shared" si="5"/>
        <v>4.4023755448573476E-3</v>
      </c>
      <c r="K338" s="104">
        <v>2.2646619074246431E-3</v>
      </c>
    </row>
    <row r="339" spans="2:11">
      <c r="B339" s="102" t="s">
        <v>3045</v>
      </c>
      <c r="C339" s="96" t="s">
        <v>3046</v>
      </c>
      <c r="D339" s="109" t="s">
        <v>682</v>
      </c>
      <c r="E339" s="109" t="s">
        <v>136</v>
      </c>
      <c r="F339" s="118">
        <v>43997</v>
      </c>
      <c r="G339" s="103">
        <v>114972000</v>
      </c>
      <c r="H339" s="105">
        <v>0.54459999999999997</v>
      </c>
      <c r="I339" s="103">
        <v>626.12432999999999</v>
      </c>
      <c r="J339" s="104">
        <f t="shared" si="5"/>
        <v>3.6706469398876235E-3</v>
      </c>
      <c r="K339" s="104">
        <v>2.2646619074246431E-3</v>
      </c>
    </row>
    <row r="340" spans="2:11">
      <c r="B340" s="102" t="s">
        <v>3047</v>
      </c>
      <c r="C340" s="96" t="s">
        <v>3048</v>
      </c>
      <c r="D340" s="109" t="s">
        <v>682</v>
      </c>
      <c r="E340" s="109" t="s">
        <v>136</v>
      </c>
      <c r="F340" s="118">
        <v>43984</v>
      </c>
      <c r="G340" s="103">
        <v>34900000</v>
      </c>
      <c r="H340" s="105">
        <v>0.69720000000000004</v>
      </c>
      <c r="I340" s="103">
        <v>243.31923</v>
      </c>
      <c r="J340" s="104">
        <f t="shared" si="5"/>
        <v>1.4264562870689164E-3</v>
      </c>
      <c r="K340" s="104">
        <v>2.2646619074246431E-3</v>
      </c>
    </row>
    <row r="341" spans="2:11">
      <c r="B341" s="102" t="s">
        <v>3047</v>
      </c>
      <c r="C341" s="96" t="s">
        <v>3049</v>
      </c>
      <c r="D341" s="109" t="s">
        <v>682</v>
      </c>
      <c r="E341" s="109" t="s">
        <v>136</v>
      </c>
      <c r="F341" s="118">
        <v>43984</v>
      </c>
      <c r="G341" s="103">
        <v>19195000</v>
      </c>
      <c r="H341" s="105">
        <v>0.69720000000000004</v>
      </c>
      <c r="I341" s="103">
        <v>133.82557999999997</v>
      </c>
      <c r="J341" s="104">
        <f t="shared" si="5"/>
        <v>7.8455097840661502E-4</v>
      </c>
      <c r="K341" s="104">
        <v>2.2646619074246431E-3</v>
      </c>
    </row>
    <row r="342" spans="2:11">
      <c r="B342" s="102" t="s">
        <v>3047</v>
      </c>
      <c r="C342" s="96" t="s">
        <v>3050</v>
      </c>
      <c r="D342" s="109" t="s">
        <v>682</v>
      </c>
      <c r="E342" s="109" t="s">
        <v>136</v>
      </c>
      <c r="F342" s="118">
        <v>43984</v>
      </c>
      <c r="G342" s="103">
        <v>2443000</v>
      </c>
      <c r="H342" s="105">
        <v>0.69720000000000004</v>
      </c>
      <c r="I342" s="103">
        <v>17.032349999999997</v>
      </c>
      <c r="J342" s="104">
        <f t="shared" si="5"/>
        <v>9.985196295853087E-5</v>
      </c>
      <c r="K342" s="104">
        <v>2.2646619074246431E-3</v>
      </c>
    </row>
    <row r="343" spans="2:11">
      <c r="B343" s="102" t="s">
        <v>3047</v>
      </c>
      <c r="C343" s="96" t="s">
        <v>3051</v>
      </c>
      <c r="D343" s="109" t="s">
        <v>682</v>
      </c>
      <c r="E343" s="109" t="s">
        <v>136</v>
      </c>
      <c r="F343" s="118">
        <v>43984</v>
      </c>
      <c r="G343" s="103">
        <v>40135000</v>
      </c>
      <c r="H343" s="105">
        <v>0.69720000000000004</v>
      </c>
      <c r="I343" s="103">
        <v>279.81711000000001</v>
      </c>
      <c r="J343" s="104">
        <f t="shared" si="5"/>
        <v>1.6404247037480537E-3</v>
      </c>
      <c r="K343" s="104">
        <v>2.2646619074246431E-3</v>
      </c>
    </row>
    <row r="344" spans="2:11">
      <c r="B344" s="102" t="s">
        <v>3047</v>
      </c>
      <c r="C344" s="96" t="s">
        <v>3052</v>
      </c>
      <c r="D344" s="109" t="s">
        <v>682</v>
      </c>
      <c r="E344" s="109" t="s">
        <v>136</v>
      </c>
      <c r="F344" s="118">
        <v>43984</v>
      </c>
      <c r="G344" s="103">
        <v>4537000</v>
      </c>
      <c r="H344" s="105">
        <v>0.69720000000000004</v>
      </c>
      <c r="I344" s="103">
        <v>31.631499999999999</v>
      </c>
      <c r="J344" s="104">
        <f t="shared" si="5"/>
        <v>1.8543931790520799E-4</v>
      </c>
      <c r="K344" s="104">
        <v>2.2646619074246431E-3</v>
      </c>
    </row>
    <row r="345" spans="2:11">
      <c r="B345" s="102" t="s">
        <v>3047</v>
      </c>
      <c r="C345" s="96" t="s">
        <v>3053</v>
      </c>
      <c r="D345" s="109" t="s">
        <v>682</v>
      </c>
      <c r="E345" s="109" t="s">
        <v>136</v>
      </c>
      <c r="F345" s="118">
        <v>43984</v>
      </c>
      <c r="G345" s="103">
        <v>1745000</v>
      </c>
      <c r="H345" s="105">
        <v>0.69720000000000004</v>
      </c>
      <c r="I345" s="103">
        <v>12.165959999999998</v>
      </c>
      <c r="J345" s="104">
        <f t="shared" si="5"/>
        <v>7.1322805559712434E-5</v>
      </c>
      <c r="K345" s="104">
        <v>2.2646619074246431E-3</v>
      </c>
    </row>
    <row r="346" spans="2:11">
      <c r="B346" s="102" t="s">
        <v>3054</v>
      </c>
      <c r="C346" s="96" t="s">
        <v>3055</v>
      </c>
      <c r="D346" s="109" t="s">
        <v>682</v>
      </c>
      <c r="E346" s="109" t="s">
        <v>136</v>
      </c>
      <c r="F346" s="118">
        <v>43654</v>
      </c>
      <c r="G346" s="103">
        <v>191950000</v>
      </c>
      <c r="H346" s="105">
        <v>0.72889999999999999</v>
      </c>
      <c r="I346" s="103">
        <v>1399.1679299999998</v>
      </c>
      <c r="J346" s="104">
        <f t="shared" si="5"/>
        <v>8.202606470576539E-3</v>
      </c>
      <c r="K346" s="104">
        <v>2.2646619074246431E-3</v>
      </c>
    </row>
    <row r="347" spans="2:11">
      <c r="B347" s="102" t="s">
        <v>3056</v>
      </c>
      <c r="C347" s="96" t="s">
        <v>3057</v>
      </c>
      <c r="D347" s="109" t="s">
        <v>682</v>
      </c>
      <c r="E347" s="109" t="s">
        <v>136</v>
      </c>
      <c r="F347" s="118">
        <v>43654</v>
      </c>
      <c r="G347" s="103">
        <v>2445100</v>
      </c>
      <c r="H347" s="105">
        <v>0.81420000000000003</v>
      </c>
      <c r="I347" s="103">
        <v>19.90727</v>
      </c>
      <c r="J347" s="104">
        <f t="shared" si="5"/>
        <v>1.1670614957099127E-4</v>
      </c>
      <c r="K347" s="104">
        <v>2.2646619074246431E-3</v>
      </c>
    </row>
    <row r="348" spans="2:11">
      <c r="B348" s="102" t="s">
        <v>3056</v>
      </c>
      <c r="C348" s="96" t="s">
        <v>3058</v>
      </c>
      <c r="D348" s="109" t="s">
        <v>682</v>
      </c>
      <c r="E348" s="109" t="s">
        <v>136</v>
      </c>
      <c r="F348" s="118">
        <v>43654</v>
      </c>
      <c r="G348" s="103">
        <v>174650000</v>
      </c>
      <c r="H348" s="105">
        <v>0.81420000000000003</v>
      </c>
      <c r="I348" s="103">
        <v>1421.9477899999999</v>
      </c>
      <c r="J348" s="104">
        <f t="shared" si="5"/>
        <v>8.3361531471608345E-3</v>
      </c>
      <c r="K348" s="104">
        <v>2.2646619074246431E-3</v>
      </c>
    </row>
    <row r="349" spans="2:11">
      <c r="B349" s="102" t="s">
        <v>3059</v>
      </c>
      <c r="C349" s="96" t="s">
        <v>3060</v>
      </c>
      <c r="D349" s="109" t="s">
        <v>682</v>
      </c>
      <c r="E349" s="109" t="s">
        <v>136</v>
      </c>
      <c r="F349" s="118">
        <v>43984</v>
      </c>
      <c r="G349" s="103">
        <v>157189500</v>
      </c>
      <c r="H349" s="105">
        <v>0.7853</v>
      </c>
      <c r="I349" s="103">
        <v>1234.42362</v>
      </c>
      <c r="J349" s="104">
        <f t="shared" si="5"/>
        <v>7.2367947804839383E-3</v>
      </c>
      <c r="K349" s="104">
        <v>2.2646619074246431E-3</v>
      </c>
    </row>
    <row r="350" spans="2:11">
      <c r="B350" s="102" t="s">
        <v>3059</v>
      </c>
      <c r="C350" s="96" t="s">
        <v>2612</v>
      </c>
      <c r="D350" s="109" t="s">
        <v>682</v>
      </c>
      <c r="E350" s="109" t="s">
        <v>136</v>
      </c>
      <c r="F350" s="118">
        <v>43984</v>
      </c>
      <c r="G350" s="103">
        <v>34364017.054328002</v>
      </c>
      <c r="H350" s="105">
        <v>0.7853</v>
      </c>
      <c r="I350" s="103">
        <v>269.86379071100004</v>
      </c>
      <c r="J350" s="104">
        <f t="shared" si="5"/>
        <v>1.582073479814794E-3</v>
      </c>
      <c r="K350" s="104">
        <v>2.2646619074246431E-3</v>
      </c>
    </row>
    <row r="351" spans="2:11">
      <c r="B351" s="102" t="s">
        <v>3061</v>
      </c>
      <c r="C351" s="96" t="s">
        <v>3062</v>
      </c>
      <c r="D351" s="109" t="s">
        <v>682</v>
      </c>
      <c r="E351" s="109" t="s">
        <v>136</v>
      </c>
      <c r="F351" s="118">
        <v>43643</v>
      </c>
      <c r="G351" s="103">
        <v>13972800</v>
      </c>
      <c r="H351" s="105">
        <v>0.8548</v>
      </c>
      <c r="I351" s="103">
        <v>119.44058</v>
      </c>
      <c r="J351" s="104">
        <f t="shared" si="5"/>
        <v>7.0021907545966616E-4</v>
      </c>
      <c r="K351" s="104">
        <v>2.2646619074246431E-3</v>
      </c>
    </row>
    <row r="352" spans="2:11">
      <c r="B352" s="102" t="s">
        <v>3061</v>
      </c>
      <c r="C352" s="96" t="s">
        <v>3063</v>
      </c>
      <c r="D352" s="109" t="s">
        <v>682</v>
      </c>
      <c r="E352" s="109" t="s">
        <v>136</v>
      </c>
      <c r="F352" s="118">
        <v>43643</v>
      </c>
      <c r="G352" s="103">
        <v>3039084</v>
      </c>
      <c r="H352" s="105">
        <v>0.8548</v>
      </c>
      <c r="I352" s="103">
        <v>25.978330000000003</v>
      </c>
      <c r="J352" s="104">
        <f t="shared" si="5"/>
        <v>1.5229767148305969E-4</v>
      </c>
      <c r="K352" s="104">
        <v>2.2646619074246431E-3</v>
      </c>
    </row>
    <row r="353" spans="2:11">
      <c r="B353" s="102" t="s">
        <v>3061</v>
      </c>
      <c r="C353" s="96" t="s">
        <v>3064</v>
      </c>
      <c r="D353" s="109" t="s">
        <v>682</v>
      </c>
      <c r="E353" s="109" t="s">
        <v>136</v>
      </c>
      <c r="F353" s="118">
        <v>43643</v>
      </c>
      <c r="G353" s="103">
        <v>244524</v>
      </c>
      <c r="H353" s="105">
        <v>0.8548</v>
      </c>
      <c r="I353" s="103">
        <v>2.0902099999999999</v>
      </c>
      <c r="J353" s="104">
        <f t="shared" si="5"/>
        <v>1.2253832941170821E-5</v>
      </c>
      <c r="K353" s="104">
        <v>2.2646619074246431E-3</v>
      </c>
    </row>
    <row r="354" spans="2:11">
      <c r="B354" s="102" t="s">
        <v>3061</v>
      </c>
      <c r="C354" s="96" t="s">
        <v>3065</v>
      </c>
      <c r="D354" s="109" t="s">
        <v>682</v>
      </c>
      <c r="E354" s="109" t="s">
        <v>136</v>
      </c>
      <c r="F354" s="118">
        <v>43643</v>
      </c>
      <c r="G354" s="103">
        <v>2375376</v>
      </c>
      <c r="H354" s="105">
        <v>0.8548</v>
      </c>
      <c r="I354" s="103">
        <v>20.3049</v>
      </c>
      <c r="J354" s="104">
        <f t="shared" si="5"/>
        <v>1.1903725103562772E-4</v>
      </c>
      <c r="K354" s="104">
        <v>2.2646619074246431E-3</v>
      </c>
    </row>
    <row r="355" spans="2:11">
      <c r="B355" s="102" t="s">
        <v>3061</v>
      </c>
      <c r="C355" s="96" t="s">
        <v>3066</v>
      </c>
      <c r="D355" s="109" t="s">
        <v>682</v>
      </c>
      <c r="E355" s="109" t="s">
        <v>136</v>
      </c>
      <c r="F355" s="118">
        <v>43643</v>
      </c>
      <c r="G355" s="103">
        <v>2095920</v>
      </c>
      <c r="H355" s="105">
        <v>0.8548</v>
      </c>
      <c r="I355" s="103">
        <v>17.916090000000001</v>
      </c>
      <c r="J355" s="104">
        <f t="shared" si="5"/>
        <v>1.0503287890641665E-4</v>
      </c>
      <c r="K355" s="104">
        <v>2.2646619074246431E-3</v>
      </c>
    </row>
    <row r="356" spans="2:11">
      <c r="B356" s="102" t="s">
        <v>3067</v>
      </c>
      <c r="C356" s="96" t="s">
        <v>3068</v>
      </c>
      <c r="D356" s="109" t="s">
        <v>682</v>
      </c>
      <c r="E356" s="109" t="s">
        <v>136</v>
      </c>
      <c r="F356" s="118">
        <v>43643</v>
      </c>
      <c r="G356" s="103">
        <v>38430.699999999997</v>
      </c>
      <c r="H356" s="105">
        <v>0.88959999999999995</v>
      </c>
      <c r="I356" s="103">
        <v>0.34187000000000001</v>
      </c>
      <c r="J356" s="104">
        <f t="shared" si="5"/>
        <v>2.0042090831055579E-6</v>
      </c>
      <c r="K356" s="104">
        <v>2.2646619074246431E-3</v>
      </c>
    </row>
    <row r="357" spans="2:11">
      <c r="B357" s="102" t="s">
        <v>3067</v>
      </c>
      <c r="C357" s="96" t="s">
        <v>3069</v>
      </c>
      <c r="D357" s="109" t="s">
        <v>682</v>
      </c>
      <c r="E357" s="109" t="s">
        <v>136</v>
      </c>
      <c r="F357" s="118">
        <v>43643</v>
      </c>
      <c r="G357" s="103">
        <v>24455.9</v>
      </c>
      <c r="H357" s="105">
        <v>0.88959999999999995</v>
      </c>
      <c r="I357" s="103">
        <v>0.21755000000000002</v>
      </c>
      <c r="J357" s="104">
        <f t="shared" si="5"/>
        <v>1.2753844620165975E-6</v>
      </c>
      <c r="K357" s="104">
        <v>2.2646619074246431E-3</v>
      </c>
    </row>
    <row r="358" spans="2:11">
      <c r="B358" s="102" t="s">
        <v>3067</v>
      </c>
      <c r="C358" s="96" t="s">
        <v>3070</v>
      </c>
      <c r="D358" s="109" t="s">
        <v>682</v>
      </c>
      <c r="E358" s="109" t="s">
        <v>136</v>
      </c>
      <c r="F358" s="118">
        <v>43643</v>
      </c>
      <c r="G358" s="103">
        <v>3388889</v>
      </c>
      <c r="H358" s="105">
        <v>0.88959999999999995</v>
      </c>
      <c r="I358" s="103">
        <v>30.146570000000001</v>
      </c>
      <c r="J358" s="104">
        <f t="shared" si="5"/>
        <v>1.7673393225049733E-4</v>
      </c>
      <c r="K358" s="104">
        <v>2.2646619074246431E-3</v>
      </c>
    </row>
    <row r="359" spans="2:11">
      <c r="B359" s="102" t="s">
        <v>3067</v>
      </c>
      <c r="C359" s="96" t="s">
        <v>3071</v>
      </c>
      <c r="D359" s="109" t="s">
        <v>682</v>
      </c>
      <c r="E359" s="109" t="s">
        <v>136</v>
      </c>
      <c r="F359" s="118">
        <v>43643</v>
      </c>
      <c r="G359" s="103">
        <v>90836.2</v>
      </c>
      <c r="H359" s="105">
        <v>0.88959999999999995</v>
      </c>
      <c r="I359" s="103">
        <v>0.80804999999999993</v>
      </c>
      <c r="J359" s="104">
        <f t="shared" si="5"/>
        <v>4.7371841624109923E-6</v>
      </c>
      <c r="K359" s="104">
        <v>2.2646619074246431E-3</v>
      </c>
    </row>
    <row r="360" spans="2:11">
      <c r="B360" s="102" t="s">
        <v>3067</v>
      </c>
      <c r="C360" s="96" t="s">
        <v>2617</v>
      </c>
      <c r="D360" s="109" t="s">
        <v>682</v>
      </c>
      <c r="E360" s="109" t="s">
        <v>136</v>
      </c>
      <c r="F360" s="118">
        <v>43643</v>
      </c>
      <c r="G360" s="103">
        <v>3493.7</v>
      </c>
      <c r="H360" s="105">
        <v>0.88959999999999995</v>
      </c>
      <c r="I360" s="103">
        <v>3.108E-2</v>
      </c>
      <c r="J360" s="104">
        <f t="shared" si="5"/>
        <v>1.8220615527224016E-7</v>
      </c>
      <c r="K360" s="104">
        <v>2.2646619074246431E-3</v>
      </c>
    </row>
    <row r="361" spans="2:11">
      <c r="B361" s="102" t="s">
        <v>3067</v>
      </c>
      <c r="C361" s="96" t="s">
        <v>3072</v>
      </c>
      <c r="D361" s="109" t="s">
        <v>682</v>
      </c>
      <c r="E361" s="109" t="s">
        <v>136</v>
      </c>
      <c r="F361" s="118">
        <v>43643</v>
      </c>
      <c r="G361" s="103">
        <v>97823.6</v>
      </c>
      <c r="H361" s="105">
        <v>0.88959999999999995</v>
      </c>
      <c r="I361" s="103">
        <v>0.87021000000000004</v>
      </c>
      <c r="J361" s="104">
        <f t="shared" si="5"/>
        <v>5.1015964729554738E-6</v>
      </c>
      <c r="K361" s="104">
        <v>2.2646619074246431E-3</v>
      </c>
    </row>
    <row r="362" spans="2:11">
      <c r="B362" s="102" t="s">
        <v>3067</v>
      </c>
      <c r="C362" s="96" t="s">
        <v>3073</v>
      </c>
      <c r="D362" s="109" t="s">
        <v>682</v>
      </c>
      <c r="E362" s="109" t="s">
        <v>136</v>
      </c>
      <c r="F362" s="118">
        <v>43643</v>
      </c>
      <c r="G362" s="103">
        <v>62886.6</v>
      </c>
      <c r="H362" s="105">
        <v>0.88959999999999995</v>
      </c>
      <c r="I362" s="103">
        <v>0.55941999999999992</v>
      </c>
      <c r="J362" s="104">
        <f t="shared" si="5"/>
        <v>3.279593545122155E-6</v>
      </c>
      <c r="K362" s="104">
        <v>2.2646619074246431E-3</v>
      </c>
    </row>
    <row r="363" spans="2:11">
      <c r="B363" s="102" t="s">
        <v>3067</v>
      </c>
      <c r="C363" s="96" t="s">
        <v>3074</v>
      </c>
      <c r="D363" s="109" t="s">
        <v>682</v>
      </c>
      <c r="E363" s="109" t="s">
        <v>136</v>
      </c>
      <c r="F363" s="118">
        <v>43643</v>
      </c>
      <c r="G363" s="103">
        <v>660309.30000000005</v>
      </c>
      <c r="H363" s="105">
        <v>0.88959999999999995</v>
      </c>
      <c r="I363" s="103">
        <v>5.87392</v>
      </c>
      <c r="J363" s="104">
        <f t="shared" si="5"/>
        <v>3.4435790848671718E-5</v>
      </c>
      <c r="K363" s="104">
        <v>2.2646619074246431E-3</v>
      </c>
    </row>
    <row r="364" spans="2:11">
      <c r="B364" s="102" t="s">
        <v>3075</v>
      </c>
      <c r="C364" s="96" t="s">
        <v>3076</v>
      </c>
      <c r="D364" s="109" t="s">
        <v>682</v>
      </c>
      <c r="E364" s="109" t="s">
        <v>136</v>
      </c>
      <c r="F364" s="118">
        <v>43643</v>
      </c>
      <c r="G364" s="103">
        <v>55899200</v>
      </c>
      <c r="H364" s="105">
        <v>0.87560000000000004</v>
      </c>
      <c r="I364" s="103">
        <v>489.47151000000002</v>
      </c>
      <c r="J364" s="104">
        <f t="shared" si="5"/>
        <v>2.8695212983396996E-3</v>
      </c>
      <c r="K364" s="104">
        <v>2.2646619074246431E-3</v>
      </c>
    </row>
    <row r="365" spans="2:11">
      <c r="B365" s="102" t="s">
        <v>3077</v>
      </c>
      <c r="C365" s="96" t="s">
        <v>3078</v>
      </c>
      <c r="D365" s="109" t="s">
        <v>682</v>
      </c>
      <c r="E365" s="109" t="s">
        <v>136</v>
      </c>
      <c r="F365" s="118">
        <v>43643</v>
      </c>
      <c r="G365" s="103">
        <v>73376100</v>
      </c>
      <c r="H365" s="105">
        <v>0.88029999999999997</v>
      </c>
      <c r="I365" s="103">
        <v>645.95925999999997</v>
      </c>
      <c r="J365" s="104">
        <f t="shared" si="5"/>
        <v>3.7869289970109831E-3</v>
      </c>
      <c r="K365" s="104">
        <v>2.2646619074246431E-3</v>
      </c>
    </row>
    <row r="366" spans="2:11">
      <c r="B366" s="102" t="s">
        <v>3079</v>
      </c>
      <c r="C366" s="96" t="s">
        <v>3080</v>
      </c>
      <c r="D366" s="109" t="s">
        <v>682</v>
      </c>
      <c r="E366" s="109" t="s">
        <v>136</v>
      </c>
      <c r="F366" s="118">
        <v>43983</v>
      </c>
      <c r="G366" s="103">
        <v>35020000</v>
      </c>
      <c r="H366" s="105">
        <v>1.0368999999999999</v>
      </c>
      <c r="I366" s="103">
        <v>363.12885</v>
      </c>
      <c r="J366" s="104">
        <f t="shared" si="5"/>
        <v>2.1288388554353286E-3</v>
      </c>
      <c r="K366" s="104">
        <v>2.2646619074246431E-3</v>
      </c>
    </row>
    <row r="367" spans="2:11">
      <c r="B367" s="102" t="s">
        <v>3081</v>
      </c>
      <c r="C367" s="96" t="s">
        <v>2621</v>
      </c>
      <c r="D367" s="109" t="s">
        <v>682</v>
      </c>
      <c r="E367" s="109" t="s">
        <v>136</v>
      </c>
      <c r="F367" s="118">
        <v>43642</v>
      </c>
      <c r="G367" s="103">
        <v>10506.3</v>
      </c>
      <c r="H367" s="105">
        <v>1.1272</v>
      </c>
      <c r="I367" s="103">
        <v>0.11843000000000001</v>
      </c>
      <c r="J367" s="104">
        <f t="shared" si="5"/>
        <v>6.9429456141864236E-7</v>
      </c>
      <c r="K367" s="104">
        <v>2.2646619074246431E-3</v>
      </c>
    </row>
    <row r="368" spans="2:11">
      <c r="B368" s="102" t="s">
        <v>3081</v>
      </c>
      <c r="C368" s="96" t="s">
        <v>3082</v>
      </c>
      <c r="D368" s="109" t="s">
        <v>682</v>
      </c>
      <c r="E368" s="109" t="s">
        <v>136</v>
      </c>
      <c r="F368" s="118">
        <v>43642</v>
      </c>
      <c r="G368" s="103">
        <v>70042</v>
      </c>
      <c r="H368" s="105">
        <v>1.1272</v>
      </c>
      <c r="I368" s="103">
        <v>0.78953999999999991</v>
      </c>
      <c r="J368" s="104">
        <f t="shared" si="5"/>
        <v>4.6286694927170042E-6</v>
      </c>
      <c r="K368" s="104">
        <v>2.2646619074246431E-3</v>
      </c>
    </row>
    <row r="369" spans="2:11">
      <c r="B369" s="102" t="s">
        <v>3081</v>
      </c>
      <c r="C369" s="96" t="s">
        <v>3083</v>
      </c>
      <c r="D369" s="109" t="s">
        <v>682</v>
      </c>
      <c r="E369" s="109" t="s">
        <v>136</v>
      </c>
      <c r="F369" s="118">
        <v>43642</v>
      </c>
      <c r="G369" s="103">
        <v>420252</v>
      </c>
      <c r="H369" s="105">
        <v>1.1272</v>
      </c>
      <c r="I369" s="103">
        <v>4.7372399999999999</v>
      </c>
      <c r="J369" s="104">
        <f t="shared" si="5"/>
        <v>2.7772016956302025E-5</v>
      </c>
      <c r="K369" s="104">
        <v>2.2646619074246431E-3</v>
      </c>
    </row>
    <row r="370" spans="2:11">
      <c r="B370" s="102" t="s">
        <v>3081</v>
      </c>
      <c r="C370" s="96" t="s">
        <v>3084</v>
      </c>
      <c r="D370" s="109" t="s">
        <v>682</v>
      </c>
      <c r="E370" s="109" t="s">
        <v>136</v>
      </c>
      <c r="F370" s="118">
        <v>43642</v>
      </c>
      <c r="G370" s="103">
        <v>700420</v>
      </c>
      <c r="H370" s="105">
        <v>1.1272</v>
      </c>
      <c r="I370" s="103">
        <v>7.8953999999999995</v>
      </c>
      <c r="J370" s="104">
        <f t="shared" si="5"/>
        <v>4.6286694927170045E-5</v>
      </c>
      <c r="K370" s="104">
        <v>2.2646619074246431E-3</v>
      </c>
    </row>
    <row r="371" spans="2:11">
      <c r="B371" s="102" t="s">
        <v>3081</v>
      </c>
      <c r="C371" s="96" t="s">
        <v>3085</v>
      </c>
      <c r="D371" s="109" t="s">
        <v>682</v>
      </c>
      <c r="E371" s="109" t="s">
        <v>136</v>
      </c>
      <c r="F371" s="118">
        <v>43642</v>
      </c>
      <c r="G371" s="103">
        <v>45527.3</v>
      </c>
      <c r="H371" s="105">
        <v>1.1272</v>
      </c>
      <c r="I371" s="103">
        <v>0.5132000000000001</v>
      </c>
      <c r="J371" s="104">
        <f t="shared" si="5"/>
        <v>3.0086293077771451E-6</v>
      </c>
      <c r="K371" s="104">
        <v>2.2646619074246431E-3</v>
      </c>
    </row>
    <row r="372" spans="2:11">
      <c r="B372" s="102" t="s">
        <v>3081</v>
      </c>
      <c r="C372" s="96" t="s">
        <v>2621</v>
      </c>
      <c r="D372" s="109" t="s">
        <v>682</v>
      </c>
      <c r="E372" s="109" t="s">
        <v>136</v>
      </c>
      <c r="F372" s="118">
        <v>43642</v>
      </c>
      <c r="G372" s="103">
        <v>7004.2</v>
      </c>
      <c r="H372" s="105">
        <v>1.1272</v>
      </c>
      <c r="I372" s="103">
        <v>7.8950000000000006E-2</v>
      </c>
      <c r="J372" s="104">
        <f t="shared" si="5"/>
        <v>4.6284349931606698E-7</v>
      </c>
      <c r="K372" s="104">
        <v>2.2646619074246431E-3</v>
      </c>
    </row>
    <row r="373" spans="2:11">
      <c r="B373" s="102" t="s">
        <v>3081</v>
      </c>
      <c r="C373" s="96" t="s">
        <v>2660</v>
      </c>
      <c r="D373" s="109" t="s">
        <v>682</v>
      </c>
      <c r="E373" s="109" t="s">
        <v>136</v>
      </c>
      <c r="F373" s="118">
        <v>43642</v>
      </c>
      <c r="G373" s="103">
        <v>12257.35</v>
      </c>
      <c r="H373" s="105">
        <v>1.1272</v>
      </c>
      <c r="I373" s="103">
        <v>0.13816999999999999</v>
      </c>
      <c r="J373" s="104">
        <f t="shared" si="5"/>
        <v>8.1002009246992987E-7</v>
      </c>
      <c r="K373" s="104">
        <v>2.2646619074246431E-3</v>
      </c>
    </row>
    <row r="374" spans="2:11">
      <c r="B374" s="102" t="s">
        <v>3081</v>
      </c>
      <c r="C374" s="96" t="s">
        <v>3086</v>
      </c>
      <c r="D374" s="109" t="s">
        <v>682</v>
      </c>
      <c r="E374" s="109" t="s">
        <v>136</v>
      </c>
      <c r="F374" s="118">
        <v>43642</v>
      </c>
      <c r="G374" s="103">
        <v>140084</v>
      </c>
      <c r="H374" s="105">
        <v>1.1272</v>
      </c>
      <c r="I374" s="103">
        <v>1.5790799999999998</v>
      </c>
      <c r="J374" s="104">
        <f t="shared" si="5"/>
        <v>9.2573389854340084E-6</v>
      </c>
      <c r="K374" s="104">
        <v>2.2646619074246431E-3</v>
      </c>
    </row>
    <row r="375" spans="2:11">
      <c r="B375" s="102" t="s">
        <v>3081</v>
      </c>
      <c r="C375" s="96" t="s">
        <v>3087</v>
      </c>
      <c r="D375" s="109" t="s">
        <v>682</v>
      </c>
      <c r="E375" s="109" t="s">
        <v>136</v>
      </c>
      <c r="F375" s="118">
        <v>43642</v>
      </c>
      <c r="G375" s="103">
        <v>10506.3</v>
      </c>
      <c r="H375" s="105">
        <v>1.1272</v>
      </c>
      <c r="I375" s="103">
        <v>0.11843000000000001</v>
      </c>
      <c r="J375" s="104">
        <f t="shared" si="5"/>
        <v>6.9429456141864236E-7</v>
      </c>
      <c r="K375" s="104">
        <v>2.2646619074246431E-3</v>
      </c>
    </row>
    <row r="376" spans="2:11">
      <c r="B376" s="102" t="s">
        <v>3081</v>
      </c>
      <c r="C376" s="96" t="s">
        <v>3088</v>
      </c>
      <c r="D376" s="109" t="s">
        <v>682</v>
      </c>
      <c r="E376" s="109" t="s">
        <v>136</v>
      </c>
      <c r="F376" s="118">
        <v>43642</v>
      </c>
      <c r="G376" s="103">
        <v>192615.5</v>
      </c>
      <c r="H376" s="105">
        <v>1.1272</v>
      </c>
      <c r="I376" s="103">
        <v>2.17123</v>
      </c>
      <c r="J376" s="104">
        <f t="shared" si="5"/>
        <v>1.272881179252722E-5</v>
      </c>
      <c r="K376" s="104">
        <v>2.2646619074246431E-3</v>
      </c>
    </row>
    <row r="377" spans="2:11">
      <c r="B377" s="102" t="s">
        <v>3081</v>
      </c>
      <c r="C377" s="96" t="s">
        <v>3089</v>
      </c>
      <c r="D377" s="109" t="s">
        <v>682</v>
      </c>
      <c r="E377" s="109" t="s">
        <v>136</v>
      </c>
      <c r="F377" s="118">
        <v>43642</v>
      </c>
      <c r="G377" s="103">
        <v>2801680</v>
      </c>
      <c r="H377" s="105">
        <v>1.1272</v>
      </c>
      <c r="I377" s="103">
        <v>31.581589999999998</v>
      </c>
      <c r="J377" s="104">
        <f t="shared" si="5"/>
        <v>1.8514672108379109E-4</v>
      </c>
      <c r="K377" s="104">
        <v>2.2646619074246431E-3</v>
      </c>
    </row>
    <row r="378" spans="2:11">
      <c r="B378" s="102" t="s">
        <v>3090</v>
      </c>
      <c r="C378" s="96" t="s">
        <v>2631</v>
      </c>
      <c r="D378" s="109" t="s">
        <v>682</v>
      </c>
      <c r="E378" s="109" t="s">
        <v>136</v>
      </c>
      <c r="F378" s="118">
        <v>43964</v>
      </c>
      <c r="G378" s="103">
        <v>103384230.40391999</v>
      </c>
      <c r="H378" s="105">
        <v>1.0931999999999999</v>
      </c>
      <c r="I378" s="103">
        <v>1130.1971470630001</v>
      </c>
      <c r="J378" s="104">
        <f t="shared" si="5"/>
        <v>6.6257682389319131E-3</v>
      </c>
      <c r="K378" s="104">
        <v>2.2646619074246431E-3</v>
      </c>
    </row>
    <row r="379" spans="2:11">
      <c r="B379" s="102" t="s">
        <v>3091</v>
      </c>
      <c r="C379" s="96" t="s">
        <v>3092</v>
      </c>
      <c r="D379" s="109" t="s">
        <v>682</v>
      </c>
      <c r="E379" s="109" t="s">
        <v>136</v>
      </c>
      <c r="F379" s="118">
        <v>43642</v>
      </c>
      <c r="G379" s="103">
        <v>70084000</v>
      </c>
      <c r="H379" s="105">
        <v>1.1659999999999999</v>
      </c>
      <c r="I379" s="103">
        <v>817.15906999999993</v>
      </c>
      <c r="J379" s="104">
        <f t="shared" si="5"/>
        <v>4.7905859842515882E-3</v>
      </c>
      <c r="K379" s="104">
        <v>2.2646619074246431E-3</v>
      </c>
    </row>
    <row r="380" spans="2:11">
      <c r="B380" s="102" t="s">
        <v>3093</v>
      </c>
      <c r="C380" s="96" t="s">
        <v>3094</v>
      </c>
      <c r="D380" s="109" t="s">
        <v>682</v>
      </c>
      <c r="E380" s="109" t="s">
        <v>136</v>
      </c>
      <c r="F380" s="118">
        <v>43642</v>
      </c>
      <c r="G380" s="103">
        <v>105150000</v>
      </c>
      <c r="H380" s="105">
        <v>1.1830000000000001</v>
      </c>
      <c r="I380" s="103">
        <v>1243.9574499999999</v>
      </c>
      <c r="J380" s="104">
        <f t="shared" si="5"/>
        <v>7.2926867531132528E-3</v>
      </c>
      <c r="K380" s="104">
        <v>2.2646619074246431E-3</v>
      </c>
    </row>
    <row r="381" spans="2:11">
      <c r="B381" s="102" t="s">
        <v>3095</v>
      </c>
      <c r="C381" s="96" t="s">
        <v>3096</v>
      </c>
      <c r="D381" s="109" t="s">
        <v>682</v>
      </c>
      <c r="E381" s="109" t="s">
        <v>136</v>
      </c>
      <c r="F381" s="118">
        <v>43983</v>
      </c>
      <c r="G381" s="103">
        <v>2453640</v>
      </c>
      <c r="H381" s="105">
        <v>1.1273</v>
      </c>
      <c r="I381" s="103">
        <v>27.658819999999999</v>
      </c>
      <c r="J381" s="104">
        <f t="shared" si="5"/>
        <v>1.621495254686918E-4</v>
      </c>
      <c r="K381" s="104">
        <v>2.2646619074246431E-3</v>
      </c>
    </row>
    <row r="382" spans="2:11">
      <c r="B382" s="102" t="s">
        <v>3095</v>
      </c>
      <c r="C382" s="96" t="s">
        <v>3097</v>
      </c>
      <c r="D382" s="109" t="s">
        <v>682</v>
      </c>
      <c r="E382" s="109" t="s">
        <v>136</v>
      </c>
      <c r="F382" s="118">
        <v>43983</v>
      </c>
      <c r="G382" s="103">
        <v>4206240</v>
      </c>
      <c r="H382" s="105">
        <v>1.1273</v>
      </c>
      <c r="I382" s="103">
        <v>47.415109999999999</v>
      </c>
      <c r="J382" s="104">
        <f t="shared" si="5"/>
        <v>2.7797055646429689E-4</v>
      </c>
      <c r="K382" s="104">
        <v>2.2646619074246431E-3</v>
      </c>
    </row>
    <row r="383" spans="2:11">
      <c r="B383" s="102" t="s">
        <v>3095</v>
      </c>
      <c r="C383" s="96" t="s">
        <v>3098</v>
      </c>
      <c r="D383" s="109" t="s">
        <v>682</v>
      </c>
      <c r="E383" s="109" t="s">
        <v>136</v>
      </c>
      <c r="F383" s="118">
        <v>43983</v>
      </c>
      <c r="G383" s="103">
        <v>3897782.4</v>
      </c>
      <c r="H383" s="105">
        <v>1.1273</v>
      </c>
      <c r="I383" s="103">
        <v>43.938010000000006</v>
      </c>
      <c r="J383" s="104">
        <f t="shared" si="5"/>
        <v>2.5758609628099237E-4</v>
      </c>
      <c r="K383" s="104">
        <v>2.2646619074246431E-3</v>
      </c>
    </row>
    <row r="384" spans="2:11">
      <c r="B384" s="102" t="s">
        <v>3095</v>
      </c>
      <c r="C384" s="96" t="s">
        <v>3099</v>
      </c>
      <c r="D384" s="109" t="s">
        <v>682</v>
      </c>
      <c r="E384" s="109" t="s">
        <v>136</v>
      </c>
      <c r="F384" s="118">
        <v>43983</v>
      </c>
      <c r="G384" s="103">
        <v>4381500</v>
      </c>
      <c r="H384" s="105">
        <v>1.1273</v>
      </c>
      <c r="I384" s="103">
        <v>49.390740000000001</v>
      </c>
      <c r="J384" s="104">
        <f t="shared" si="5"/>
        <v>2.8955266542634629E-4</v>
      </c>
      <c r="K384" s="104">
        <v>2.2646619074246431E-3</v>
      </c>
    </row>
    <row r="385" spans="2:11">
      <c r="B385" s="102" t="s">
        <v>3095</v>
      </c>
      <c r="C385" s="96" t="s">
        <v>3100</v>
      </c>
      <c r="D385" s="109" t="s">
        <v>682</v>
      </c>
      <c r="E385" s="109" t="s">
        <v>136</v>
      </c>
      <c r="F385" s="118">
        <v>43983</v>
      </c>
      <c r="G385" s="103">
        <v>52578000</v>
      </c>
      <c r="H385" s="105">
        <v>1.1273</v>
      </c>
      <c r="I385" s="103">
        <v>592.68893000000003</v>
      </c>
      <c r="J385" s="104">
        <f t="shared" si="5"/>
        <v>3.4746322782406012E-3</v>
      </c>
      <c r="K385" s="104">
        <v>2.2646619074246431E-3</v>
      </c>
    </row>
    <row r="386" spans="2:11">
      <c r="B386" s="102" t="s">
        <v>2650</v>
      </c>
      <c r="C386" s="96" t="s">
        <v>3101</v>
      </c>
      <c r="D386" s="109" t="s">
        <v>682</v>
      </c>
      <c r="E386" s="109" t="s">
        <v>136</v>
      </c>
      <c r="F386" s="118">
        <v>43962</v>
      </c>
      <c r="G386" s="103">
        <v>70120000</v>
      </c>
      <c r="H386" s="105">
        <v>1.1409</v>
      </c>
      <c r="I386" s="103">
        <v>799.96530000000007</v>
      </c>
      <c r="J386" s="104">
        <f t="shared" si="5"/>
        <v>4.6897876983334683E-3</v>
      </c>
      <c r="K386" s="104">
        <v>2.2646619074246431E-3</v>
      </c>
    </row>
    <row r="387" spans="2:11">
      <c r="B387" s="102" t="s">
        <v>3102</v>
      </c>
      <c r="C387" s="96" t="s">
        <v>3103</v>
      </c>
      <c r="D387" s="109" t="s">
        <v>682</v>
      </c>
      <c r="E387" s="109" t="s">
        <v>136</v>
      </c>
      <c r="F387" s="118">
        <v>43642</v>
      </c>
      <c r="G387" s="103">
        <v>4208280</v>
      </c>
      <c r="H387" s="105">
        <v>1.2365999999999999</v>
      </c>
      <c r="I387" s="103">
        <v>52.037870000000005</v>
      </c>
      <c r="J387" s="104">
        <f t="shared" si="5"/>
        <v>3.0507143569036841E-4</v>
      </c>
      <c r="K387" s="104">
        <v>2.2646619074246431E-3</v>
      </c>
    </row>
    <row r="388" spans="2:11">
      <c r="B388" s="102" t="s">
        <v>3104</v>
      </c>
      <c r="C388" s="96" t="s">
        <v>3105</v>
      </c>
      <c r="D388" s="109" t="s">
        <v>682</v>
      </c>
      <c r="E388" s="109" t="s">
        <v>136</v>
      </c>
      <c r="F388" s="118">
        <v>43642</v>
      </c>
      <c r="G388" s="103">
        <v>10521.6</v>
      </c>
      <c r="H388" s="105">
        <v>1.2504999999999999</v>
      </c>
      <c r="I388" s="103">
        <v>0.13156999999999999</v>
      </c>
      <c r="J388" s="104">
        <f t="shared" si="5"/>
        <v>7.7132766567466663E-7</v>
      </c>
      <c r="K388" s="104">
        <v>2.2646619074246431E-3</v>
      </c>
    </row>
    <row r="389" spans="2:11">
      <c r="B389" s="102" t="s">
        <v>3104</v>
      </c>
      <c r="C389" s="96" t="s">
        <v>3106</v>
      </c>
      <c r="D389" s="109" t="s">
        <v>682</v>
      </c>
      <c r="E389" s="109" t="s">
        <v>136</v>
      </c>
      <c r="F389" s="118">
        <v>43642</v>
      </c>
      <c r="G389" s="103">
        <v>21043200</v>
      </c>
      <c r="H389" s="105">
        <v>1.2504999999999999</v>
      </c>
      <c r="I389" s="103">
        <v>263.14413999999999</v>
      </c>
      <c r="J389" s="104">
        <f t="shared" si="5"/>
        <v>1.5426796020534138E-3</v>
      </c>
      <c r="K389" s="104">
        <v>2.2646619074246431E-3</v>
      </c>
    </row>
    <row r="390" spans="2:11">
      <c r="B390" s="102" t="s">
        <v>3104</v>
      </c>
      <c r="C390" s="96" t="s">
        <v>3107</v>
      </c>
      <c r="D390" s="109" t="s">
        <v>682</v>
      </c>
      <c r="E390" s="109" t="s">
        <v>136</v>
      </c>
      <c r="F390" s="118">
        <v>43642</v>
      </c>
      <c r="G390" s="103">
        <v>2805760</v>
      </c>
      <c r="H390" s="105">
        <v>1.2504999999999999</v>
      </c>
      <c r="I390" s="103">
        <v>35.085879999999996</v>
      </c>
      <c r="J390" s="104">
        <f t="shared" si="5"/>
        <v>2.0569058234051432E-4</v>
      </c>
      <c r="K390" s="104">
        <v>2.2646619074246431E-3</v>
      </c>
    </row>
    <row r="391" spans="2:11">
      <c r="B391" s="102" t="s">
        <v>3104</v>
      </c>
      <c r="C391" s="96" t="s">
        <v>3108</v>
      </c>
      <c r="D391" s="109" t="s">
        <v>682</v>
      </c>
      <c r="E391" s="109" t="s">
        <v>136</v>
      </c>
      <c r="F391" s="118">
        <v>43642</v>
      </c>
      <c r="G391" s="103">
        <v>1402880</v>
      </c>
      <c r="H391" s="105">
        <v>1.2504999999999999</v>
      </c>
      <c r="I391" s="103">
        <v>17.542939999999998</v>
      </c>
      <c r="J391" s="104">
        <f t="shared" si="5"/>
        <v>1.0284529117025716E-4</v>
      </c>
      <c r="K391" s="104">
        <v>2.2646619074246431E-3</v>
      </c>
    </row>
    <row r="392" spans="2:11">
      <c r="B392" s="102" t="s">
        <v>3104</v>
      </c>
      <c r="C392" s="96" t="s">
        <v>3109</v>
      </c>
      <c r="D392" s="109" t="s">
        <v>682</v>
      </c>
      <c r="E392" s="109" t="s">
        <v>136</v>
      </c>
      <c r="F392" s="118">
        <v>43642</v>
      </c>
      <c r="G392" s="103">
        <v>3507200</v>
      </c>
      <c r="H392" s="105">
        <v>1.2504999999999999</v>
      </c>
      <c r="I392" s="103">
        <v>43.85736</v>
      </c>
      <c r="J392" s="104">
        <f t="shared" si="5"/>
        <v>2.57113286550532E-4</v>
      </c>
      <c r="K392" s="104">
        <v>2.2646619074246431E-3</v>
      </c>
    </row>
    <row r="393" spans="2:11">
      <c r="B393" s="102" t="s">
        <v>3110</v>
      </c>
      <c r="C393" s="96" t="s">
        <v>3111</v>
      </c>
      <c r="D393" s="109" t="s">
        <v>682</v>
      </c>
      <c r="E393" s="109" t="s">
        <v>136</v>
      </c>
      <c r="F393" s="118">
        <v>43964</v>
      </c>
      <c r="G393" s="103">
        <v>6315480</v>
      </c>
      <c r="H393" s="105">
        <v>1.2194</v>
      </c>
      <c r="I393" s="103">
        <v>77.011350000000007</v>
      </c>
      <c r="J393" s="104">
        <f t="shared" si="5"/>
        <v>4.5147818519384925E-4</v>
      </c>
      <c r="K393" s="104">
        <v>2.2646619074246431E-3</v>
      </c>
    </row>
    <row r="394" spans="2:11">
      <c r="B394" s="102" t="s">
        <v>3110</v>
      </c>
      <c r="C394" s="96" t="s">
        <v>3112</v>
      </c>
      <c r="D394" s="109" t="s">
        <v>682</v>
      </c>
      <c r="E394" s="109" t="s">
        <v>136</v>
      </c>
      <c r="F394" s="118">
        <v>43964</v>
      </c>
      <c r="G394" s="103">
        <v>8420640</v>
      </c>
      <c r="H394" s="105">
        <v>1.2194</v>
      </c>
      <c r="I394" s="103">
        <v>102.68180000000001</v>
      </c>
      <c r="J394" s="104">
        <f t="shared" si="5"/>
        <v>6.0197091359179896E-4</v>
      </c>
      <c r="K394" s="104">
        <v>2.2646619074246431E-3</v>
      </c>
    </row>
    <row r="395" spans="2:11">
      <c r="B395" s="102" t="s">
        <v>3110</v>
      </c>
      <c r="C395" s="96" t="s">
        <v>3113</v>
      </c>
      <c r="D395" s="109" t="s">
        <v>682</v>
      </c>
      <c r="E395" s="109" t="s">
        <v>136</v>
      </c>
      <c r="F395" s="118">
        <v>43964</v>
      </c>
      <c r="G395" s="103">
        <v>12104670</v>
      </c>
      <c r="H395" s="105">
        <v>1.2194</v>
      </c>
      <c r="I395" s="103">
        <v>147.60507999999999</v>
      </c>
      <c r="J395" s="104">
        <f t="shared" si="5"/>
        <v>8.6533314431954409E-4</v>
      </c>
      <c r="K395" s="104">
        <v>2.2646619074246431E-3</v>
      </c>
    </row>
    <row r="396" spans="2:11">
      <c r="B396" s="102" t="s">
        <v>3110</v>
      </c>
      <c r="C396" s="96" t="s">
        <v>3114</v>
      </c>
      <c r="D396" s="109" t="s">
        <v>682</v>
      </c>
      <c r="E396" s="109" t="s">
        <v>136</v>
      </c>
      <c r="F396" s="118">
        <v>43964</v>
      </c>
      <c r="G396" s="103">
        <v>31577400</v>
      </c>
      <c r="H396" s="105">
        <v>1.2194</v>
      </c>
      <c r="I396" s="103">
        <v>385.05673999999999</v>
      </c>
      <c r="J396" s="104">
        <f t="shared" ref="J396:J459" si="6">I396/$I$11</f>
        <v>2.2573908673443567E-3</v>
      </c>
      <c r="K396" s="104">
        <v>2.2646619074246431E-3</v>
      </c>
    </row>
    <row r="397" spans="2:11">
      <c r="B397" s="102" t="s">
        <v>2654</v>
      </c>
      <c r="C397" s="96" t="s">
        <v>3115</v>
      </c>
      <c r="D397" s="109" t="s">
        <v>682</v>
      </c>
      <c r="E397" s="109" t="s">
        <v>136</v>
      </c>
      <c r="F397" s="118">
        <v>43964</v>
      </c>
      <c r="G397" s="103">
        <v>24560200</v>
      </c>
      <c r="H397" s="105">
        <v>1.2194</v>
      </c>
      <c r="I397" s="103">
        <v>299.48858000000001</v>
      </c>
      <c r="J397" s="104">
        <f t="shared" si="6"/>
        <v>1.7557484784344506E-3</v>
      </c>
      <c r="K397" s="104">
        <v>2.2646619074246431E-3</v>
      </c>
    </row>
    <row r="398" spans="2:11">
      <c r="B398" s="102" t="s">
        <v>3116</v>
      </c>
      <c r="C398" s="96" t="s">
        <v>3117</v>
      </c>
      <c r="D398" s="109" t="s">
        <v>682</v>
      </c>
      <c r="E398" s="109" t="s">
        <v>136</v>
      </c>
      <c r="F398" s="118">
        <v>43948</v>
      </c>
      <c r="G398" s="103">
        <v>60408008.875093997</v>
      </c>
      <c r="H398" s="105">
        <v>1.2210000000000001</v>
      </c>
      <c r="I398" s="103">
        <v>737.60489757700009</v>
      </c>
      <c r="J398" s="104">
        <f t="shared" si="6"/>
        <v>4.3242005308069395E-3</v>
      </c>
      <c r="K398" s="104">
        <v>2.2646619074246431E-3</v>
      </c>
    </row>
    <row r="399" spans="2:11">
      <c r="B399" s="102" t="s">
        <v>3118</v>
      </c>
      <c r="C399" s="96" t="s">
        <v>3119</v>
      </c>
      <c r="D399" s="109" t="s">
        <v>682</v>
      </c>
      <c r="E399" s="109" t="s">
        <v>136</v>
      </c>
      <c r="F399" s="118">
        <v>43963</v>
      </c>
      <c r="G399" s="103">
        <v>9123140</v>
      </c>
      <c r="H399" s="105">
        <v>1.2274</v>
      </c>
      <c r="I399" s="103">
        <v>111.98154</v>
      </c>
      <c r="J399" s="104">
        <f t="shared" si="6"/>
        <v>6.5649053619255382E-4</v>
      </c>
      <c r="K399" s="104">
        <v>2.2646619074246431E-3</v>
      </c>
    </row>
    <row r="400" spans="2:11">
      <c r="B400" s="102" t="s">
        <v>3118</v>
      </c>
      <c r="C400" s="96" t="s">
        <v>3120</v>
      </c>
      <c r="D400" s="109" t="s">
        <v>682</v>
      </c>
      <c r="E400" s="109" t="s">
        <v>136</v>
      </c>
      <c r="F400" s="118">
        <v>43963</v>
      </c>
      <c r="G400" s="103">
        <v>13333820</v>
      </c>
      <c r="H400" s="105">
        <v>1.2274</v>
      </c>
      <c r="I400" s="103">
        <v>163.66532000000001</v>
      </c>
      <c r="J400" s="104">
        <f t="shared" si="6"/>
        <v>9.594861231853564E-4</v>
      </c>
      <c r="K400" s="104">
        <v>2.2646619074246431E-3</v>
      </c>
    </row>
    <row r="401" spans="2:11">
      <c r="B401" s="102" t="s">
        <v>3118</v>
      </c>
      <c r="C401" s="96" t="s">
        <v>3121</v>
      </c>
      <c r="D401" s="109" t="s">
        <v>682</v>
      </c>
      <c r="E401" s="109" t="s">
        <v>136</v>
      </c>
      <c r="F401" s="118">
        <v>43963</v>
      </c>
      <c r="G401" s="103">
        <v>10526700</v>
      </c>
      <c r="H401" s="105">
        <v>1.2274</v>
      </c>
      <c r="I401" s="103">
        <v>129.20947000000001</v>
      </c>
      <c r="J401" s="104">
        <f t="shared" si="6"/>
        <v>7.5748908473178438E-4</v>
      </c>
      <c r="K401" s="104">
        <v>2.2646619074246431E-3</v>
      </c>
    </row>
    <row r="402" spans="2:11">
      <c r="B402" s="102" t="s">
        <v>3118</v>
      </c>
      <c r="C402" s="96" t="s">
        <v>3122</v>
      </c>
      <c r="D402" s="109" t="s">
        <v>682</v>
      </c>
      <c r="E402" s="109" t="s">
        <v>136</v>
      </c>
      <c r="F402" s="118">
        <v>43963</v>
      </c>
      <c r="G402" s="103">
        <v>87722500</v>
      </c>
      <c r="H402" s="105">
        <v>1.2274</v>
      </c>
      <c r="I402" s="103">
        <v>1076.7455500000001</v>
      </c>
      <c r="J402" s="104">
        <f t="shared" si="6"/>
        <v>6.3124088440152399E-3</v>
      </c>
      <c r="K402" s="104">
        <v>2.2646619074246431E-3</v>
      </c>
    </row>
    <row r="403" spans="2:11">
      <c r="B403" s="102" t="s">
        <v>3118</v>
      </c>
      <c r="C403" s="96" t="s">
        <v>3123</v>
      </c>
      <c r="D403" s="109" t="s">
        <v>682</v>
      </c>
      <c r="E403" s="109" t="s">
        <v>136</v>
      </c>
      <c r="F403" s="118">
        <v>43963</v>
      </c>
      <c r="G403" s="103">
        <v>4912460</v>
      </c>
      <c r="H403" s="105">
        <v>1.2274</v>
      </c>
      <c r="I403" s="103">
        <v>60.297750000000001</v>
      </c>
      <c r="J403" s="104">
        <f t="shared" si="6"/>
        <v>3.5349489057486227E-4</v>
      </c>
      <c r="K403" s="104">
        <v>2.2646619074246431E-3</v>
      </c>
    </row>
    <row r="404" spans="2:11">
      <c r="B404" s="102" t="s">
        <v>3118</v>
      </c>
      <c r="C404" s="96" t="s">
        <v>3124</v>
      </c>
      <c r="D404" s="109" t="s">
        <v>682</v>
      </c>
      <c r="E404" s="109" t="s">
        <v>136</v>
      </c>
      <c r="F404" s="118">
        <v>43963</v>
      </c>
      <c r="G404" s="103">
        <v>2105340</v>
      </c>
      <c r="H404" s="105">
        <v>1.2274</v>
      </c>
      <c r="I404" s="103">
        <v>25.841889999999999</v>
      </c>
      <c r="J404" s="104">
        <f t="shared" si="6"/>
        <v>1.5149779349640124E-4</v>
      </c>
      <c r="K404" s="104">
        <v>2.2646619074246431E-3</v>
      </c>
    </row>
    <row r="405" spans="2:11">
      <c r="B405" s="102" t="s">
        <v>2656</v>
      </c>
      <c r="C405" s="96" t="s">
        <v>3125</v>
      </c>
      <c r="D405" s="109" t="s">
        <v>682</v>
      </c>
      <c r="E405" s="109" t="s">
        <v>136</v>
      </c>
      <c r="F405" s="118">
        <v>43964</v>
      </c>
      <c r="G405" s="103">
        <v>112308800</v>
      </c>
      <c r="H405" s="105">
        <v>1.2490000000000001</v>
      </c>
      <c r="I405" s="103">
        <v>1402.6881899999998</v>
      </c>
      <c r="J405" s="104">
        <f t="shared" si="6"/>
        <v>8.2232439557811295E-3</v>
      </c>
      <c r="K405" s="104">
        <v>2.2646619074246431E-3</v>
      </c>
    </row>
    <row r="406" spans="2:11">
      <c r="B406" s="102" t="s">
        <v>2658</v>
      </c>
      <c r="C406" s="96" t="s">
        <v>3126</v>
      </c>
      <c r="D406" s="109" t="s">
        <v>682</v>
      </c>
      <c r="E406" s="109" t="s">
        <v>136</v>
      </c>
      <c r="F406" s="118">
        <v>43962</v>
      </c>
      <c r="G406" s="103">
        <v>70200000</v>
      </c>
      <c r="H406" s="105">
        <v>1.2535000000000001</v>
      </c>
      <c r="I406" s="103">
        <v>879.96508999999992</v>
      </c>
      <c r="J406" s="104">
        <f t="shared" si="6"/>
        <v>5.1587855798806556E-3</v>
      </c>
      <c r="K406" s="104">
        <v>2.2646619074246431E-3</v>
      </c>
    </row>
    <row r="407" spans="2:11">
      <c r="B407" s="102" t="s">
        <v>2658</v>
      </c>
      <c r="C407" s="96" t="s">
        <v>3127</v>
      </c>
      <c r="D407" s="109" t="s">
        <v>682</v>
      </c>
      <c r="E407" s="109" t="s">
        <v>136</v>
      </c>
      <c r="F407" s="118">
        <v>43962</v>
      </c>
      <c r="G407" s="103">
        <v>6142500</v>
      </c>
      <c r="H407" s="105">
        <v>1.2535000000000001</v>
      </c>
      <c r="I407" s="103">
        <v>76.996940000000009</v>
      </c>
      <c r="J407" s="104">
        <f t="shared" si="6"/>
        <v>4.5139370672867956E-4</v>
      </c>
      <c r="K407" s="104">
        <v>2.2646619074246431E-3</v>
      </c>
    </row>
    <row r="408" spans="2:11">
      <c r="B408" s="102" t="s">
        <v>3128</v>
      </c>
      <c r="C408" s="96" t="s">
        <v>3129</v>
      </c>
      <c r="D408" s="109" t="s">
        <v>682</v>
      </c>
      <c r="E408" s="109" t="s">
        <v>136</v>
      </c>
      <c r="F408" s="118">
        <v>43964</v>
      </c>
      <c r="G408" s="103">
        <v>182520000</v>
      </c>
      <c r="H408" s="105">
        <v>1.2587999999999999</v>
      </c>
      <c r="I408" s="103">
        <v>2297.5669900000003</v>
      </c>
      <c r="J408" s="104">
        <f t="shared" si="6"/>
        <v>1.3469460995119482E-2</v>
      </c>
      <c r="K408" s="104">
        <v>2.2646619074246431E-3</v>
      </c>
    </row>
    <row r="409" spans="2:11">
      <c r="B409" s="102" t="s">
        <v>3130</v>
      </c>
      <c r="C409" s="96" t="s">
        <v>3131</v>
      </c>
      <c r="D409" s="109" t="s">
        <v>682</v>
      </c>
      <c r="E409" s="109" t="s">
        <v>136</v>
      </c>
      <c r="F409" s="118">
        <v>43957</v>
      </c>
      <c r="G409" s="103">
        <v>147508200</v>
      </c>
      <c r="H409" s="105">
        <v>1.3126</v>
      </c>
      <c r="I409" s="103">
        <v>1936.2529500000001</v>
      </c>
      <c r="J409" s="104">
        <f t="shared" si="6"/>
        <v>1.1351261443179958E-2</v>
      </c>
      <c r="K409" s="104">
        <v>2.2646619074246431E-3</v>
      </c>
    </row>
    <row r="410" spans="2:11">
      <c r="B410" s="102" t="s">
        <v>3132</v>
      </c>
      <c r="C410" s="96" t="s">
        <v>3133</v>
      </c>
      <c r="D410" s="109" t="s">
        <v>682</v>
      </c>
      <c r="E410" s="109" t="s">
        <v>136</v>
      </c>
      <c r="F410" s="118">
        <v>43977</v>
      </c>
      <c r="G410" s="103">
        <v>3161700</v>
      </c>
      <c r="H410" s="105">
        <v>1.3391</v>
      </c>
      <c r="I410" s="103">
        <v>42.338769999999997</v>
      </c>
      <c r="J410" s="104">
        <f t="shared" si="6"/>
        <v>2.4821056951916545E-4</v>
      </c>
      <c r="K410" s="104">
        <v>2.2646619074246431E-3</v>
      </c>
    </row>
    <row r="411" spans="2:11">
      <c r="B411" s="102" t="s">
        <v>3132</v>
      </c>
      <c r="C411" s="96" t="s">
        <v>3134</v>
      </c>
      <c r="D411" s="109" t="s">
        <v>682</v>
      </c>
      <c r="E411" s="109" t="s">
        <v>136</v>
      </c>
      <c r="F411" s="118">
        <v>43977</v>
      </c>
      <c r="G411" s="103">
        <v>3231960</v>
      </c>
      <c r="H411" s="105">
        <v>1.3391</v>
      </c>
      <c r="I411" s="103">
        <v>43.279629999999997</v>
      </c>
      <c r="J411" s="104">
        <f t="shared" si="6"/>
        <v>2.5372635083349752E-4</v>
      </c>
      <c r="K411" s="104">
        <v>2.2646619074246431E-3</v>
      </c>
    </row>
    <row r="412" spans="2:11">
      <c r="B412" s="102" t="s">
        <v>3132</v>
      </c>
      <c r="C412" s="96" t="s">
        <v>3135</v>
      </c>
      <c r="D412" s="109" t="s">
        <v>682</v>
      </c>
      <c r="E412" s="109" t="s">
        <v>136</v>
      </c>
      <c r="F412" s="118">
        <v>43977</v>
      </c>
      <c r="G412" s="103">
        <v>4250730</v>
      </c>
      <c r="H412" s="105">
        <v>1.3391</v>
      </c>
      <c r="I412" s="103">
        <v>56.92212</v>
      </c>
      <c r="J412" s="104">
        <f t="shared" si="6"/>
        <v>3.3370529714109033E-4</v>
      </c>
      <c r="K412" s="104">
        <v>2.2646619074246431E-3</v>
      </c>
    </row>
    <row r="413" spans="2:11">
      <c r="B413" s="102" t="s">
        <v>3136</v>
      </c>
      <c r="C413" s="96" t="s">
        <v>3137</v>
      </c>
      <c r="D413" s="109" t="s">
        <v>682</v>
      </c>
      <c r="E413" s="109" t="s">
        <v>136</v>
      </c>
      <c r="F413" s="118">
        <v>43977</v>
      </c>
      <c r="G413" s="103">
        <v>122958500</v>
      </c>
      <c r="H413" s="105">
        <v>1.3433999999999999</v>
      </c>
      <c r="I413" s="103">
        <v>1651.86283</v>
      </c>
      <c r="J413" s="104">
        <f t="shared" si="6"/>
        <v>9.6840275190290242E-3</v>
      </c>
      <c r="K413" s="104">
        <v>2.2646619074246431E-3</v>
      </c>
    </row>
    <row r="414" spans="2:11">
      <c r="B414" s="102" t="s">
        <v>3138</v>
      </c>
      <c r="C414" s="96" t="s">
        <v>2814</v>
      </c>
      <c r="D414" s="109" t="s">
        <v>682</v>
      </c>
      <c r="E414" s="109" t="s">
        <v>136</v>
      </c>
      <c r="F414" s="118">
        <v>43920</v>
      </c>
      <c r="G414" s="103">
        <v>77330</v>
      </c>
      <c r="H414" s="105">
        <v>1.6836</v>
      </c>
      <c r="I414" s="103">
        <v>1.30189</v>
      </c>
      <c r="J414" s="104">
        <f t="shared" si="6"/>
        <v>7.6323156849220313E-6</v>
      </c>
      <c r="K414" s="104">
        <v>2.2646619074246431E-3</v>
      </c>
    </row>
    <row r="415" spans="2:11">
      <c r="B415" s="102" t="s">
        <v>3139</v>
      </c>
      <c r="C415" s="96" t="s">
        <v>3140</v>
      </c>
      <c r="D415" s="109" t="s">
        <v>682</v>
      </c>
      <c r="E415" s="109" t="s">
        <v>136</v>
      </c>
      <c r="F415" s="118">
        <v>43957</v>
      </c>
      <c r="G415" s="103">
        <v>52726500</v>
      </c>
      <c r="H415" s="105">
        <v>1.3969</v>
      </c>
      <c r="I415" s="103">
        <v>736.51818000000003</v>
      </c>
      <c r="J415" s="104">
        <f t="shared" si="6"/>
        <v>4.3178296610652421E-3</v>
      </c>
      <c r="K415" s="104">
        <v>2.2646619074246431E-3</v>
      </c>
    </row>
    <row r="416" spans="2:11">
      <c r="B416" s="102" t="s">
        <v>3141</v>
      </c>
      <c r="C416" s="96" t="s">
        <v>3142</v>
      </c>
      <c r="D416" s="109" t="s">
        <v>682</v>
      </c>
      <c r="E416" s="109" t="s">
        <v>136</v>
      </c>
      <c r="F416" s="118">
        <v>43957</v>
      </c>
      <c r="G416" s="103">
        <v>7312448</v>
      </c>
      <c r="H416" s="105">
        <v>1.4109</v>
      </c>
      <c r="I416" s="103">
        <v>103.1705</v>
      </c>
      <c r="J416" s="104">
        <f t="shared" si="6"/>
        <v>6.0483591192132097E-4</v>
      </c>
      <c r="K416" s="104">
        <v>2.2646619074246431E-3</v>
      </c>
    </row>
    <row r="417" spans="2:11">
      <c r="B417" s="102" t="s">
        <v>3141</v>
      </c>
      <c r="C417" s="96" t="s">
        <v>3143</v>
      </c>
      <c r="D417" s="109" t="s">
        <v>682</v>
      </c>
      <c r="E417" s="109" t="s">
        <v>136</v>
      </c>
      <c r="F417" s="118">
        <v>43957</v>
      </c>
      <c r="G417" s="103">
        <v>105468000</v>
      </c>
      <c r="H417" s="105">
        <v>1.4109</v>
      </c>
      <c r="I417" s="103">
        <v>1488.03611</v>
      </c>
      <c r="J417" s="104">
        <f t="shared" si="6"/>
        <v>8.7235951901338555E-3</v>
      </c>
      <c r="K417" s="104">
        <v>2.2646619074246431E-3</v>
      </c>
    </row>
    <row r="418" spans="2:11">
      <c r="B418" s="102" t="s">
        <v>3144</v>
      </c>
      <c r="C418" s="96" t="s">
        <v>3145</v>
      </c>
      <c r="D418" s="109" t="s">
        <v>682</v>
      </c>
      <c r="E418" s="109" t="s">
        <v>136</v>
      </c>
      <c r="F418" s="118">
        <v>43970</v>
      </c>
      <c r="G418" s="103">
        <v>101993000</v>
      </c>
      <c r="H418" s="105">
        <v>1.4584999999999999</v>
      </c>
      <c r="I418" s="103">
        <v>1487.5297800000001</v>
      </c>
      <c r="J418" s="104">
        <f t="shared" si="6"/>
        <v>8.7206268361248798E-3</v>
      </c>
      <c r="K418" s="104">
        <v>2.2646619074246431E-3</v>
      </c>
    </row>
    <row r="419" spans="2:11">
      <c r="B419" s="102" t="s">
        <v>3146</v>
      </c>
      <c r="C419" s="96" t="s">
        <v>2676</v>
      </c>
      <c r="D419" s="109" t="s">
        <v>682</v>
      </c>
      <c r="E419" s="109" t="s">
        <v>136</v>
      </c>
      <c r="F419" s="118">
        <v>43941</v>
      </c>
      <c r="G419" s="103">
        <v>34605532.218132004</v>
      </c>
      <c r="H419" s="105">
        <v>1.7393000000000001</v>
      </c>
      <c r="I419" s="103">
        <v>601.89827716000013</v>
      </c>
      <c r="J419" s="104">
        <f t="shared" si="6"/>
        <v>3.5286219738194604E-3</v>
      </c>
      <c r="K419" s="104">
        <v>2.2646619074246431E-3</v>
      </c>
    </row>
    <row r="420" spans="2:11">
      <c r="B420" s="102" t="s">
        <v>3147</v>
      </c>
      <c r="C420" s="96" t="s">
        <v>3148</v>
      </c>
      <c r="D420" s="109" t="s">
        <v>682</v>
      </c>
      <c r="E420" s="109" t="s">
        <v>136</v>
      </c>
      <c r="F420" s="118">
        <v>43920</v>
      </c>
      <c r="G420" s="103">
        <v>633330</v>
      </c>
      <c r="H420" s="105">
        <v>1.7813000000000001</v>
      </c>
      <c r="I420" s="103">
        <v>11.28159</v>
      </c>
      <c r="J420" s="104">
        <f t="shared" si="6"/>
        <v>6.6138196243814408E-5</v>
      </c>
      <c r="K420" s="104">
        <v>2.2646619074246431E-3</v>
      </c>
    </row>
    <row r="421" spans="2:11">
      <c r="B421" s="102" t="s">
        <v>3147</v>
      </c>
      <c r="C421" s="96" t="s">
        <v>3149</v>
      </c>
      <c r="D421" s="109" t="s">
        <v>682</v>
      </c>
      <c r="E421" s="109" t="s">
        <v>136</v>
      </c>
      <c r="F421" s="118">
        <v>43920</v>
      </c>
      <c r="G421" s="103">
        <v>112592</v>
      </c>
      <c r="H421" s="105">
        <v>1.7813000000000001</v>
      </c>
      <c r="I421" s="103">
        <v>2.00562</v>
      </c>
      <c r="J421" s="104">
        <f t="shared" si="6"/>
        <v>1.1757925004411529E-5</v>
      </c>
      <c r="K421" s="104">
        <v>2.2646619074246431E-3</v>
      </c>
    </row>
    <row r="422" spans="2:11">
      <c r="B422" s="102" t="s">
        <v>3147</v>
      </c>
      <c r="C422" s="96" t="s">
        <v>2768</v>
      </c>
      <c r="D422" s="109" t="s">
        <v>682</v>
      </c>
      <c r="E422" s="109" t="s">
        <v>136</v>
      </c>
      <c r="F422" s="118">
        <v>43920</v>
      </c>
      <c r="G422" s="103">
        <v>21814.7</v>
      </c>
      <c r="H422" s="105">
        <v>1.7813000000000001</v>
      </c>
      <c r="I422" s="103">
        <v>0.38858999999999999</v>
      </c>
      <c r="J422" s="104">
        <f t="shared" si="6"/>
        <v>2.2781045649047556E-6</v>
      </c>
      <c r="K422" s="104">
        <v>2.2646619074246431E-3</v>
      </c>
    </row>
    <row r="423" spans="2:11">
      <c r="B423" s="102" t="s">
        <v>3147</v>
      </c>
      <c r="C423" s="96" t="s">
        <v>3150</v>
      </c>
      <c r="D423" s="109" t="s">
        <v>682</v>
      </c>
      <c r="E423" s="109" t="s">
        <v>136</v>
      </c>
      <c r="F423" s="118">
        <v>43920</v>
      </c>
      <c r="G423" s="103">
        <v>4925900</v>
      </c>
      <c r="H423" s="105">
        <v>1.7813000000000001</v>
      </c>
      <c r="I423" s="103">
        <v>87.745720000000006</v>
      </c>
      <c r="J423" s="104">
        <f t="shared" si="6"/>
        <v>5.1440831025722361E-4</v>
      </c>
      <c r="K423" s="104">
        <v>2.2646619074246431E-3</v>
      </c>
    </row>
    <row r="424" spans="2:11">
      <c r="B424" s="102" t="s">
        <v>3147</v>
      </c>
      <c r="C424" s="96" t="s">
        <v>3151</v>
      </c>
      <c r="D424" s="109" t="s">
        <v>682</v>
      </c>
      <c r="E424" s="109" t="s">
        <v>136</v>
      </c>
      <c r="F424" s="118">
        <v>43920</v>
      </c>
      <c r="G424" s="103">
        <v>38703.5</v>
      </c>
      <c r="H424" s="105">
        <v>1.7813000000000001</v>
      </c>
      <c r="I424" s="103">
        <v>0.68942999999999999</v>
      </c>
      <c r="J424" s="104">
        <f t="shared" si="6"/>
        <v>4.0417757280997602E-6</v>
      </c>
      <c r="K424" s="104">
        <v>2.2646619074246431E-3</v>
      </c>
    </row>
    <row r="425" spans="2:11">
      <c r="B425" s="102" t="s">
        <v>3147</v>
      </c>
      <c r="C425" s="96" t="s">
        <v>3152</v>
      </c>
      <c r="D425" s="109" t="s">
        <v>682</v>
      </c>
      <c r="E425" s="109" t="s">
        <v>136</v>
      </c>
      <c r="F425" s="118">
        <v>43920</v>
      </c>
      <c r="G425" s="103">
        <v>703700</v>
      </c>
      <c r="H425" s="105">
        <v>1.7813000000000001</v>
      </c>
      <c r="I425" s="103">
        <v>12.5351</v>
      </c>
      <c r="J425" s="104">
        <f t="shared" si="6"/>
        <v>7.3486884715349342E-5</v>
      </c>
      <c r="K425" s="104">
        <v>2.2646619074246431E-3</v>
      </c>
    </row>
    <row r="426" spans="2:11">
      <c r="B426" s="102" t="s">
        <v>3153</v>
      </c>
      <c r="C426" s="96" t="s">
        <v>3154</v>
      </c>
      <c r="D426" s="109" t="s">
        <v>682</v>
      </c>
      <c r="E426" s="109" t="s">
        <v>136</v>
      </c>
      <c r="F426" s="118">
        <v>43970</v>
      </c>
      <c r="G426" s="103">
        <v>105564000</v>
      </c>
      <c r="H426" s="105">
        <v>1.5088999999999999</v>
      </c>
      <c r="I426" s="103">
        <v>1592.8191399999998</v>
      </c>
      <c r="J426" s="104">
        <f t="shared" si="6"/>
        <v>9.3378845412945954E-3</v>
      </c>
      <c r="K426" s="104">
        <v>2.2646619074246431E-3</v>
      </c>
    </row>
    <row r="427" spans="2:11">
      <c r="B427" s="102" t="s">
        <v>3155</v>
      </c>
      <c r="C427" s="96" t="s">
        <v>3156</v>
      </c>
      <c r="D427" s="109" t="s">
        <v>682</v>
      </c>
      <c r="E427" s="109" t="s">
        <v>136</v>
      </c>
      <c r="F427" s="118">
        <v>43970</v>
      </c>
      <c r="G427" s="103">
        <v>5279400</v>
      </c>
      <c r="H427" s="105">
        <v>1.5307999999999999</v>
      </c>
      <c r="I427" s="103">
        <v>80.815509999999989</v>
      </c>
      <c r="J427" s="104">
        <f t="shared" si="6"/>
        <v>4.7378003099952622E-4</v>
      </c>
      <c r="K427" s="104">
        <v>2.2646619074246431E-3</v>
      </c>
    </row>
    <row r="428" spans="2:11">
      <c r="B428" s="102" t="s">
        <v>3155</v>
      </c>
      <c r="C428" s="96" t="s">
        <v>3157</v>
      </c>
      <c r="D428" s="109" t="s">
        <v>682</v>
      </c>
      <c r="E428" s="109" t="s">
        <v>136</v>
      </c>
      <c r="F428" s="118">
        <v>43970</v>
      </c>
      <c r="G428" s="103">
        <v>3913795.2</v>
      </c>
      <c r="H428" s="105">
        <v>1.5307999999999999</v>
      </c>
      <c r="I428" s="103">
        <v>59.911230000000003</v>
      </c>
      <c r="J428" s="104">
        <f t="shared" si="6"/>
        <v>3.5122892136199785E-4</v>
      </c>
      <c r="K428" s="104">
        <v>2.2646619074246431E-3</v>
      </c>
    </row>
    <row r="429" spans="2:11">
      <c r="B429" s="102" t="s">
        <v>3155</v>
      </c>
      <c r="C429" s="96" t="s">
        <v>3158</v>
      </c>
      <c r="D429" s="109" t="s">
        <v>682</v>
      </c>
      <c r="E429" s="109" t="s">
        <v>136</v>
      </c>
      <c r="F429" s="118">
        <v>43970</v>
      </c>
      <c r="G429" s="103">
        <v>1055880</v>
      </c>
      <c r="H429" s="105">
        <v>1.5307999999999999</v>
      </c>
      <c r="I429" s="103">
        <v>16.1631</v>
      </c>
      <c r="J429" s="104">
        <f t="shared" si="6"/>
        <v>9.4755994474927452E-5</v>
      </c>
      <c r="K429" s="104">
        <v>2.2646619074246431E-3</v>
      </c>
    </row>
    <row r="430" spans="2:11">
      <c r="B430" s="102" t="s">
        <v>3155</v>
      </c>
      <c r="C430" s="96" t="s">
        <v>3159</v>
      </c>
      <c r="D430" s="109" t="s">
        <v>682</v>
      </c>
      <c r="E430" s="109" t="s">
        <v>136</v>
      </c>
      <c r="F430" s="118">
        <v>43970</v>
      </c>
      <c r="G430" s="103">
        <v>52794000</v>
      </c>
      <c r="H430" s="105">
        <v>1.5307999999999999</v>
      </c>
      <c r="I430" s="103">
        <v>808.15511000000004</v>
      </c>
      <c r="J430" s="104">
        <f t="shared" si="6"/>
        <v>4.7378003686201521E-3</v>
      </c>
      <c r="K430" s="104">
        <v>2.2646619074246431E-3</v>
      </c>
    </row>
    <row r="431" spans="2:11">
      <c r="B431" s="102" t="s">
        <v>3155</v>
      </c>
      <c r="C431" s="96" t="s">
        <v>3160</v>
      </c>
      <c r="D431" s="109" t="s">
        <v>682</v>
      </c>
      <c r="E431" s="109" t="s">
        <v>136</v>
      </c>
      <c r="F431" s="118">
        <v>43970</v>
      </c>
      <c r="G431" s="103">
        <v>17598000</v>
      </c>
      <c r="H431" s="105">
        <v>1.5307999999999999</v>
      </c>
      <c r="I431" s="103">
        <v>269.38504</v>
      </c>
      <c r="J431" s="104">
        <f t="shared" si="6"/>
        <v>1.5792668090816805E-3</v>
      </c>
      <c r="K431" s="104">
        <v>2.2646619074246431E-3</v>
      </c>
    </row>
    <row r="432" spans="2:11">
      <c r="B432" s="102" t="s">
        <v>3155</v>
      </c>
      <c r="C432" s="96" t="s">
        <v>3161</v>
      </c>
      <c r="D432" s="109" t="s">
        <v>682</v>
      </c>
      <c r="E432" s="109" t="s">
        <v>136</v>
      </c>
      <c r="F432" s="118">
        <v>43970</v>
      </c>
      <c r="G432" s="103">
        <v>3519600</v>
      </c>
      <c r="H432" s="105">
        <v>1.5307999999999999</v>
      </c>
      <c r="I432" s="103">
        <v>53.877009999999999</v>
      </c>
      <c r="J432" s="104">
        <f t="shared" si="6"/>
        <v>3.1585337354131387E-4</v>
      </c>
      <c r="K432" s="104">
        <v>2.2646619074246431E-3</v>
      </c>
    </row>
    <row r="433" spans="2:11">
      <c r="B433" s="102" t="s">
        <v>3155</v>
      </c>
      <c r="C433" s="96" t="s">
        <v>3162</v>
      </c>
      <c r="D433" s="109" t="s">
        <v>682</v>
      </c>
      <c r="E433" s="109" t="s">
        <v>136</v>
      </c>
      <c r="F433" s="118">
        <v>43970</v>
      </c>
      <c r="G433" s="103">
        <v>1935780</v>
      </c>
      <c r="H433" s="105">
        <v>1.5307999999999999</v>
      </c>
      <c r="I433" s="103">
        <v>29.632349999999999</v>
      </c>
      <c r="J433" s="104">
        <f t="shared" si="6"/>
        <v>1.7371932320403365E-4</v>
      </c>
      <c r="K433" s="104">
        <v>2.2646619074246431E-3</v>
      </c>
    </row>
    <row r="434" spans="2:11">
      <c r="B434" s="102" t="s">
        <v>3163</v>
      </c>
      <c r="C434" s="96" t="s">
        <v>3164</v>
      </c>
      <c r="D434" s="109" t="s">
        <v>682</v>
      </c>
      <c r="E434" s="109" t="s">
        <v>136</v>
      </c>
      <c r="F434" s="118">
        <v>43970</v>
      </c>
      <c r="G434" s="103">
        <v>52800000</v>
      </c>
      <c r="H434" s="105">
        <v>1.542</v>
      </c>
      <c r="I434" s="103">
        <v>814.15459999999996</v>
      </c>
      <c r="J434" s="104">
        <f t="shared" si="6"/>
        <v>4.7729723122010483E-3</v>
      </c>
      <c r="K434" s="104">
        <v>2.2646619074246431E-3</v>
      </c>
    </row>
    <row r="435" spans="2:11">
      <c r="B435" s="102" t="s">
        <v>2663</v>
      </c>
      <c r="C435" s="96" t="s">
        <v>3165</v>
      </c>
      <c r="D435" s="109" t="s">
        <v>682</v>
      </c>
      <c r="E435" s="109" t="s">
        <v>136</v>
      </c>
      <c r="F435" s="118">
        <v>43970</v>
      </c>
      <c r="G435" s="103">
        <v>43156750</v>
      </c>
      <c r="H435" s="105">
        <v>1.6257999999999999</v>
      </c>
      <c r="I435" s="103">
        <v>701.63975000000005</v>
      </c>
      <c r="J435" s="104">
        <f t="shared" si="6"/>
        <v>4.1133552520487707E-3</v>
      </c>
      <c r="K435" s="104">
        <v>2.2646619074246431E-3</v>
      </c>
    </row>
    <row r="436" spans="2:11">
      <c r="B436" s="102" t="s">
        <v>3166</v>
      </c>
      <c r="C436" s="96" t="s">
        <v>3167</v>
      </c>
      <c r="D436" s="109" t="s">
        <v>682</v>
      </c>
      <c r="E436" s="109" t="s">
        <v>136</v>
      </c>
      <c r="F436" s="118">
        <v>43943</v>
      </c>
      <c r="G436" s="103">
        <v>6341760</v>
      </c>
      <c r="H436" s="105">
        <v>1.6269</v>
      </c>
      <c r="I436" s="103">
        <v>103.17183</v>
      </c>
      <c r="J436" s="104">
        <f t="shared" si="6"/>
        <v>6.0484370903156901E-4</v>
      </c>
      <c r="K436" s="104">
        <v>2.2646619074246431E-3</v>
      </c>
    </row>
    <row r="437" spans="2:11">
      <c r="B437" s="102" t="s">
        <v>3166</v>
      </c>
      <c r="C437" s="96" t="s">
        <v>3168</v>
      </c>
      <c r="D437" s="109" t="s">
        <v>682</v>
      </c>
      <c r="E437" s="109" t="s">
        <v>136</v>
      </c>
      <c r="F437" s="118">
        <v>43943</v>
      </c>
      <c r="G437" s="103">
        <v>2818560</v>
      </c>
      <c r="H437" s="105">
        <v>1.6269</v>
      </c>
      <c r="I437" s="103">
        <v>45.854150000000004</v>
      </c>
      <c r="J437" s="104">
        <f t="shared" si="6"/>
        <v>2.6881944577788265E-4</v>
      </c>
      <c r="K437" s="104">
        <v>2.2646619074246431E-3</v>
      </c>
    </row>
    <row r="438" spans="2:11">
      <c r="B438" s="102" t="s">
        <v>3166</v>
      </c>
      <c r="C438" s="96" t="s">
        <v>3169</v>
      </c>
      <c r="D438" s="109" t="s">
        <v>682</v>
      </c>
      <c r="E438" s="109" t="s">
        <v>136</v>
      </c>
      <c r="F438" s="118">
        <v>43943</v>
      </c>
      <c r="G438" s="103">
        <v>28185600</v>
      </c>
      <c r="H438" s="105">
        <v>1.6269</v>
      </c>
      <c r="I438" s="103">
        <v>458.54146999999995</v>
      </c>
      <c r="J438" s="104">
        <f t="shared" si="6"/>
        <v>2.6881942819041585E-3</v>
      </c>
      <c r="K438" s="104">
        <v>2.2646619074246431E-3</v>
      </c>
    </row>
    <row r="439" spans="2:11">
      <c r="B439" s="102" t="s">
        <v>3170</v>
      </c>
      <c r="C439" s="96" t="s">
        <v>3171</v>
      </c>
      <c r="D439" s="109" t="s">
        <v>682</v>
      </c>
      <c r="E439" s="109" t="s">
        <v>136</v>
      </c>
      <c r="F439" s="118">
        <v>43943</v>
      </c>
      <c r="G439" s="103">
        <v>88090000</v>
      </c>
      <c r="H439" s="105">
        <v>1.6379999999999999</v>
      </c>
      <c r="I439" s="103">
        <v>1442.9414899999999</v>
      </c>
      <c r="J439" s="104">
        <f t="shared" si="6"/>
        <v>8.4592284805565503E-3</v>
      </c>
      <c r="K439" s="104">
        <v>2.2646619074246431E-3</v>
      </c>
    </row>
    <row r="440" spans="2:11">
      <c r="B440" s="102" t="s">
        <v>3172</v>
      </c>
      <c r="C440" s="96" t="s">
        <v>3173</v>
      </c>
      <c r="D440" s="109" t="s">
        <v>682</v>
      </c>
      <c r="E440" s="109" t="s">
        <v>136</v>
      </c>
      <c r="F440" s="118">
        <v>43970</v>
      </c>
      <c r="G440" s="103">
        <v>88220000</v>
      </c>
      <c r="H440" s="105">
        <v>1.7875000000000001</v>
      </c>
      <c r="I440" s="103">
        <v>1576.90535</v>
      </c>
      <c r="J440" s="104">
        <f t="shared" si="6"/>
        <v>9.2445901239294158E-3</v>
      </c>
      <c r="K440" s="104">
        <v>2.2646619074246431E-3</v>
      </c>
    </row>
    <row r="441" spans="2:11">
      <c r="B441" s="102" t="s">
        <v>2665</v>
      </c>
      <c r="C441" s="96" t="s">
        <v>3174</v>
      </c>
      <c r="D441" s="109" t="s">
        <v>682</v>
      </c>
      <c r="E441" s="109" t="s">
        <v>136</v>
      </c>
      <c r="F441" s="118">
        <v>43969</v>
      </c>
      <c r="G441" s="103">
        <v>70588000</v>
      </c>
      <c r="H441" s="105">
        <v>1.8019000000000001</v>
      </c>
      <c r="I441" s="103">
        <v>1271.94658</v>
      </c>
      <c r="J441" s="104">
        <f t="shared" si="6"/>
        <v>7.4567727172932703E-3</v>
      </c>
      <c r="K441" s="104">
        <v>2.2646619074246431E-3</v>
      </c>
    </row>
    <row r="442" spans="2:11">
      <c r="B442" s="102" t="s">
        <v>3175</v>
      </c>
      <c r="C442" s="96" t="s">
        <v>2608</v>
      </c>
      <c r="D442" s="109" t="s">
        <v>682</v>
      </c>
      <c r="E442" s="109" t="s">
        <v>136</v>
      </c>
      <c r="F442" s="118">
        <v>43969</v>
      </c>
      <c r="G442" s="103">
        <v>34756540.681039996</v>
      </c>
      <c r="H442" s="105">
        <v>1.8994</v>
      </c>
      <c r="I442" s="103">
        <v>660.16525902699993</v>
      </c>
      <c r="J442" s="104">
        <f t="shared" si="6"/>
        <v>3.8702115087391313E-3</v>
      </c>
      <c r="K442" s="104">
        <v>2.2646619074246431E-3</v>
      </c>
    </row>
    <row r="443" spans="2:11">
      <c r="B443" s="102" t="s">
        <v>3176</v>
      </c>
      <c r="C443" s="96" t="s">
        <v>3177</v>
      </c>
      <c r="D443" s="109" t="s">
        <v>682</v>
      </c>
      <c r="E443" s="109" t="s">
        <v>136</v>
      </c>
      <c r="F443" s="118">
        <v>43969</v>
      </c>
      <c r="G443" s="103">
        <v>3534300</v>
      </c>
      <c r="H443" s="105">
        <v>1.9380999999999999</v>
      </c>
      <c r="I443" s="103">
        <v>68.496960000000001</v>
      </c>
      <c r="J443" s="104">
        <f t="shared" si="6"/>
        <v>4.0156266825728518E-4</v>
      </c>
      <c r="K443" s="104">
        <v>2.2646619074246431E-3</v>
      </c>
    </row>
    <row r="444" spans="2:11">
      <c r="B444" s="102" t="s">
        <v>3176</v>
      </c>
      <c r="C444" s="96" t="s">
        <v>3178</v>
      </c>
      <c r="D444" s="109" t="s">
        <v>682</v>
      </c>
      <c r="E444" s="109" t="s">
        <v>136</v>
      </c>
      <c r="F444" s="118">
        <v>43969</v>
      </c>
      <c r="G444" s="103">
        <v>53014500</v>
      </c>
      <c r="H444" s="105">
        <v>1.9380999999999999</v>
      </c>
      <c r="I444" s="103">
        <v>1027.45442</v>
      </c>
      <c r="J444" s="104">
        <f t="shared" si="6"/>
        <v>6.0234401411090564E-3</v>
      </c>
      <c r="K444" s="104">
        <v>2.2646619074246431E-3</v>
      </c>
    </row>
    <row r="445" spans="2:11">
      <c r="B445" s="102" t="s">
        <v>3176</v>
      </c>
      <c r="C445" s="96" t="s">
        <v>2809</v>
      </c>
      <c r="D445" s="109" t="s">
        <v>682</v>
      </c>
      <c r="E445" s="109" t="s">
        <v>136</v>
      </c>
      <c r="F445" s="118">
        <v>43969</v>
      </c>
      <c r="G445" s="103">
        <v>3392928</v>
      </c>
      <c r="H445" s="105">
        <v>1.9380999999999999</v>
      </c>
      <c r="I445" s="103">
        <v>65.757080000000002</v>
      </c>
      <c r="J445" s="104">
        <f t="shared" si="6"/>
        <v>3.8550015214701156E-4</v>
      </c>
      <c r="K445" s="104">
        <v>2.2646619074246431E-3</v>
      </c>
    </row>
    <row r="446" spans="2:11">
      <c r="B446" s="102" t="s">
        <v>3176</v>
      </c>
      <c r="C446" s="96" t="s">
        <v>3179</v>
      </c>
      <c r="D446" s="109" t="s">
        <v>682</v>
      </c>
      <c r="E446" s="109" t="s">
        <v>136</v>
      </c>
      <c r="F446" s="118">
        <v>43969</v>
      </c>
      <c r="G446" s="103">
        <v>1060290</v>
      </c>
      <c r="H446" s="105">
        <v>1.9380999999999999</v>
      </c>
      <c r="I446" s="103">
        <v>20.54909</v>
      </c>
      <c r="J446" s="104">
        <f t="shared" si="6"/>
        <v>1.2046881220216337E-4</v>
      </c>
      <c r="K446" s="104">
        <v>2.2646619074246431E-3</v>
      </c>
    </row>
    <row r="447" spans="2:11">
      <c r="B447" s="102" t="s">
        <v>3176</v>
      </c>
      <c r="C447" s="96" t="s">
        <v>3180</v>
      </c>
      <c r="D447" s="109" t="s">
        <v>682</v>
      </c>
      <c r="E447" s="109" t="s">
        <v>136</v>
      </c>
      <c r="F447" s="118">
        <v>43969</v>
      </c>
      <c r="G447" s="103">
        <v>31808700</v>
      </c>
      <c r="H447" s="105">
        <v>1.9380999999999999</v>
      </c>
      <c r="I447" s="103">
        <v>616.47265000000004</v>
      </c>
      <c r="J447" s="104">
        <f t="shared" si="6"/>
        <v>3.6140640729404559E-3</v>
      </c>
      <c r="K447" s="104">
        <v>2.2646619074246431E-3</v>
      </c>
    </row>
    <row r="448" spans="2:11">
      <c r="B448" s="102" t="s">
        <v>3176</v>
      </c>
      <c r="C448" s="96" t="s">
        <v>3181</v>
      </c>
      <c r="D448" s="109" t="s">
        <v>682</v>
      </c>
      <c r="E448" s="109" t="s">
        <v>136</v>
      </c>
      <c r="F448" s="118">
        <v>43969</v>
      </c>
      <c r="G448" s="103">
        <v>3534300</v>
      </c>
      <c r="H448" s="105">
        <v>1.9380999999999999</v>
      </c>
      <c r="I448" s="103">
        <v>68.496960000000001</v>
      </c>
      <c r="J448" s="104">
        <f t="shared" si="6"/>
        <v>4.0156266825728518E-4</v>
      </c>
      <c r="K448" s="104">
        <v>2.2646619074246431E-3</v>
      </c>
    </row>
    <row r="449" spans="2:11">
      <c r="B449" s="102" t="s">
        <v>3176</v>
      </c>
      <c r="C449" s="96" t="s">
        <v>3182</v>
      </c>
      <c r="D449" s="109" t="s">
        <v>682</v>
      </c>
      <c r="E449" s="109" t="s">
        <v>136</v>
      </c>
      <c r="F449" s="118">
        <v>43969</v>
      </c>
      <c r="G449" s="103">
        <v>1943865</v>
      </c>
      <c r="H449" s="105">
        <v>1.9380999999999999</v>
      </c>
      <c r="I449" s="103">
        <v>37.67333</v>
      </c>
      <c r="J449" s="104">
        <f t="shared" si="6"/>
        <v>2.2085947926648466E-4</v>
      </c>
      <c r="K449" s="104">
        <v>2.2646619074246431E-3</v>
      </c>
    </row>
    <row r="450" spans="2:11">
      <c r="B450" s="102" t="s">
        <v>3176</v>
      </c>
      <c r="C450" s="96" t="s">
        <v>3183</v>
      </c>
      <c r="D450" s="109" t="s">
        <v>682</v>
      </c>
      <c r="E450" s="109" t="s">
        <v>136</v>
      </c>
      <c r="F450" s="118">
        <v>43969</v>
      </c>
      <c r="G450" s="103">
        <v>6008310</v>
      </c>
      <c r="H450" s="105">
        <v>1.9380999999999999</v>
      </c>
      <c r="I450" s="103">
        <v>116.44483</v>
      </c>
      <c r="J450" s="104">
        <f t="shared" si="6"/>
        <v>6.8265652431240699E-4</v>
      </c>
      <c r="K450" s="104">
        <v>2.2646619074246431E-3</v>
      </c>
    </row>
    <row r="451" spans="2:11">
      <c r="B451" s="102" t="s">
        <v>3184</v>
      </c>
      <c r="C451" s="96" t="s">
        <v>3185</v>
      </c>
      <c r="D451" s="109" t="s">
        <v>682</v>
      </c>
      <c r="E451" s="109" t="s">
        <v>136</v>
      </c>
      <c r="F451" s="118">
        <v>43920</v>
      </c>
      <c r="G451" s="103">
        <v>17672.5</v>
      </c>
      <c r="H451" s="105">
        <v>2.2256999999999998</v>
      </c>
      <c r="I451" s="103">
        <v>0.39333999999999997</v>
      </c>
      <c r="J451" s="104">
        <f t="shared" si="6"/>
        <v>2.3059513872195285E-6</v>
      </c>
      <c r="K451" s="104">
        <v>2.2646619074246431E-3</v>
      </c>
    </row>
    <row r="452" spans="2:11">
      <c r="B452" s="102" t="s">
        <v>3184</v>
      </c>
      <c r="C452" s="96" t="s">
        <v>2627</v>
      </c>
      <c r="D452" s="109" t="s">
        <v>682</v>
      </c>
      <c r="E452" s="109" t="s">
        <v>136</v>
      </c>
      <c r="F452" s="118">
        <v>43920</v>
      </c>
      <c r="G452" s="103">
        <v>1767.25</v>
      </c>
      <c r="H452" s="105">
        <v>2.2254999999999998</v>
      </c>
      <c r="I452" s="103">
        <v>3.9329999999999997E-2</v>
      </c>
      <c r="J452" s="104">
        <f t="shared" si="6"/>
        <v>2.3057168876631935E-7</v>
      </c>
      <c r="K452" s="104">
        <v>2.2646619074246431E-3</v>
      </c>
    </row>
    <row r="453" spans="2:11">
      <c r="B453" s="102" t="s">
        <v>3184</v>
      </c>
      <c r="C453" s="96" t="s">
        <v>3186</v>
      </c>
      <c r="D453" s="109" t="s">
        <v>682</v>
      </c>
      <c r="E453" s="109" t="s">
        <v>136</v>
      </c>
      <c r="F453" s="118">
        <v>43920</v>
      </c>
      <c r="G453" s="103">
        <v>3534500</v>
      </c>
      <c r="H453" s="105">
        <v>2.2256999999999998</v>
      </c>
      <c r="I453" s="103">
        <v>78.668570000000003</v>
      </c>
      <c r="J453" s="104">
        <f t="shared" si="6"/>
        <v>4.6119361906258352E-4</v>
      </c>
      <c r="K453" s="104">
        <v>2.2646619074246431E-3</v>
      </c>
    </row>
    <row r="454" spans="2:11">
      <c r="B454" s="102" t="s">
        <v>3187</v>
      </c>
      <c r="C454" s="96" t="s">
        <v>2617</v>
      </c>
      <c r="D454" s="109" t="s">
        <v>682</v>
      </c>
      <c r="E454" s="109" t="s">
        <v>136</v>
      </c>
      <c r="F454" s="118">
        <v>43965</v>
      </c>
      <c r="G454" s="103">
        <v>43466580.931669995</v>
      </c>
      <c r="H454" s="105">
        <v>1.9446000000000001</v>
      </c>
      <c r="I454" s="103">
        <v>845.24674765100008</v>
      </c>
      <c r="J454" s="104">
        <f t="shared" si="6"/>
        <v>4.9552496829425394E-3</v>
      </c>
      <c r="K454" s="104">
        <v>2.2646619074246431E-3</v>
      </c>
    </row>
    <row r="455" spans="2:11">
      <c r="B455" s="102" t="s">
        <v>2669</v>
      </c>
      <c r="C455" s="96" t="s">
        <v>3188</v>
      </c>
      <c r="D455" s="109" t="s">
        <v>682</v>
      </c>
      <c r="E455" s="109" t="s">
        <v>136</v>
      </c>
      <c r="F455" s="118">
        <v>43920</v>
      </c>
      <c r="G455" s="103">
        <v>77827200</v>
      </c>
      <c r="H455" s="105">
        <v>2.2949999999999999</v>
      </c>
      <c r="I455" s="103">
        <v>1786.13399</v>
      </c>
      <c r="J455" s="104">
        <f t="shared" si="6"/>
        <v>1.0471190705243431E-2</v>
      </c>
      <c r="K455" s="104">
        <v>2.2646619074246431E-3</v>
      </c>
    </row>
    <row r="456" spans="2:11">
      <c r="B456" s="102" t="s">
        <v>2671</v>
      </c>
      <c r="C456" s="96" t="s">
        <v>3189</v>
      </c>
      <c r="D456" s="109" t="s">
        <v>682</v>
      </c>
      <c r="E456" s="109" t="s">
        <v>136</v>
      </c>
      <c r="F456" s="118">
        <v>43920</v>
      </c>
      <c r="G456" s="103">
        <v>74302200</v>
      </c>
      <c r="H456" s="105">
        <v>2.3115999999999999</v>
      </c>
      <c r="I456" s="103">
        <v>1717.54078</v>
      </c>
      <c r="J456" s="104">
        <f t="shared" si="6"/>
        <v>1.0069063772428716E-2</v>
      </c>
      <c r="K456" s="104">
        <v>2.2646619074246431E-3</v>
      </c>
    </row>
    <row r="457" spans="2:11">
      <c r="B457" s="102" t="s">
        <v>3190</v>
      </c>
      <c r="C457" s="96" t="s">
        <v>2766</v>
      </c>
      <c r="D457" s="109" t="s">
        <v>682</v>
      </c>
      <c r="E457" s="109" t="s">
        <v>136</v>
      </c>
      <c r="F457" s="118">
        <v>43916</v>
      </c>
      <c r="G457" s="103">
        <v>70920</v>
      </c>
      <c r="H457" s="105">
        <v>2.5427</v>
      </c>
      <c r="I457" s="103">
        <v>1.8032699999999999</v>
      </c>
      <c r="J457" s="104">
        <f t="shared" si="6"/>
        <v>1.0571650373802205E-5</v>
      </c>
      <c r="K457" s="104">
        <v>2.2646619074246431E-3</v>
      </c>
    </row>
    <row r="458" spans="2:11">
      <c r="B458" s="102" t="s">
        <v>3191</v>
      </c>
      <c r="C458" s="96" t="s">
        <v>3192</v>
      </c>
      <c r="D458" s="109" t="s">
        <v>682</v>
      </c>
      <c r="E458" s="109" t="s">
        <v>136</v>
      </c>
      <c r="F458" s="118">
        <v>43916</v>
      </c>
      <c r="G458" s="103">
        <v>2128800</v>
      </c>
      <c r="H458" s="105">
        <v>2.5975999999999999</v>
      </c>
      <c r="I458" s="103">
        <v>55.297629999999998</v>
      </c>
      <c r="J458" s="104">
        <f t="shared" si="6"/>
        <v>3.2418174253432709E-4</v>
      </c>
      <c r="K458" s="104">
        <v>2.2646619074246431E-3</v>
      </c>
    </row>
    <row r="459" spans="2:11">
      <c r="B459" s="102" t="s">
        <v>3193</v>
      </c>
      <c r="C459" s="96" t="s">
        <v>3194</v>
      </c>
      <c r="D459" s="109" t="s">
        <v>682</v>
      </c>
      <c r="E459" s="109" t="s">
        <v>136</v>
      </c>
      <c r="F459" s="118">
        <v>43922</v>
      </c>
      <c r="G459" s="103">
        <v>1952775</v>
      </c>
      <c r="H459" s="105">
        <v>2.3832</v>
      </c>
      <c r="I459" s="103">
        <v>46.538820000000001</v>
      </c>
      <c r="J459" s="104">
        <f t="shared" si="6"/>
        <v>2.7283331605877854E-4</v>
      </c>
      <c r="K459" s="104">
        <v>2.2646619074246431E-3</v>
      </c>
    </row>
    <row r="460" spans="2:11">
      <c r="B460" s="102" t="s">
        <v>3193</v>
      </c>
      <c r="C460" s="96" t="s">
        <v>3195</v>
      </c>
      <c r="D460" s="109" t="s">
        <v>682</v>
      </c>
      <c r="E460" s="109" t="s">
        <v>136</v>
      </c>
      <c r="F460" s="118">
        <v>43922</v>
      </c>
      <c r="G460" s="103">
        <v>31954500</v>
      </c>
      <c r="H460" s="105">
        <v>2.3832</v>
      </c>
      <c r="I460" s="103">
        <v>761.54435000000001</v>
      </c>
      <c r="J460" s="104">
        <f t="shared" ref="J460:J523" si="7">I460/$I$11</f>
        <v>4.4645453051093053E-3</v>
      </c>
      <c r="K460" s="104">
        <v>2.2646619074246431E-3</v>
      </c>
    </row>
    <row r="461" spans="2:11">
      <c r="B461" s="102" t="s">
        <v>3193</v>
      </c>
      <c r="C461" s="96" t="s">
        <v>3196</v>
      </c>
      <c r="D461" s="109" t="s">
        <v>682</v>
      </c>
      <c r="E461" s="109" t="s">
        <v>136</v>
      </c>
      <c r="F461" s="118">
        <v>43922</v>
      </c>
      <c r="G461" s="103">
        <v>3550500</v>
      </c>
      <c r="H461" s="105">
        <v>2.3832</v>
      </c>
      <c r="I461" s="103">
        <v>84.616039999999998</v>
      </c>
      <c r="J461" s="104">
        <f t="shared" si="7"/>
        <v>4.96060595970466E-4</v>
      </c>
      <c r="K461" s="104">
        <v>2.2646619074246431E-3</v>
      </c>
    </row>
    <row r="462" spans="2:11">
      <c r="B462" s="102" t="s">
        <v>3193</v>
      </c>
      <c r="C462" s="96" t="s">
        <v>3197</v>
      </c>
      <c r="D462" s="109" t="s">
        <v>682</v>
      </c>
      <c r="E462" s="109" t="s">
        <v>136</v>
      </c>
      <c r="F462" s="118">
        <v>43922</v>
      </c>
      <c r="G462" s="103">
        <v>4260600</v>
      </c>
      <c r="H462" s="105">
        <v>2.3832</v>
      </c>
      <c r="I462" s="103">
        <v>101.53925</v>
      </c>
      <c r="J462" s="104">
        <f t="shared" si="7"/>
        <v>5.9527272688953705E-4</v>
      </c>
      <c r="K462" s="104">
        <v>2.2646619074246431E-3</v>
      </c>
    </row>
    <row r="463" spans="2:11">
      <c r="B463" s="102" t="s">
        <v>3193</v>
      </c>
      <c r="C463" s="96" t="s">
        <v>3198</v>
      </c>
      <c r="D463" s="109" t="s">
        <v>682</v>
      </c>
      <c r="E463" s="109" t="s">
        <v>136</v>
      </c>
      <c r="F463" s="118">
        <v>43922</v>
      </c>
      <c r="G463" s="103">
        <v>2307825</v>
      </c>
      <c r="H463" s="105">
        <v>2.3832</v>
      </c>
      <c r="I463" s="103">
        <v>55.000430000000001</v>
      </c>
      <c r="J463" s="104">
        <f t="shared" si="7"/>
        <v>3.2243941083075857E-4</v>
      </c>
      <c r="K463" s="104">
        <v>2.2646619074246431E-3</v>
      </c>
    </row>
    <row r="464" spans="2:11">
      <c r="B464" s="102" t="s">
        <v>3199</v>
      </c>
      <c r="C464" s="96" t="s">
        <v>3200</v>
      </c>
      <c r="D464" s="109" t="s">
        <v>682</v>
      </c>
      <c r="E464" s="109" t="s">
        <v>136</v>
      </c>
      <c r="F464" s="118">
        <v>43916</v>
      </c>
      <c r="G464" s="103">
        <v>3918420</v>
      </c>
      <c r="H464" s="105">
        <v>2.8020999999999998</v>
      </c>
      <c r="I464" s="103">
        <v>109.79906</v>
      </c>
      <c r="J464" s="104">
        <f t="shared" si="7"/>
        <v>6.4369577139980743E-4</v>
      </c>
      <c r="K464" s="104">
        <v>2.2646619074246431E-3</v>
      </c>
    </row>
    <row r="465" spans="2:11">
      <c r="B465" s="102" t="s">
        <v>3201</v>
      </c>
      <c r="C465" s="96" t="s">
        <v>3202</v>
      </c>
      <c r="D465" s="109" t="s">
        <v>682</v>
      </c>
      <c r="E465" s="109" t="s">
        <v>136</v>
      </c>
      <c r="F465" s="118">
        <v>43916</v>
      </c>
      <c r="G465" s="103">
        <v>3920620</v>
      </c>
      <c r="H465" s="105">
        <v>2.8567</v>
      </c>
      <c r="I465" s="103">
        <v>111.99852</v>
      </c>
      <c r="J465" s="104">
        <f t="shared" si="7"/>
        <v>6.5659008125421795E-4</v>
      </c>
      <c r="K465" s="104">
        <v>2.2646619074246431E-3</v>
      </c>
    </row>
    <row r="466" spans="2:11">
      <c r="B466" s="102" t="s">
        <v>3203</v>
      </c>
      <c r="C466" s="96" t="s">
        <v>3204</v>
      </c>
      <c r="D466" s="109" t="s">
        <v>682</v>
      </c>
      <c r="E466" s="109" t="s">
        <v>136</v>
      </c>
      <c r="F466" s="118">
        <v>43916</v>
      </c>
      <c r="G466" s="103">
        <v>178510000</v>
      </c>
      <c r="H466" s="105">
        <v>3.1993</v>
      </c>
      <c r="I466" s="103">
        <v>5711.1509500000002</v>
      </c>
      <c r="J466" s="104">
        <f t="shared" si="7"/>
        <v>3.3481559098420266E-2</v>
      </c>
      <c r="K466" s="104">
        <v>2.2646619074246431E-3</v>
      </c>
    </row>
    <row r="467" spans="2:11">
      <c r="B467" s="102" t="s">
        <v>3205</v>
      </c>
      <c r="C467" s="96" t="s">
        <v>3206</v>
      </c>
      <c r="D467" s="109" t="s">
        <v>682</v>
      </c>
      <c r="E467" s="109" t="s">
        <v>136</v>
      </c>
      <c r="F467" s="118">
        <v>43916</v>
      </c>
      <c r="G467" s="103">
        <v>142840000</v>
      </c>
      <c r="H467" s="105">
        <v>3.2210000000000001</v>
      </c>
      <c r="I467" s="103">
        <v>4600.90697</v>
      </c>
      <c r="J467" s="104">
        <f t="shared" si="7"/>
        <v>2.697276608008211E-2</v>
      </c>
      <c r="K467" s="104">
        <v>2.2646619074246431E-3</v>
      </c>
    </row>
    <row r="468" spans="2:11">
      <c r="B468" s="102" t="s">
        <v>3205</v>
      </c>
      <c r="C468" s="96" t="s">
        <v>3207</v>
      </c>
      <c r="D468" s="109" t="s">
        <v>682</v>
      </c>
      <c r="E468" s="109" t="s">
        <v>136</v>
      </c>
      <c r="F468" s="118">
        <v>43916</v>
      </c>
      <c r="G468" s="103">
        <v>24997000</v>
      </c>
      <c r="H468" s="105">
        <v>3.2210000000000001</v>
      </c>
      <c r="I468" s="103">
        <v>805.15872000000002</v>
      </c>
      <c r="J468" s="104">
        <f t="shared" si="7"/>
        <v>4.7202340654799915E-3</v>
      </c>
      <c r="K468" s="104">
        <v>2.2646619074246431E-3</v>
      </c>
    </row>
    <row r="469" spans="2:11">
      <c r="B469" s="102" t="s">
        <v>3208</v>
      </c>
      <c r="C469" s="96" t="s">
        <v>3209</v>
      </c>
      <c r="D469" s="109" t="s">
        <v>682</v>
      </c>
      <c r="E469" s="109" t="s">
        <v>136</v>
      </c>
      <c r="F469" s="118">
        <v>43915</v>
      </c>
      <c r="G469" s="103">
        <v>7181000</v>
      </c>
      <c r="H469" s="105">
        <v>3.75</v>
      </c>
      <c r="I469" s="103">
        <v>269.28853999999995</v>
      </c>
      <c r="J469" s="104">
        <f t="shared" si="7"/>
        <v>1.5787010789020221E-3</v>
      </c>
      <c r="K469" s="104">
        <v>2.2646619074246431E-3</v>
      </c>
    </row>
    <row r="470" spans="2:11">
      <c r="B470" s="102" t="s">
        <v>3210</v>
      </c>
      <c r="C470" s="96" t="s">
        <v>3211</v>
      </c>
      <c r="D470" s="109" t="s">
        <v>682</v>
      </c>
      <c r="E470" s="109" t="s">
        <v>136</v>
      </c>
      <c r="F470" s="118">
        <v>43927</v>
      </c>
      <c r="G470" s="103">
        <v>44183502.217300005</v>
      </c>
      <c r="H470" s="105">
        <v>3.5346000000000002</v>
      </c>
      <c r="I470" s="103">
        <v>1561.7317885200002</v>
      </c>
      <c r="J470" s="104">
        <f t="shared" si="7"/>
        <v>9.1556352880523967E-3</v>
      </c>
      <c r="K470" s="104">
        <v>2.2646619074246431E-3</v>
      </c>
    </row>
    <row r="471" spans="2:11">
      <c r="B471" s="102" t="s">
        <v>3212</v>
      </c>
      <c r="C471" s="96" t="s">
        <v>3213</v>
      </c>
      <c r="D471" s="109" t="s">
        <v>682</v>
      </c>
      <c r="E471" s="109" t="s">
        <v>136</v>
      </c>
      <c r="F471" s="118">
        <v>43915</v>
      </c>
      <c r="G471" s="103">
        <v>71910000</v>
      </c>
      <c r="H471" s="105">
        <v>3.8784000000000001</v>
      </c>
      <c r="I471" s="103">
        <v>2788.94848</v>
      </c>
      <c r="J471" s="104">
        <f t="shared" si="7"/>
        <v>1.6350179530024395E-2</v>
      </c>
      <c r="K471" s="104">
        <v>2.2646619074246431E-3</v>
      </c>
    </row>
    <row r="472" spans="2:11">
      <c r="B472" s="102" t="s">
        <v>3214</v>
      </c>
      <c r="C472" s="96" t="s">
        <v>3215</v>
      </c>
      <c r="D472" s="109" t="s">
        <v>682</v>
      </c>
      <c r="E472" s="109" t="s">
        <v>136</v>
      </c>
      <c r="F472" s="118">
        <v>43914</v>
      </c>
      <c r="G472" s="103">
        <v>19791750</v>
      </c>
      <c r="H472" s="105">
        <v>3.6831999999999998</v>
      </c>
      <c r="I472" s="103">
        <v>728.96814000000006</v>
      </c>
      <c r="J472" s="104">
        <f t="shared" si="7"/>
        <v>4.2735676353074688E-3</v>
      </c>
      <c r="K472" s="104">
        <v>2.2646619074246431E-3</v>
      </c>
    </row>
    <row r="473" spans="2:11">
      <c r="B473" s="102" t="s">
        <v>3214</v>
      </c>
      <c r="C473" s="96" t="s">
        <v>3216</v>
      </c>
      <c r="D473" s="109" t="s">
        <v>682</v>
      </c>
      <c r="E473" s="109" t="s">
        <v>136</v>
      </c>
      <c r="F473" s="118">
        <v>43914</v>
      </c>
      <c r="G473" s="103">
        <v>3598500</v>
      </c>
      <c r="H473" s="105">
        <v>3.6831999999999998</v>
      </c>
      <c r="I473" s="103">
        <v>132.53966</v>
      </c>
      <c r="J473" s="104">
        <f t="shared" si="7"/>
        <v>7.7701228666955983E-4</v>
      </c>
      <c r="K473" s="104">
        <v>2.2646619074246431E-3</v>
      </c>
    </row>
    <row r="474" spans="2:11">
      <c r="B474" s="102" t="s">
        <v>3214</v>
      </c>
      <c r="C474" s="96" t="s">
        <v>3217</v>
      </c>
      <c r="D474" s="109" t="s">
        <v>682</v>
      </c>
      <c r="E474" s="109" t="s">
        <v>136</v>
      </c>
      <c r="F474" s="118">
        <v>43914</v>
      </c>
      <c r="G474" s="103">
        <v>3598500</v>
      </c>
      <c r="H474" s="105">
        <v>3.6831999999999998</v>
      </c>
      <c r="I474" s="103">
        <v>132.53966</v>
      </c>
      <c r="J474" s="104">
        <f t="shared" si="7"/>
        <v>7.7701228666955983E-4</v>
      </c>
      <c r="K474" s="104">
        <v>2.2646619074246431E-3</v>
      </c>
    </row>
    <row r="475" spans="2:11">
      <c r="B475" s="102" t="s">
        <v>3218</v>
      </c>
      <c r="C475" s="96" t="s">
        <v>3219</v>
      </c>
      <c r="D475" s="109" t="s">
        <v>682</v>
      </c>
      <c r="E475" s="109" t="s">
        <v>136</v>
      </c>
      <c r="F475" s="118">
        <v>43915</v>
      </c>
      <c r="G475" s="103">
        <v>4347000</v>
      </c>
      <c r="H475" s="105">
        <v>4.3212999999999999</v>
      </c>
      <c r="I475" s="103">
        <v>187.84644</v>
      </c>
      <c r="J475" s="104">
        <f t="shared" si="7"/>
        <v>1.1012476709773985E-3</v>
      </c>
      <c r="K475" s="104">
        <v>2.2646619074246431E-3</v>
      </c>
    </row>
    <row r="476" spans="2:11">
      <c r="B476" s="102" t="s">
        <v>3220</v>
      </c>
      <c r="C476" s="96" t="s">
        <v>3221</v>
      </c>
      <c r="D476" s="109" t="s">
        <v>682</v>
      </c>
      <c r="E476" s="109" t="s">
        <v>136</v>
      </c>
      <c r="F476" s="118">
        <v>43909</v>
      </c>
      <c r="G476" s="103">
        <v>291560000</v>
      </c>
      <c r="H476" s="105">
        <v>4.8987999999999996</v>
      </c>
      <c r="I476" s="103">
        <v>14283.026</v>
      </c>
      <c r="J476" s="104">
        <f t="shared" si="7"/>
        <v>8.3734081503006541E-2</v>
      </c>
      <c r="K476" s="104">
        <v>2.2646619074246431E-3</v>
      </c>
    </row>
    <row r="477" spans="2:11">
      <c r="B477" s="102" t="s">
        <v>3220</v>
      </c>
      <c r="C477" s="96" t="s">
        <v>3222</v>
      </c>
      <c r="D477" s="109" t="s">
        <v>682</v>
      </c>
      <c r="E477" s="109" t="s">
        <v>136</v>
      </c>
      <c r="F477" s="118">
        <v>43909</v>
      </c>
      <c r="G477" s="103">
        <v>1822250</v>
      </c>
      <c r="H477" s="105">
        <v>4.8987999999999996</v>
      </c>
      <c r="I477" s="103">
        <v>89.268910000000005</v>
      </c>
      <c r="J477" s="104">
        <f t="shared" si="7"/>
        <v>5.233379947375687E-4</v>
      </c>
      <c r="K477" s="104">
        <v>2.2646619074246431E-3</v>
      </c>
    </row>
    <row r="478" spans="2:11">
      <c r="B478" s="102" t="s">
        <v>3220</v>
      </c>
      <c r="C478" s="96" t="s">
        <v>3223</v>
      </c>
      <c r="D478" s="109" t="s">
        <v>682</v>
      </c>
      <c r="E478" s="109" t="s">
        <v>136</v>
      </c>
      <c r="F478" s="118">
        <v>43909</v>
      </c>
      <c r="G478" s="103">
        <v>5940535</v>
      </c>
      <c r="H478" s="105">
        <v>4.8987999999999996</v>
      </c>
      <c r="I478" s="103">
        <v>291.01665000000003</v>
      </c>
      <c r="J478" s="104">
        <f t="shared" si="7"/>
        <v>1.7060818827769361E-3</v>
      </c>
      <c r="K478" s="104">
        <v>2.2646619074246431E-3</v>
      </c>
    </row>
    <row r="479" spans="2:11">
      <c r="B479" s="102" t="s">
        <v>3224</v>
      </c>
      <c r="C479" s="96" t="s">
        <v>3225</v>
      </c>
      <c r="D479" s="109" t="s">
        <v>682</v>
      </c>
      <c r="E479" s="109" t="s">
        <v>136</v>
      </c>
      <c r="F479" s="118">
        <v>43914</v>
      </c>
      <c r="G479" s="103">
        <v>145956000</v>
      </c>
      <c r="H479" s="105">
        <v>5.0152000000000001</v>
      </c>
      <c r="I479" s="103">
        <v>7319.9624699999995</v>
      </c>
      <c r="J479" s="104">
        <f t="shared" si="7"/>
        <v>4.2913198790083353E-2</v>
      </c>
      <c r="K479" s="104">
        <v>2.2646619074246431E-3</v>
      </c>
    </row>
    <row r="480" spans="2:11">
      <c r="B480" s="102" t="s">
        <v>3226</v>
      </c>
      <c r="C480" s="96" t="s">
        <v>3227</v>
      </c>
      <c r="D480" s="109" t="s">
        <v>682</v>
      </c>
      <c r="E480" s="109" t="s">
        <v>136</v>
      </c>
      <c r="F480" s="118">
        <v>43909</v>
      </c>
      <c r="G480" s="103">
        <v>2193900</v>
      </c>
      <c r="H480" s="105">
        <v>5.2122999999999999</v>
      </c>
      <c r="I480" s="103">
        <v>114.35289999999999</v>
      </c>
      <c r="J480" s="104">
        <f t="shared" si="7"/>
        <v>6.7039260789031373E-4</v>
      </c>
      <c r="K480" s="104">
        <v>2.2646619074246431E-3</v>
      </c>
    </row>
    <row r="481" spans="2:11">
      <c r="B481" s="102" t="s">
        <v>3226</v>
      </c>
      <c r="C481" s="96" t="s">
        <v>3228</v>
      </c>
      <c r="D481" s="109" t="s">
        <v>682</v>
      </c>
      <c r="E481" s="109" t="s">
        <v>136</v>
      </c>
      <c r="F481" s="118">
        <v>43909</v>
      </c>
      <c r="G481" s="103">
        <v>3656500</v>
      </c>
      <c r="H481" s="105">
        <v>5.2122999999999999</v>
      </c>
      <c r="I481" s="103">
        <v>190.58816000000002</v>
      </c>
      <c r="J481" s="104">
        <f t="shared" si="7"/>
        <v>1.1173209740672637E-3</v>
      </c>
      <c r="K481" s="104">
        <v>2.2646619074246431E-3</v>
      </c>
    </row>
    <row r="482" spans="2:11">
      <c r="B482" s="102" t="s">
        <v>3226</v>
      </c>
      <c r="C482" s="96" t="s">
        <v>3229</v>
      </c>
      <c r="D482" s="109" t="s">
        <v>682</v>
      </c>
      <c r="E482" s="109" t="s">
        <v>136</v>
      </c>
      <c r="F482" s="118">
        <v>43909</v>
      </c>
      <c r="G482" s="103">
        <v>13894700</v>
      </c>
      <c r="H482" s="105">
        <v>5.2122999999999999</v>
      </c>
      <c r="I482" s="103">
        <v>724.23500999999999</v>
      </c>
      <c r="J482" s="104">
        <f t="shared" si="7"/>
        <v>4.2458197131805793E-3</v>
      </c>
      <c r="K482" s="104">
        <v>2.2646619074246431E-3</v>
      </c>
    </row>
    <row r="483" spans="2:11">
      <c r="B483" s="102" t="s">
        <v>3226</v>
      </c>
      <c r="C483" s="96" t="s">
        <v>3230</v>
      </c>
      <c r="D483" s="109" t="s">
        <v>682</v>
      </c>
      <c r="E483" s="109" t="s">
        <v>136</v>
      </c>
      <c r="F483" s="118">
        <v>43909</v>
      </c>
      <c r="G483" s="103">
        <v>1279775</v>
      </c>
      <c r="H483" s="105">
        <v>5.2122999999999999</v>
      </c>
      <c r="I483" s="103">
        <v>66.705860000000001</v>
      </c>
      <c r="J483" s="104">
        <f t="shared" si="7"/>
        <v>3.9106236437349792E-4</v>
      </c>
      <c r="K483" s="104">
        <v>2.2646619074246431E-3</v>
      </c>
    </row>
    <row r="484" spans="2:11">
      <c r="B484" s="102" t="s">
        <v>3226</v>
      </c>
      <c r="C484" s="96" t="s">
        <v>3231</v>
      </c>
      <c r="D484" s="109" t="s">
        <v>682</v>
      </c>
      <c r="E484" s="109" t="s">
        <v>136</v>
      </c>
      <c r="F484" s="118">
        <v>43909</v>
      </c>
      <c r="G484" s="103">
        <v>1828250</v>
      </c>
      <c r="H484" s="105">
        <v>5.2122999999999999</v>
      </c>
      <c r="I484" s="103">
        <v>95.294080000000008</v>
      </c>
      <c r="J484" s="104">
        <f t="shared" si="7"/>
        <v>5.5866048703363184E-4</v>
      </c>
      <c r="K484" s="104">
        <v>2.2646619074246431E-3</v>
      </c>
    </row>
    <row r="485" spans="2:11">
      <c r="B485" s="102" t="s">
        <v>3226</v>
      </c>
      <c r="C485" s="96" t="s">
        <v>3232</v>
      </c>
      <c r="D485" s="109" t="s">
        <v>682</v>
      </c>
      <c r="E485" s="109" t="s">
        <v>136</v>
      </c>
      <c r="F485" s="118">
        <v>43909</v>
      </c>
      <c r="G485" s="103">
        <v>3656500</v>
      </c>
      <c r="H485" s="105">
        <v>5.2122999999999999</v>
      </c>
      <c r="I485" s="103">
        <v>190.58816000000002</v>
      </c>
      <c r="J485" s="104">
        <f t="shared" si="7"/>
        <v>1.1173209740672637E-3</v>
      </c>
      <c r="K485" s="104">
        <v>2.2646619074246431E-3</v>
      </c>
    </row>
    <row r="486" spans="2:11">
      <c r="B486" s="102" t="s">
        <v>3233</v>
      </c>
      <c r="C486" s="96" t="s">
        <v>3234</v>
      </c>
      <c r="D486" s="109" t="s">
        <v>682</v>
      </c>
      <c r="E486" s="109" t="s">
        <v>136</v>
      </c>
      <c r="F486" s="118">
        <v>43913</v>
      </c>
      <c r="G486" s="103">
        <v>164700000</v>
      </c>
      <c r="H486" s="105">
        <v>5.3018000000000001</v>
      </c>
      <c r="I486" s="103">
        <v>8731.9909100000004</v>
      </c>
      <c r="J486" s="104">
        <f t="shared" si="7"/>
        <v>5.1191199857890918E-2</v>
      </c>
      <c r="K486" s="104">
        <v>2.2646619074246431E-3</v>
      </c>
    </row>
    <row r="487" spans="2:11">
      <c r="B487" s="102" t="s">
        <v>3235</v>
      </c>
      <c r="C487" s="96" t="s">
        <v>3236</v>
      </c>
      <c r="D487" s="109" t="s">
        <v>682</v>
      </c>
      <c r="E487" s="109" t="s">
        <v>136</v>
      </c>
      <c r="F487" s="118">
        <v>43913</v>
      </c>
      <c r="G487" s="103">
        <v>2568510</v>
      </c>
      <c r="H487" s="105">
        <v>5.5415999999999999</v>
      </c>
      <c r="I487" s="103">
        <v>142.33578</v>
      </c>
      <c r="J487" s="104">
        <f t="shared" si="7"/>
        <v>8.3444193151465307E-4</v>
      </c>
      <c r="K487" s="104">
        <v>2.2646619074246431E-3</v>
      </c>
    </row>
    <row r="488" spans="2:11">
      <c r="B488" s="102" t="s">
        <v>3237</v>
      </c>
      <c r="C488" s="96" t="s">
        <v>3238</v>
      </c>
      <c r="D488" s="109" t="s">
        <v>682</v>
      </c>
      <c r="E488" s="109" t="s">
        <v>136</v>
      </c>
      <c r="F488" s="118">
        <v>43909</v>
      </c>
      <c r="G488" s="103">
        <v>2232000</v>
      </c>
      <c r="H488" s="105">
        <v>6.8289</v>
      </c>
      <c r="I488" s="103">
        <v>152.42089000000001</v>
      </c>
      <c r="J488" s="104">
        <f t="shared" si="7"/>
        <v>8.9356577702937707E-4</v>
      </c>
      <c r="K488" s="104">
        <v>2.2646619074246431E-3</v>
      </c>
    </row>
    <row r="489" spans="2:11">
      <c r="B489" s="102" t="s">
        <v>3237</v>
      </c>
      <c r="C489" s="96" t="s">
        <v>3239</v>
      </c>
      <c r="D489" s="109" t="s">
        <v>682</v>
      </c>
      <c r="E489" s="109" t="s">
        <v>136</v>
      </c>
      <c r="F489" s="118">
        <v>43909</v>
      </c>
      <c r="G489" s="103">
        <v>2232000</v>
      </c>
      <c r="H489" s="105">
        <v>6.8289</v>
      </c>
      <c r="I489" s="103">
        <v>152.42089000000001</v>
      </c>
      <c r="J489" s="104">
        <f t="shared" si="7"/>
        <v>8.9356577702937707E-4</v>
      </c>
      <c r="K489" s="104">
        <v>2.2646619074246431E-3</v>
      </c>
    </row>
    <row r="490" spans="2:11">
      <c r="B490" s="102" t="s">
        <v>3237</v>
      </c>
      <c r="C490" s="96" t="s">
        <v>3240</v>
      </c>
      <c r="D490" s="109" t="s">
        <v>682</v>
      </c>
      <c r="E490" s="109" t="s">
        <v>136</v>
      </c>
      <c r="F490" s="118">
        <v>43909</v>
      </c>
      <c r="G490" s="103">
        <v>9300000</v>
      </c>
      <c r="H490" s="105">
        <v>6.8289</v>
      </c>
      <c r="I490" s="103">
        <v>635.08702000000005</v>
      </c>
      <c r="J490" s="104">
        <f t="shared" si="7"/>
        <v>3.7231906106018117E-3</v>
      </c>
      <c r="K490" s="104">
        <v>2.2646619074246431E-3</v>
      </c>
    </row>
    <row r="491" spans="2:11">
      <c r="B491" s="102" t="s">
        <v>3237</v>
      </c>
      <c r="C491" s="96" t="s">
        <v>3241</v>
      </c>
      <c r="D491" s="109" t="s">
        <v>682</v>
      </c>
      <c r="E491" s="109" t="s">
        <v>136</v>
      </c>
      <c r="F491" s="118">
        <v>43909</v>
      </c>
      <c r="G491" s="103">
        <v>1488000</v>
      </c>
      <c r="H491" s="105">
        <v>6.8289</v>
      </c>
      <c r="I491" s="103">
        <v>101.61391999999999</v>
      </c>
      <c r="J491" s="104">
        <f t="shared" si="7"/>
        <v>5.9571047893632522E-4</v>
      </c>
      <c r="K491" s="104">
        <v>2.2646619074246431E-3</v>
      </c>
    </row>
    <row r="492" spans="2:11">
      <c r="B492" s="102" t="s">
        <v>3242</v>
      </c>
      <c r="C492" s="96" t="s">
        <v>3243</v>
      </c>
      <c r="D492" s="109" t="s">
        <v>682</v>
      </c>
      <c r="E492" s="109" t="s">
        <v>136</v>
      </c>
      <c r="F492" s="118">
        <v>43908</v>
      </c>
      <c r="G492" s="103">
        <v>5664000</v>
      </c>
      <c r="H492" s="105">
        <v>8.3041999999999998</v>
      </c>
      <c r="I492" s="103">
        <v>470.34803000000005</v>
      </c>
      <c r="J492" s="104">
        <f t="shared" si="7"/>
        <v>2.7574101089502022E-3</v>
      </c>
      <c r="K492" s="104">
        <v>2.2646619074246431E-3</v>
      </c>
    </row>
    <row r="493" spans="2:11">
      <c r="B493" s="102" t="s">
        <v>3244</v>
      </c>
      <c r="C493" s="96" t="s">
        <v>3245</v>
      </c>
      <c r="D493" s="109" t="s">
        <v>682</v>
      </c>
      <c r="E493" s="109" t="s">
        <v>136</v>
      </c>
      <c r="F493" s="118">
        <v>43908</v>
      </c>
      <c r="G493" s="103">
        <v>1133730</v>
      </c>
      <c r="H493" s="105">
        <v>8.3794000000000004</v>
      </c>
      <c r="I493" s="103">
        <v>94.999380000000002</v>
      </c>
      <c r="J493" s="104">
        <f t="shared" si="7"/>
        <v>5.5693281155233423E-4</v>
      </c>
      <c r="K493" s="104">
        <v>2.2646619074246431E-3</v>
      </c>
    </row>
    <row r="494" spans="2:11">
      <c r="B494" s="102" t="s">
        <v>3244</v>
      </c>
      <c r="C494" s="96" t="s">
        <v>3246</v>
      </c>
      <c r="D494" s="109" t="s">
        <v>682</v>
      </c>
      <c r="E494" s="109" t="s">
        <v>136</v>
      </c>
      <c r="F494" s="118">
        <v>43908</v>
      </c>
      <c r="G494" s="103">
        <v>2267460</v>
      </c>
      <c r="H494" s="105">
        <v>8.3794000000000004</v>
      </c>
      <c r="I494" s="103">
        <v>189.99876</v>
      </c>
      <c r="J494" s="104">
        <f t="shared" si="7"/>
        <v>1.1138656231046685E-3</v>
      </c>
      <c r="K494" s="104">
        <v>2.2646619074246431E-3</v>
      </c>
    </row>
    <row r="495" spans="2:11">
      <c r="B495" s="102" t="s">
        <v>3244</v>
      </c>
      <c r="C495" s="96" t="s">
        <v>3247</v>
      </c>
      <c r="D495" s="109" t="s">
        <v>682</v>
      </c>
      <c r="E495" s="109" t="s">
        <v>136</v>
      </c>
      <c r="F495" s="118">
        <v>43908</v>
      </c>
      <c r="G495" s="103">
        <v>56686500</v>
      </c>
      <c r="H495" s="105">
        <v>8.3794000000000004</v>
      </c>
      <c r="I495" s="103">
        <v>4749.9689800000006</v>
      </c>
      <c r="J495" s="104">
        <f t="shared" si="7"/>
        <v>2.7846640460366934E-2</v>
      </c>
      <c r="K495" s="104">
        <v>2.2646619074246431E-3</v>
      </c>
    </row>
    <row r="496" spans="2:11">
      <c r="B496" s="102" t="s">
        <v>3244</v>
      </c>
      <c r="C496" s="96" t="s">
        <v>2943</v>
      </c>
      <c r="D496" s="109" t="s">
        <v>682</v>
      </c>
      <c r="E496" s="109" t="s">
        <v>136</v>
      </c>
      <c r="F496" s="118">
        <v>43908</v>
      </c>
      <c r="G496" s="103">
        <v>755820</v>
      </c>
      <c r="H496" s="105">
        <v>8.3794000000000004</v>
      </c>
      <c r="I496" s="103">
        <v>63.332920000000001</v>
      </c>
      <c r="J496" s="104">
        <f t="shared" si="7"/>
        <v>3.7128854103488947E-4</v>
      </c>
      <c r="K496" s="104">
        <v>2.2646619074246431E-3</v>
      </c>
    </row>
    <row r="497" spans="2:11">
      <c r="B497" s="102" t="s">
        <v>3248</v>
      </c>
      <c r="C497" s="96" t="s">
        <v>3249</v>
      </c>
      <c r="D497" s="109" t="s">
        <v>682</v>
      </c>
      <c r="E497" s="109" t="s">
        <v>136</v>
      </c>
      <c r="F497" s="118">
        <v>43908</v>
      </c>
      <c r="G497" s="103">
        <v>223285500</v>
      </c>
      <c r="H497" s="105">
        <v>8.5100999999999996</v>
      </c>
      <c r="I497" s="103">
        <v>19001.73388</v>
      </c>
      <c r="J497" s="104">
        <f t="shared" si="7"/>
        <v>0.11139745411135993</v>
      </c>
      <c r="K497" s="104">
        <v>2.2646619074246431E-3</v>
      </c>
    </row>
    <row r="498" spans="2:11">
      <c r="B498" s="102" t="s">
        <v>3250</v>
      </c>
      <c r="C498" s="96" t="s">
        <v>3251</v>
      </c>
      <c r="D498" s="109" t="s">
        <v>682</v>
      </c>
      <c r="E498" s="109" t="s">
        <v>136</v>
      </c>
      <c r="F498" s="118">
        <v>43823</v>
      </c>
      <c r="G498" s="103">
        <v>6932</v>
      </c>
      <c r="H498" s="105">
        <v>1.4426000000000001</v>
      </c>
      <c r="I498" s="103">
        <v>0.1</v>
      </c>
      <c r="J498" s="104">
        <f t="shared" si="7"/>
        <v>5.8624889083732362E-7</v>
      </c>
      <c r="K498" s="104">
        <v>2.2646619074246431E-3</v>
      </c>
    </row>
    <row r="499" spans="2:11">
      <c r="B499" s="102" t="s">
        <v>3252</v>
      </c>
      <c r="C499" s="96" t="s">
        <v>3253</v>
      </c>
      <c r="D499" s="109" t="s">
        <v>682</v>
      </c>
      <c r="E499" s="109" t="s">
        <v>136</v>
      </c>
      <c r="F499" s="118">
        <v>43811</v>
      </c>
      <c r="G499" s="103">
        <v>190630000</v>
      </c>
      <c r="H499" s="105">
        <v>1.2853000000000001</v>
      </c>
      <c r="I499" s="103">
        <v>2450.24019</v>
      </c>
      <c r="J499" s="104">
        <f t="shared" si="7"/>
        <v>1.4364505936725329E-2</v>
      </c>
      <c r="K499" s="104">
        <v>2.2646619074246431E-3</v>
      </c>
    </row>
    <row r="500" spans="2:11">
      <c r="B500" s="102" t="s">
        <v>3254</v>
      </c>
      <c r="C500" s="96" t="s">
        <v>3255</v>
      </c>
      <c r="D500" s="109" t="s">
        <v>682</v>
      </c>
      <c r="E500" s="109" t="s">
        <v>136</v>
      </c>
      <c r="F500" s="118">
        <v>43811</v>
      </c>
      <c r="G500" s="103">
        <v>173300000</v>
      </c>
      <c r="H500" s="105">
        <v>1.1843999999999999</v>
      </c>
      <c r="I500" s="103">
        <v>2052.5179899999998</v>
      </c>
      <c r="J500" s="104">
        <f t="shared" si="7"/>
        <v>1.2032863950611527E-2</v>
      </c>
      <c r="K500" s="104">
        <v>2.2646619074246431E-3</v>
      </c>
    </row>
    <row r="501" spans="2:11">
      <c r="B501" s="102" t="s">
        <v>3256</v>
      </c>
      <c r="C501" s="96" t="s">
        <v>2578</v>
      </c>
      <c r="D501" s="109" t="s">
        <v>682</v>
      </c>
      <c r="E501" s="109" t="s">
        <v>136</v>
      </c>
      <c r="F501" s="118">
        <v>43733</v>
      </c>
      <c r="G501" s="103">
        <v>38126</v>
      </c>
      <c r="H501" s="105">
        <v>1.0215000000000001</v>
      </c>
      <c r="I501" s="103">
        <v>0.38945999999999997</v>
      </c>
      <c r="J501" s="104">
        <f t="shared" si="7"/>
        <v>2.2832049302550402E-6</v>
      </c>
      <c r="K501" s="104">
        <v>2.2646619074246431E-3</v>
      </c>
    </row>
    <row r="502" spans="2:11">
      <c r="B502" s="102" t="s">
        <v>3257</v>
      </c>
      <c r="C502" s="96" t="s">
        <v>3258</v>
      </c>
      <c r="D502" s="109" t="s">
        <v>682</v>
      </c>
      <c r="E502" s="109" t="s">
        <v>136</v>
      </c>
      <c r="F502" s="118">
        <v>44004</v>
      </c>
      <c r="G502" s="103">
        <v>103980</v>
      </c>
      <c r="H502" s="105">
        <v>0.71889999999999998</v>
      </c>
      <c r="I502" s="103">
        <v>0.74748000000000003</v>
      </c>
      <c r="J502" s="104">
        <f t="shared" si="7"/>
        <v>4.3820932092308268E-6</v>
      </c>
      <c r="K502" s="104">
        <v>2.2646619074246431E-3</v>
      </c>
    </row>
    <row r="503" spans="2:11">
      <c r="B503" s="102" t="s">
        <v>3259</v>
      </c>
      <c r="C503" s="96" t="s">
        <v>3260</v>
      </c>
      <c r="D503" s="109" t="s">
        <v>682</v>
      </c>
      <c r="E503" s="109" t="s">
        <v>136</v>
      </c>
      <c r="F503" s="118">
        <v>43999</v>
      </c>
      <c r="G503" s="103">
        <v>866500</v>
      </c>
      <c r="H503" s="105">
        <v>0.65069999999999995</v>
      </c>
      <c r="I503" s="103">
        <v>5.6382299999999992</v>
      </c>
      <c r="J503" s="104">
        <f t="shared" si="7"/>
        <v>3.3054060837857225E-5</v>
      </c>
      <c r="K503" s="104">
        <v>2.2646619074246431E-3</v>
      </c>
    </row>
    <row r="504" spans="2:11">
      <c r="B504" s="102" t="s">
        <v>3263</v>
      </c>
      <c r="C504" s="96" t="s">
        <v>3264</v>
      </c>
      <c r="D504" s="109" t="s">
        <v>682</v>
      </c>
      <c r="E504" s="109" t="s">
        <v>136</v>
      </c>
      <c r="F504" s="118">
        <v>44004</v>
      </c>
      <c r="G504" s="103">
        <v>4852400</v>
      </c>
      <c r="H504" s="105">
        <v>0.6139</v>
      </c>
      <c r="I504" s="103">
        <v>29.788610000000002</v>
      </c>
      <c r="J504" s="104">
        <f t="shared" si="7"/>
        <v>1.7463539572085606E-4</v>
      </c>
      <c r="K504" s="104">
        <v>2.2646619074246431E-3</v>
      </c>
    </row>
    <row r="505" spans="2:11">
      <c r="B505" s="102" t="s">
        <v>3265</v>
      </c>
      <c r="C505" s="96" t="s">
        <v>3266</v>
      </c>
      <c r="D505" s="109" t="s">
        <v>682</v>
      </c>
      <c r="E505" s="109" t="s">
        <v>136</v>
      </c>
      <c r="F505" s="118">
        <v>43993</v>
      </c>
      <c r="G505" s="103">
        <v>34660</v>
      </c>
      <c r="H505" s="105">
        <v>0.5232</v>
      </c>
      <c r="I505" s="103">
        <v>0.18133000000000002</v>
      </c>
      <c r="J505" s="104">
        <f t="shared" si="7"/>
        <v>1.0630451137553189E-6</v>
      </c>
      <c r="K505" s="104">
        <v>2.2646619074246431E-3</v>
      </c>
    </row>
    <row r="506" spans="2:11">
      <c r="B506" s="102" t="s">
        <v>3267</v>
      </c>
      <c r="C506" s="96" t="s">
        <v>3268</v>
      </c>
      <c r="D506" s="109" t="s">
        <v>682</v>
      </c>
      <c r="E506" s="109" t="s">
        <v>136</v>
      </c>
      <c r="F506" s="118">
        <v>44012</v>
      </c>
      <c r="G506" s="103">
        <v>34660</v>
      </c>
      <c r="H506" s="105">
        <v>0.24579999999999999</v>
      </c>
      <c r="I506" s="103">
        <v>8.5180000000000006E-2</v>
      </c>
      <c r="J506" s="104">
        <f t="shared" si="7"/>
        <v>4.9936680521523224E-7</v>
      </c>
      <c r="K506" s="104">
        <v>2.2646619074246431E-3</v>
      </c>
    </row>
    <row r="507" spans="2:11">
      <c r="B507" s="102" t="s">
        <v>3269</v>
      </c>
      <c r="C507" s="96" t="s">
        <v>3270</v>
      </c>
      <c r="D507" s="109" t="s">
        <v>682</v>
      </c>
      <c r="E507" s="109" t="s">
        <v>136</v>
      </c>
      <c r="F507" s="118">
        <v>44012</v>
      </c>
      <c r="G507" s="103">
        <v>86650000</v>
      </c>
      <c r="H507" s="105">
        <v>0.15579999999999999</v>
      </c>
      <c r="I507" s="103">
        <v>135.04026000000002</v>
      </c>
      <c r="J507" s="104">
        <f t="shared" si="7"/>
        <v>7.9167202643383807E-4</v>
      </c>
      <c r="K507" s="104">
        <v>2.2646619074246431E-3</v>
      </c>
    </row>
    <row r="508" spans="2:11">
      <c r="B508" s="102" t="s">
        <v>3271</v>
      </c>
      <c r="C508" s="96" t="s">
        <v>3272</v>
      </c>
      <c r="D508" s="109" t="s">
        <v>682</v>
      </c>
      <c r="E508" s="109" t="s">
        <v>136</v>
      </c>
      <c r="F508" s="118">
        <v>43997</v>
      </c>
      <c r="G508" s="103">
        <v>17330000</v>
      </c>
      <c r="H508" s="105">
        <v>-0.21629999999999999</v>
      </c>
      <c r="I508" s="103">
        <v>-37.478050000000003</v>
      </c>
      <c r="J508" s="104">
        <f t="shared" si="7"/>
        <v>-2.1971465243245756E-4</v>
      </c>
      <c r="K508" s="104">
        <v>2.2646619074246431E-3</v>
      </c>
    </row>
    <row r="509" spans="2:11">
      <c r="B509" s="102" t="s">
        <v>3273</v>
      </c>
      <c r="C509" s="96" t="s">
        <v>3274</v>
      </c>
      <c r="D509" s="109" t="s">
        <v>682</v>
      </c>
      <c r="E509" s="109" t="s">
        <v>136</v>
      </c>
      <c r="F509" s="118">
        <v>44012</v>
      </c>
      <c r="G509" s="103">
        <v>1039800</v>
      </c>
      <c r="H509" s="105">
        <v>4.19E-2</v>
      </c>
      <c r="I509" s="103">
        <v>0.43548999999999999</v>
      </c>
      <c r="J509" s="104">
        <f t="shared" si="7"/>
        <v>2.5530552947074605E-6</v>
      </c>
      <c r="K509" s="104">
        <v>2.2646619074246431E-3</v>
      </c>
    </row>
    <row r="510" spans="2:11">
      <c r="B510" s="102" t="s">
        <v>3273</v>
      </c>
      <c r="C510" s="96" t="s">
        <v>3275</v>
      </c>
      <c r="D510" s="109" t="s">
        <v>682</v>
      </c>
      <c r="E510" s="109" t="s">
        <v>136</v>
      </c>
      <c r="F510" s="118">
        <v>44012</v>
      </c>
      <c r="G510" s="103">
        <v>17330000</v>
      </c>
      <c r="H510" s="105">
        <v>4.19E-2</v>
      </c>
      <c r="I510" s="103">
        <v>7.2581099999999994</v>
      </c>
      <c r="J510" s="104">
        <f t="shared" si="7"/>
        <v>4.2550589370752862E-5</v>
      </c>
      <c r="K510" s="104">
        <v>2.2646619074246431E-3</v>
      </c>
    </row>
    <row r="511" spans="2:11">
      <c r="B511" s="102" t="s">
        <v>3273</v>
      </c>
      <c r="C511" s="96" t="s">
        <v>3276</v>
      </c>
      <c r="D511" s="109" t="s">
        <v>682</v>
      </c>
      <c r="E511" s="109" t="s">
        <v>136</v>
      </c>
      <c r="F511" s="118">
        <v>44012</v>
      </c>
      <c r="G511" s="103">
        <v>1559700</v>
      </c>
      <c r="H511" s="105">
        <v>4.19E-2</v>
      </c>
      <c r="I511" s="103">
        <v>0.65322999999999998</v>
      </c>
      <c r="J511" s="104">
        <f t="shared" si="7"/>
        <v>3.8295536296166484E-6</v>
      </c>
      <c r="K511" s="104">
        <v>2.2646619074246431E-3</v>
      </c>
    </row>
    <row r="512" spans="2:11">
      <c r="B512" s="102" t="s">
        <v>3273</v>
      </c>
      <c r="C512" s="96" t="s">
        <v>3277</v>
      </c>
      <c r="D512" s="109" t="s">
        <v>682</v>
      </c>
      <c r="E512" s="109" t="s">
        <v>136</v>
      </c>
      <c r="F512" s="118">
        <v>44012</v>
      </c>
      <c r="G512" s="103">
        <v>4505800</v>
      </c>
      <c r="H512" s="105">
        <v>4.19E-2</v>
      </c>
      <c r="I512" s="103">
        <v>1.8871099999999998</v>
      </c>
      <c r="J512" s="104">
        <f t="shared" si="7"/>
        <v>1.1063161443880216E-5</v>
      </c>
      <c r="K512" s="104">
        <v>2.2646619074246431E-3</v>
      </c>
    </row>
    <row r="513" spans="2:11">
      <c r="B513" s="102" t="s">
        <v>3273</v>
      </c>
      <c r="C513" s="96" t="s">
        <v>3278</v>
      </c>
      <c r="D513" s="109" t="s">
        <v>682</v>
      </c>
      <c r="E513" s="109" t="s">
        <v>136</v>
      </c>
      <c r="F513" s="118">
        <v>44012</v>
      </c>
      <c r="G513" s="103">
        <v>2079600</v>
      </c>
      <c r="H513" s="105">
        <v>4.19E-2</v>
      </c>
      <c r="I513" s="103">
        <v>0.87097000000000002</v>
      </c>
      <c r="J513" s="104">
        <f t="shared" si="7"/>
        <v>5.1060519645258371E-6</v>
      </c>
      <c r="K513" s="104">
        <v>2.2646619074246431E-3</v>
      </c>
    </row>
    <row r="514" spans="2:11">
      <c r="B514" s="102" t="s">
        <v>3273</v>
      </c>
      <c r="C514" s="96" t="s">
        <v>3279</v>
      </c>
      <c r="D514" s="109" t="s">
        <v>682</v>
      </c>
      <c r="E514" s="109" t="s">
        <v>136</v>
      </c>
      <c r="F514" s="118">
        <v>44012</v>
      </c>
      <c r="G514" s="103">
        <v>2079600</v>
      </c>
      <c r="H514" s="105">
        <v>4.19E-2</v>
      </c>
      <c r="I514" s="103">
        <v>0.87097000000000002</v>
      </c>
      <c r="J514" s="104">
        <f t="shared" si="7"/>
        <v>5.1060519645258371E-6</v>
      </c>
      <c r="K514" s="104">
        <v>2.2646619074246431E-3</v>
      </c>
    </row>
    <row r="515" spans="2:11">
      <c r="B515" s="102" t="s">
        <v>3280</v>
      </c>
      <c r="C515" s="96" t="s">
        <v>3281</v>
      </c>
      <c r="D515" s="109" t="s">
        <v>682</v>
      </c>
      <c r="E515" s="109" t="s">
        <v>136</v>
      </c>
      <c r="F515" s="118">
        <v>44012</v>
      </c>
      <c r="G515" s="103">
        <v>103980000</v>
      </c>
      <c r="H515" s="105">
        <v>-0.1009</v>
      </c>
      <c r="I515" s="103">
        <v>-104.95096000000001</v>
      </c>
      <c r="J515" s="104">
        <f t="shared" si="7"/>
        <v>-6.1527383892312319E-4</v>
      </c>
      <c r="K515" s="104">
        <v>2.2646619074246431E-3</v>
      </c>
    </row>
    <row r="516" spans="2:11">
      <c r="B516" s="102" t="s">
        <v>3282</v>
      </c>
      <c r="C516" s="96" t="s">
        <v>3283</v>
      </c>
      <c r="D516" s="109" t="s">
        <v>682</v>
      </c>
      <c r="E516" s="109" t="s">
        <v>136</v>
      </c>
      <c r="F516" s="118">
        <v>43997</v>
      </c>
      <c r="G516" s="103">
        <v>225290000</v>
      </c>
      <c r="H516" s="105">
        <v>-0.44540000000000002</v>
      </c>
      <c r="I516" s="103">
        <v>-1003.4540400000001</v>
      </c>
      <c r="J516" s="104">
        <f t="shared" si="7"/>
        <v>-5.882738179562314E-3</v>
      </c>
      <c r="K516" s="104">
        <v>2.2646619074246431E-3</v>
      </c>
    </row>
    <row r="517" spans="2:11">
      <c r="B517" s="102" t="s">
        <v>3284</v>
      </c>
      <c r="C517" s="96" t="s">
        <v>3285</v>
      </c>
      <c r="D517" s="109" t="s">
        <v>682</v>
      </c>
      <c r="E517" s="109" t="s">
        <v>136</v>
      </c>
      <c r="F517" s="118">
        <v>43958</v>
      </c>
      <c r="G517" s="103">
        <v>24262</v>
      </c>
      <c r="H517" s="105">
        <v>-0.56820000000000004</v>
      </c>
      <c r="I517" s="103">
        <v>-0.13786000000000001</v>
      </c>
      <c r="J517" s="104">
        <f t="shared" si="7"/>
        <v>-8.0820272090833438E-7</v>
      </c>
      <c r="K517" s="104">
        <v>2.2646619074246431E-3</v>
      </c>
    </row>
    <row r="518" spans="2:11">
      <c r="B518" s="102" t="s">
        <v>3284</v>
      </c>
      <c r="C518" s="96" t="s">
        <v>3286</v>
      </c>
      <c r="D518" s="109" t="s">
        <v>682</v>
      </c>
      <c r="E518" s="109" t="s">
        <v>136</v>
      </c>
      <c r="F518" s="118">
        <v>43958</v>
      </c>
      <c r="G518" s="103">
        <v>17330</v>
      </c>
      <c r="H518" s="105">
        <v>-0.56820000000000004</v>
      </c>
      <c r="I518" s="103">
        <v>-9.8470000000000002E-2</v>
      </c>
      <c r="J518" s="104">
        <f t="shared" si="7"/>
        <v>-5.7727928280751249E-7</v>
      </c>
      <c r="K518" s="104">
        <v>2.2646619074246431E-3</v>
      </c>
    </row>
    <row r="519" spans="2:11">
      <c r="B519" s="102" t="s">
        <v>3287</v>
      </c>
      <c r="C519" s="96" t="s">
        <v>3288</v>
      </c>
      <c r="D519" s="109" t="s">
        <v>682</v>
      </c>
      <c r="E519" s="109" t="s">
        <v>136</v>
      </c>
      <c r="F519" s="118">
        <v>43997</v>
      </c>
      <c r="G519" s="103">
        <v>51990000</v>
      </c>
      <c r="H519" s="105">
        <v>-0.41370000000000001</v>
      </c>
      <c r="I519" s="103">
        <v>-215.07162</v>
      </c>
      <c r="J519" s="104">
        <f t="shared" si="7"/>
        <v>-1.2608549867558633E-3</v>
      </c>
      <c r="K519" s="104">
        <v>2.2646619074246431E-3</v>
      </c>
    </row>
    <row r="520" spans="2:11">
      <c r="B520" s="102" t="s">
        <v>3289</v>
      </c>
      <c r="C520" s="96" t="s">
        <v>3290</v>
      </c>
      <c r="D520" s="109" t="s">
        <v>682</v>
      </c>
      <c r="E520" s="109" t="s">
        <v>136</v>
      </c>
      <c r="F520" s="118">
        <v>43997</v>
      </c>
      <c r="G520" s="103">
        <v>6932</v>
      </c>
      <c r="H520" s="105">
        <v>-0.61680000000000001</v>
      </c>
      <c r="I520" s="103">
        <v>-4.2759999999999999E-2</v>
      </c>
      <c r="J520" s="104">
        <f t="shared" si="7"/>
        <v>-2.5068002572203953E-7</v>
      </c>
      <c r="K520" s="104">
        <v>2.2646619074246431E-3</v>
      </c>
    </row>
    <row r="521" spans="2:11">
      <c r="B521" s="102" t="s">
        <v>3289</v>
      </c>
      <c r="C521" s="96" t="s">
        <v>3291</v>
      </c>
      <c r="D521" s="109" t="s">
        <v>682</v>
      </c>
      <c r="E521" s="109" t="s">
        <v>136</v>
      </c>
      <c r="F521" s="118">
        <v>43997</v>
      </c>
      <c r="G521" s="103">
        <v>207960</v>
      </c>
      <c r="H521" s="105">
        <v>-0.6169</v>
      </c>
      <c r="I521" s="103">
        <v>-1.28287</v>
      </c>
      <c r="J521" s="104">
        <f t="shared" si="7"/>
        <v>-7.5208111458847726E-6</v>
      </c>
      <c r="K521" s="104">
        <v>2.2646619074246431E-3</v>
      </c>
    </row>
    <row r="522" spans="2:11">
      <c r="B522" s="102" t="s">
        <v>3292</v>
      </c>
      <c r="C522" s="96" t="s">
        <v>3293</v>
      </c>
      <c r="D522" s="109" t="s">
        <v>682</v>
      </c>
      <c r="E522" s="109" t="s">
        <v>136</v>
      </c>
      <c r="F522" s="118">
        <v>43962</v>
      </c>
      <c r="G522" s="103">
        <v>24262</v>
      </c>
      <c r="H522" s="105">
        <v>-0.871</v>
      </c>
      <c r="I522" s="103">
        <v>-0.21133000000000002</v>
      </c>
      <c r="J522" s="104">
        <f t="shared" si="7"/>
        <v>-1.238919781006516E-6</v>
      </c>
      <c r="K522" s="104">
        <v>2.2646619074246431E-3</v>
      </c>
    </row>
    <row r="523" spans="2:11">
      <c r="B523" s="102" t="s">
        <v>3294</v>
      </c>
      <c r="C523" s="96" t="s">
        <v>3295</v>
      </c>
      <c r="D523" s="109" t="s">
        <v>682</v>
      </c>
      <c r="E523" s="109" t="s">
        <v>136</v>
      </c>
      <c r="F523" s="118">
        <v>43958</v>
      </c>
      <c r="G523" s="103">
        <v>10398</v>
      </c>
      <c r="H523" s="105">
        <v>-0.86439999999999995</v>
      </c>
      <c r="I523" s="103">
        <v>-8.9880000000000002E-2</v>
      </c>
      <c r="J523" s="104">
        <f t="shared" si="7"/>
        <v>-5.2692050308458644E-7</v>
      </c>
      <c r="K523" s="104">
        <v>2.2646619074246431E-3</v>
      </c>
    </row>
    <row r="524" spans="2:11">
      <c r="B524" s="102" t="s">
        <v>3296</v>
      </c>
      <c r="C524" s="96" t="s">
        <v>3262</v>
      </c>
      <c r="D524" s="109" t="s">
        <v>682</v>
      </c>
      <c r="E524" s="109" t="s">
        <v>136</v>
      </c>
      <c r="F524" s="118">
        <v>43983</v>
      </c>
      <c r="G524" s="103">
        <v>519900</v>
      </c>
      <c r="H524" s="105">
        <v>-0.93420000000000003</v>
      </c>
      <c r="I524" s="103">
        <v>-4.8567999999999998</v>
      </c>
      <c r="J524" s="104">
        <f t="shared" ref="J524:J533" si="8">I524/$I$11</f>
        <v>-2.8472936130187129E-5</v>
      </c>
      <c r="K524" s="104">
        <v>2.2646619074246431E-3</v>
      </c>
    </row>
    <row r="525" spans="2:11">
      <c r="B525" s="102" t="s">
        <v>3297</v>
      </c>
      <c r="C525" s="96" t="s">
        <v>3298</v>
      </c>
      <c r="D525" s="109" t="s">
        <v>682</v>
      </c>
      <c r="E525" s="109" t="s">
        <v>136</v>
      </c>
      <c r="F525" s="118">
        <v>43962</v>
      </c>
      <c r="G525" s="103">
        <v>5199000</v>
      </c>
      <c r="H525" s="105">
        <v>-1.1049</v>
      </c>
      <c r="I525" s="103">
        <v>-57.443069999999999</v>
      </c>
      <c r="J525" s="104">
        <f t="shared" si="8"/>
        <v>-3.3675936073790738E-4</v>
      </c>
      <c r="K525" s="104">
        <v>2.2646619074246431E-3</v>
      </c>
    </row>
    <row r="526" spans="2:11">
      <c r="B526" s="102" t="s">
        <v>3299</v>
      </c>
      <c r="C526" s="96" t="s">
        <v>3300</v>
      </c>
      <c r="D526" s="109" t="s">
        <v>682</v>
      </c>
      <c r="E526" s="109" t="s">
        <v>136</v>
      </c>
      <c r="F526" s="118">
        <v>43962</v>
      </c>
      <c r="G526" s="103">
        <v>27728</v>
      </c>
      <c r="H526" s="105">
        <v>-1.1158999999999999</v>
      </c>
      <c r="I526" s="103">
        <v>-0.30942000000000003</v>
      </c>
      <c r="J526" s="104">
        <f t="shared" si="8"/>
        <v>-1.8139713180288468E-6</v>
      </c>
      <c r="K526" s="104">
        <v>2.2646619074246431E-3</v>
      </c>
    </row>
    <row r="527" spans="2:11">
      <c r="B527" s="102" t="s">
        <v>3301</v>
      </c>
      <c r="C527" s="96" t="s">
        <v>3302</v>
      </c>
      <c r="D527" s="109" t="s">
        <v>682</v>
      </c>
      <c r="E527" s="109" t="s">
        <v>136</v>
      </c>
      <c r="F527" s="118">
        <v>43934</v>
      </c>
      <c r="G527" s="103">
        <v>8665000</v>
      </c>
      <c r="H527" s="105">
        <v>-2.1116999999999999</v>
      </c>
      <c r="I527" s="103">
        <v>-182.97996000000001</v>
      </c>
      <c r="J527" s="104">
        <f t="shared" si="8"/>
        <v>-1.0727179859545783E-3</v>
      </c>
      <c r="K527" s="104">
        <v>2.2646619074246431E-3</v>
      </c>
    </row>
    <row r="528" spans="2:11">
      <c r="B528" s="102" t="s">
        <v>3303</v>
      </c>
      <c r="C528" s="96" t="s">
        <v>2631</v>
      </c>
      <c r="D528" s="109" t="s">
        <v>682</v>
      </c>
      <c r="E528" s="109" t="s">
        <v>136</v>
      </c>
      <c r="F528" s="118">
        <v>43916</v>
      </c>
      <c r="G528" s="103">
        <v>3466</v>
      </c>
      <c r="H528" s="105">
        <v>-3.2995000000000001</v>
      </c>
      <c r="I528" s="103">
        <v>-0.11436</v>
      </c>
      <c r="J528" s="104">
        <f t="shared" si="8"/>
        <v>-6.704342315615632E-7</v>
      </c>
      <c r="K528" s="104">
        <v>2.2646619074246431E-3</v>
      </c>
    </row>
    <row r="529" spans="2:11">
      <c r="B529" s="102" t="s">
        <v>3304</v>
      </c>
      <c r="C529" s="96" t="s">
        <v>3305</v>
      </c>
      <c r="D529" s="109" t="s">
        <v>682</v>
      </c>
      <c r="E529" s="109" t="s">
        <v>136</v>
      </c>
      <c r="F529" s="118">
        <v>43913</v>
      </c>
      <c r="G529" s="103">
        <v>17330000</v>
      </c>
      <c r="H529" s="105">
        <v>-4.8220000000000001</v>
      </c>
      <c r="I529" s="103">
        <v>-835.65081000000009</v>
      </c>
      <c r="J529" s="104">
        <f t="shared" si="8"/>
        <v>-4.8989936048981107E-3</v>
      </c>
      <c r="K529" s="104">
        <v>2.2646619074246431E-3</v>
      </c>
    </row>
    <row r="530" spans="2:11">
      <c r="B530" s="102" t="s">
        <v>3306</v>
      </c>
      <c r="C530" s="96" t="s">
        <v>3307</v>
      </c>
      <c r="D530" s="109" t="s">
        <v>682</v>
      </c>
      <c r="E530" s="109" t="s">
        <v>136</v>
      </c>
      <c r="F530" s="118">
        <v>43913</v>
      </c>
      <c r="G530" s="103">
        <v>86650000</v>
      </c>
      <c r="H530" s="105">
        <v>-5.7434000000000003</v>
      </c>
      <c r="I530" s="103">
        <v>-4976.6745000000001</v>
      </c>
      <c r="J530" s="104">
        <f t="shared" si="8"/>
        <v>-2.9175699056833919E-2</v>
      </c>
      <c r="K530" s="104">
        <v>2.2646619074246431E-3</v>
      </c>
    </row>
    <row r="531" spans="2:11">
      <c r="B531" s="102" t="s">
        <v>2711</v>
      </c>
      <c r="C531" s="96" t="s">
        <v>3308</v>
      </c>
      <c r="D531" s="109" t="s">
        <v>682</v>
      </c>
      <c r="E531" s="109" t="s">
        <v>136</v>
      </c>
      <c r="F531" s="118">
        <v>44012</v>
      </c>
      <c r="G531" s="103">
        <v>6065500</v>
      </c>
      <c r="H531" s="105">
        <v>0</v>
      </c>
      <c r="I531" s="103">
        <v>2.8399999999999996E-3</v>
      </c>
      <c r="J531" s="104">
        <f t="shared" si="8"/>
        <v>1.6649468499779988E-8</v>
      </c>
      <c r="K531" s="104">
        <v>2.2646619074246431E-3</v>
      </c>
    </row>
    <row r="532" spans="2:11">
      <c r="B532" s="102" t="s">
        <v>2711</v>
      </c>
      <c r="C532" s="96" t="s">
        <v>3310</v>
      </c>
      <c r="D532" s="109" t="s">
        <v>682</v>
      </c>
      <c r="E532" s="109" t="s">
        <v>136</v>
      </c>
      <c r="F532" s="118">
        <v>44012</v>
      </c>
      <c r="G532" s="103">
        <v>69320000</v>
      </c>
      <c r="H532" s="105">
        <v>2.8899999999999999E-2</v>
      </c>
      <c r="I532" s="103">
        <v>20.032450000000001</v>
      </c>
      <c r="J532" s="104">
        <f t="shared" si="8"/>
        <v>1.1744001593254143E-4</v>
      </c>
      <c r="K532" s="104">
        <v>2.2646619074246431E-3</v>
      </c>
    </row>
    <row r="533" spans="2:11">
      <c r="B533" s="102" t="s">
        <v>2711</v>
      </c>
      <c r="C533" s="96" t="s">
        <v>3311</v>
      </c>
      <c r="D533" s="109" t="s">
        <v>682</v>
      </c>
      <c r="E533" s="109" t="s">
        <v>136</v>
      </c>
      <c r="F533" s="118">
        <v>44012</v>
      </c>
      <c r="G533" s="103">
        <v>69320000</v>
      </c>
      <c r="H533" s="105">
        <v>5.7799999999999997E-2</v>
      </c>
      <c r="I533" s="103">
        <v>40.032389999999999</v>
      </c>
      <c r="J533" s="104">
        <f t="shared" si="8"/>
        <v>2.3468944235067164E-4</v>
      </c>
      <c r="K533" s="104">
        <v>2.2646619074246431E-3</v>
      </c>
    </row>
    <row r="534" spans="2:11">
      <c r="B534" s="102"/>
      <c r="C534" s="96"/>
      <c r="D534" s="109"/>
      <c r="E534" s="109"/>
      <c r="F534" s="118"/>
      <c r="G534" s="103"/>
      <c r="H534" s="105"/>
      <c r="I534" s="103"/>
      <c r="J534" s="104"/>
      <c r="K534" s="104"/>
    </row>
    <row r="535" spans="2:11">
      <c r="B535" s="102"/>
      <c r="C535" s="96"/>
      <c r="D535" s="109"/>
      <c r="E535" s="109"/>
      <c r="F535" s="118"/>
      <c r="G535" s="103"/>
      <c r="H535" s="105"/>
      <c r="I535" s="103"/>
      <c r="J535" s="104"/>
      <c r="K535" s="104"/>
    </row>
    <row r="536" spans="2:11">
      <c r="B536" s="112" t="s">
        <v>201</v>
      </c>
      <c r="C536" s="98"/>
      <c r="D536" s="98"/>
      <c r="E536" s="98"/>
      <c r="F536" s="98"/>
      <c r="G536" s="106"/>
      <c r="H536" s="108"/>
      <c r="I536" s="106">
        <f>SUM(I537:I825)</f>
        <v>-27383.161461548054</v>
      </c>
      <c r="J536" s="107">
        <f t="shared" ref="J536:J599" si="9">I536/$I$11</f>
        <v>-0.16053348034451892</v>
      </c>
      <c r="K536" s="107">
        <v>2.2646619074246431E-3</v>
      </c>
    </row>
    <row r="537" spans="2:11">
      <c r="B537" s="102" t="s">
        <v>3312</v>
      </c>
      <c r="C537" s="96" t="s">
        <v>3313</v>
      </c>
      <c r="D537" s="109" t="s">
        <v>682</v>
      </c>
      <c r="E537" s="109" t="s">
        <v>138</v>
      </c>
      <c r="F537" s="118">
        <v>43899</v>
      </c>
      <c r="G537" s="103">
        <v>25310579.138126001</v>
      </c>
      <c r="H537" s="105">
        <v>-3.0228000000000002</v>
      </c>
      <c r="I537" s="103">
        <v>-765.09726033300001</v>
      </c>
      <c r="J537" s="104">
        <f t="shared" si="9"/>
        <v>-4.4853742025289627E-3</v>
      </c>
      <c r="K537" s="104">
        <v>2.2646619074246431E-3</v>
      </c>
    </row>
    <row r="538" spans="2:11">
      <c r="B538" s="102" t="s">
        <v>3314</v>
      </c>
      <c r="C538" s="96" t="s">
        <v>3315</v>
      </c>
      <c r="D538" s="109" t="s">
        <v>682</v>
      </c>
      <c r="E538" s="109" t="s">
        <v>139</v>
      </c>
      <c r="F538" s="118">
        <v>43943</v>
      </c>
      <c r="G538" s="103">
        <v>61127364.067881003</v>
      </c>
      <c r="H538" s="105">
        <v>-0.83030000000000004</v>
      </c>
      <c r="I538" s="103">
        <v>-507.553178651</v>
      </c>
      <c r="J538" s="104">
        <f t="shared" si="9"/>
        <v>-2.9755248802510667E-3</v>
      </c>
      <c r="K538" s="104">
        <v>2.2646619074246431E-3</v>
      </c>
    </row>
    <row r="539" spans="2:11">
      <c r="B539" s="102" t="s">
        <v>3316</v>
      </c>
      <c r="C539" s="96" t="s">
        <v>3317</v>
      </c>
      <c r="D539" s="109" t="s">
        <v>682</v>
      </c>
      <c r="E539" s="109" t="s">
        <v>139</v>
      </c>
      <c r="F539" s="118">
        <v>43983</v>
      </c>
      <c r="G539" s="103">
        <v>29818226.374576002</v>
      </c>
      <c r="H539" s="105">
        <v>-1.4549000000000001</v>
      </c>
      <c r="I539" s="103">
        <v>-433.81903281699999</v>
      </c>
      <c r="J539" s="104">
        <f t="shared" si="9"/>
        <v>-2.5432592681308673E-3</v>
      </c>
      <c r="K539" s="104">
        <v>2.2646619074246431E-3</v>
      </c>
    </row>
    <row r="540" spans="2:11">
      <c r="B540" s="102" t="s">
        <v>3318</v>
      </c>
      <c r="C540" s="96" t="s">
        <v>3319</v>
      </c>
      <c r="D540" s="109" t="s">
        <v>682</v>
      </c>
      <c r="E540" s="109" t="s">
        <v>138</v>
      </c>
      <c r="F540" s="118">
        <v>43958</v>
      </c>
      <c r="G540" s="103">
        <v>39477230.965226002</v>
      </c>
      <c r="H540" s="105">
        <v>-3.5047999999999999</v>
      </c>
      <c r="I540" s="103">
        <v>-1383.596404477001</v>
      </c>
      <c r="J540" s="104">
        <f t="shared" si="9"/>
        <v>-8.1113185749115066E-3</v>
      </c>
      <c r="K540" s="104">
        <v>2.2646619074246431E-3</v>
      </c>
    </row>
    <row r="541" spans="2:11">
      <c r="B541" s="102" t="s">
        <v>3320</v>
      </c>
      <c r="C541" s="96" t="s">
        <v>3321</v>
      </c>
      <c r="D541" s="109" t="s">
        <v>682</v>
      </c>
      <c r="E541" s="109" t="s">
        <v>138</v>
      </c>
      <c r="F541" s="118">
        <v>43962</v>
      </c>
      <c r="G541" s="103">
        <v>78961750.191604018</v>
      </c>
      <c r="H541" s="105">
        <v>-3.4380000000000002</v>
      </c>
      <c r="I541" s="103">
        <v>-2714.6857167250005</v>
      </c>
      <c r="J541" s="104">
        <f t="shared" si="9"/>
        <v>-1.5914814904019563E-2</v>
      </c>
      <c r="K541" s="104">
        <v>2.2646619074246431E-3</v>
      </c>
    </row>
    <row r="542" spans="2:11">
      <c r="B542" s="102" t="s">
        <v>3322</v>
      </c>
      <c r="C542" s="96" t="s">
        <v>3323</v>
      </c>
      <c r="D542" s="109" t="s">
        <v>682</v>
      </c>
      <c r="E542" s="109" t="s">
        <v>138</v>
      </c>
      <c r="F542" s="118">
        <v>43948</v>
      </c>
      <c r="G542" s="103">
        <v>73967687.882203013</v>
      </c>
      <c r="H542" s="105">
        <v>-3.16</v>
      </c>
      <c r="I542" s="103">
        <v>-2337.4031934450004</v>
      </c>
      <c r="J542" s="104">
        <f t="shared" si="9"/>
        <v>-1.3703000295967495E-2</v>
      </c>
      <c r="K542" s="104">
        <v>2.2646619074246431E-3</v>
      </c>
    </row>
    <row r="543" spans="2:11">
      <c r="B543" s="102" t="s">
        <v>3324</v>
      </c>
      <c r="C543" s="96" t="s">
        <v>3325</v>
      </c>
      <c r="D543" s="109" t="s">
        <v>682</v>
      </c>
      <c r="E543" s="109" t="s">
        <v>138</v>
      </c>
      <c r="F543" s="118">
        <v>43942</v>
      </c>
      <c r="G543" s="103">
        <v>39630284.449506</v>
      </c>
      <c r="H543" s="105">
        <v>-3.1707000000000001</v>
      </c>
      <c r="I543" s="103">
        <v>-1256.5633828429995</v>
      </c>
      <c r="J543" s="104">
        <f t="shared" si="9"/>
        <v>-7.3665888945850366E-3</v>
      </c>
      <c r="K543" s="104">
        <v>2.2646619074246431E-3</v>
      </c>
    </row>
    <row r="544" spans="2:11">
      <c r="B544" s="102" t="s">
        <v>3326</v>
      </c>
      <c r="C544" s="96" t="s">
        <v>3327</v>
      </c>
      <c r="D544" s="109" t="s">
        <v>682</v>
      </c>
      <c r="E544" s="109" t="s">
        <v>138</v>
      </c>
      <c r="F544" s="118">
        <v>43955</v>
      </c>
      <c r="G544" s="103">
        <v>26650498.685534</v>
      </c>
      <c r="H544" s="105">
        <v>-2.2568000000000001</v>
      </c>
      <c r="I544" s="103">
        <v>-601.44996112799993</v>
      </c>
      <c r="J544" s="104">
        <f t="shared" si="9"/>
        <v>-3.5259937260544135E-3</v>
      </c>
      <c r="K544" s="104">
        <v>2.2646619074246431E-3</v>
      </c>
    </row>
    <row r="545" spans="2:11">
      <c r="B545" s="102" t="s">
        <v>3328</v>
      </c>
      <c r="C545" s="96" t="s">
        <v>3329</v>
      </c>
      <c r="D545" s="109" t="s">
        <v>682</v>
      </c>
      <c r="E545" s="109" t="s">
        <v>138</v>
      </c>
      <c r="F545" s="118">
        <v>43955</v>
      </c>
      <c r="G545" s="103">
        <v>40019842.008300006</v>
      </c>
      <c r="H545" s="105">
        <v>-2.0242</v>
      </c>
      <c r="I545" s="103">
        <v>-810.09100904100001</v>
      </c>
      <c r="J545" s="104">
        <f t="shared" si="9"/>
        <v>-4.7491495552757449E-3</v>
      </c>
      <c r="K545" s="104">
        <v>2.2646619074246431E-3</v>
      </c>
    </row>
    <row r="546" spans="2:11">
      <c r="B546" s="102" t="s">
        <v>3330</v>
      </c>
      <c r="C546" s="96" t="s">
        <v>3331</v>
      </c>
      <c r="D546" s="109" t="s">
        <v>682</v>
      </c>
      <c r="E546" s="109" t="s">
        <v>138</v>
      </c>
      <c r="F546" s="118">
        <v>43977</v>
      </c>
      <c r="G546" s="103">
        <v>33442489.992441993</v>
      </c>
      <c r="H546" s="105">
        <v>-1.8202</v>
      </c>
      <c r="I546" s="103">
        <v>-608.72096540999996</v>
      </c>
      <c r="J546" s="104">
        <f t="shared" si="9"/>
        <v>-3.5686199080103729E-3</v>
      </c>
      <c r="K546" s="104">
        <v>2.2646619074246431E-3</v>
      </c>
    </row>
    <row r="547" spans="2:11">
      <c r="B547" s="102" t="s">
        <v>3332</v>
      </c>
      <c r="C547" s="96" t="s">
        <v>3333</v>
      </c>
      <c r="D547" s="109" t="s">
        <v>682</v>
      </c>
      <c r="E547" s="109" t="s">
        <v>138</v>
      </c>
      <c r="F547" s="118">
        <v>43986</v>
      </c>
      <c r="G547" s="103">
        <v>20480013.848719005</v>
      </c>
      <c r="H547" s="105">
        <v>0.25030000000000002</v>
      </c>
      <c r="I547" s="103">
        <v>51.253592617999992</v>
      </c>
      <c r="J547" s="104">
        <f t="shared" si="9"/>
        <v>3.0047361823730531E-4</v>
      </c>
      <c r="K547" s="104">
        <v>2.2646619074246431E-3</v>
      </c>
    </row>
    <row r="548" spans="2:11">
      <c r="B548" s="102" t="s">
        <v>3334</v>
      </c>
      <c r="C548" s="96" t="s">
        <v>3335</v>
      </c>
      <c r="D548" s="109" t="s">
        <v>682</v>
      </c>
      <c r="E548" s="109" t="s">
        <v>138</v>
      </c>
      <c r="F548" s="118">
        <v>44004</v>
      </c>
      <c r="G548" s="103">
        <v>68342024.861011997</v>
      </c>
      <c r="H548" s="105">
        <v>0.41949999999999998</v>
      </c>
      <c r="I548" s="103">
        <v>286.70414961299991</v>
      </c>
      <c r="J548" s="104">
        <f t="shared" si="9"/>
        <v>1.6807998970907927E-3</v>
      </c>
      <c r="K548" s="104">
        <v>2.2646619074246431E-3</v>
      </c>
    </row>
    <row r="549" spans="2:11">
      <c r="B549" s="102" t="s">
        <v>3336</v>
      </c>
      <c r="C549" s="96" t="s">
        <v>3337</v>
      </c>
      <c r="D549" s="109" t="s">
        <v>682</v>
      </c>
      <c r="E549" s="109" t="s">
        <v>138</v>
      </c>
      <c r="F549" s="118">
        <v>43894</v>
      </c>
      <c r="G549" s="103">
        <v>75193597.702869996</v>
      </c>
      <c r="H549" s="105">
        <v>0.3095</v>
      </c>
      <c r="I549" s="103">
        <v>232.71701046800001</v>
      </c>
      <c r="J549" s="104">
        <f t="shared" si="9"/>
        <v>1.3643008926584282E-3</v>
      </c>
      <c r="K549" s="104">
        <v>2.2646619074246431E-3</v>
      </c>
    </row>
    <row r="550" spans="2:11">
      <c r="B550" s="102" t="s">
        <v>3338</v>
      </c>
      <c r="C550" s="96" t="s">
        <v>3339</v>
      </c>
      <c r="D550" s="109" t="s">
        <v>682</v>
      </c>
      <c r="E550" s="109" t="s">
        <v>138</v>
      </c>
      <c r="F550" s="118">
        <v>43894</v>
      </c>
      <c r="G550" s="103">
        <v>25431366.947746005</v>
      </c>
      <c r="H550" s="105">
        <v>0.31830000000000003</v>
      </c>
      <c r="I550" s="103">
        <v>80.958545338999983</v>
      </c>
      <c r="J550" s="104">
        <f t="shared" si="9"/>
        <v>4.7461857408791913E-4</v>
      </c>
      <c r="K550" s="104">
        <v>2.2646619074246431E-3</v>
      </c>
    </row>
    <row r="551" spans="2:11">
      <c r="B551" s="102" t="s">
        <v>3340</v>
      </c>
      <c r="C551" s="96" t="s">
        <v>3341</v>
      </c>
      <c r="D551" s="109" t="s">
        <v>682</v>
      </c>
      <c r="E551" s="109" t="s">
        <v>138</v>
      </c>
      <c r="F551" s="118">
        <v>44004</v>
      </c>
      <c r="G551" s="103">
        <v>41019427.025862001</v>
      </c>
      <c r="H551" s="105">
        <v>0.45400000000000001</v>
      </c>
      <c r="I551" s="103">
        <v>186.21372675599997</v>
      </c>
      <c r="J551" s="104">
        <f t="shared" si="9"/>
        <v>1.0916759076938943E-3</v>
      </c>
      <c r="K551" s="104">
        <v>2.2646619074246431E-3</v>
      </c>
    </row>
    <row r="552" spans="2:11">
      <c r="B552" s="102" t="s">
        <v>3342</v>
      </c>
      <c r="C552" s="96" t="s">
        <v>3343</v>
      </c>
      <c r="D552" s="109" t="s">
        <v>682</v>
      </c>
      <c r="E552" s="109" t="s">
        <v>138</v>
      </c>
      <c r="F552" s="118">
        <v>43894</v>
      </c>
      <c r="G552" s="103">
        <v>45811944.620094992</v>
      </c>
      <c r="H552" s="105">
        <v>0.33600000000000002</v>
      </c>
      <c r="I552" s="103">
        <v>153.94567243999998</v>
      </c>
      <c r="J552" s="104">
        <f t="shared" si="9"/>
        <v>9.0250479717155917E-4</v>
      </c>
      <c r="K552" s="104">
        <v>2.2646619074246431E-3</v>
      </c>
    </row>
    <row r="553" spans="2:11">
      <c r="B553" s="102" t="s">
        <v>3344</v>
      </c>
      <c r="C553" s="96" t="s">
        <v>3345</v>
      </c>
      <c r="D553" s="109" t="s">
        <v>682</v>
      </c>
      <c r="E553" s="109" t="s">
        <v>138</v>
      </c>
      <c r="F553" s="118">
        <v>43895</v>
      </c>
      <c r="G553" s="103">
        <v>54751361.341143005</v>
      </c>
      <c r="H553" s="105">
        <v>0.4899</v>
      </c>
      <c r="I553" s="103">
        <v>268.23364702799995</v>
      </c>
      <c r="J553" s="104">
        <f t="shared" si="9"/>
        <v>1.5725167805541512E-3</v>
      </c>
      <c r="K553" s="104">
        <v>2.2646619074246431E-3</v>
      </c>
    </row>
    <row r="554" spans="2:11">
      <c r="B554" s="102" t="s">
        <v>3346</v>
      </c>
      <c r="C554" s="96" t="s">
        <v>3347</v>
      </c>
      <c r="D554" s="109" t="s">
        <v>682</v>
      </c>
      <c r="E554" s="109" t="s">
        <v>138</v>
      </c>
      <c r="F554" s="118">
        <v>43895</v>
      </c>
      <c r="G554" s="103">
        <v>54851453.461019993</v>
      </c>
      <c r="H554" s="105">
        <v>0.68279999999999996</v>
      </c>
      <c r="I554" s="103">
        <v>374.52630169700001</v>
      </c>
      <c r="J554" s="104">
        <f t="shared" si="9"/>
        <v>2.1956562895927107E-3</v>
      </c>
      <c r="K554" s="104">
        <v>2.2646619074246431E-3</v>
      </c>
    </row>
    <row r="555" spans="2:11">
      <c r="B555" s="102" t="s">
        <v>3348</v>
      </c>
      <c r="C555" s="96" t="s">
        <v>2866</v>
      </c>
      <c r="D555" s="109" t="s">
        <v>682</v>
      </c>
      <c r="E555" s="109" t="s">
        <v>138</v>
      </c>
      <c r="F555" s="118">
        <v>43895</v>
      </c>
      <c r="G555" s="103">
        <v>103253293.83004501</v>
      </c>
      <c r="H555" s="105">
        <v>0.69159999999999999</v>
      </c>
      <c r="I555" s="103">
        <v>714.08873006300018</v>
      </c>
      <c r="J555" s="104">
        <f t="shared" si="9"/>
        <v>4.1863372595886683E-3</v>
      </c>
      <c r="K555" s="104">
        <v>2.2646619074246431E-3</v>
      </c>
    </row>
    <row r="556" spans="2:11">
      <c r="B556" s="102" t="s">
        <v>3349</v>
      </c>
      <c r="C556" s="96" t="s">
        <v>3350</v>
      </c>
      <c r="D556" s="109" t="s">
        <v>682</v>
      </c>
      <c r="E556" s="109" t="s">
        <v>138</v>
      </c>
      <c r="F556" s="118">
        <v>43990</v>
      </c>
      <c r="G556" s="103">
        <v>49526795.625574008</v>
      </c>
      <c r="H556" s="105">
        <v>1.048</v>
      </c>
      <c r="I556" s="103">
        <v>519.02239799300003</v>
      </c>
      <c r="J556" s="104">
        <f t="shared" si="9"/>
        <v>3.0427630514312416E-3</v>
      </c>
      <c r="K556" s="104">
        <v>2.2646619074246431E-3</v>
      </c>
    </row>
    <row r="557" spans="2:11">
      <c r="B557" s="102" t="s">
        <v>3351</v>
      </c>
      <c r="C557" s="96" t="s">
        <v>3352</v>
      </c>
      <c r="D557" s="109" t="s">
        <v>682</v>
      </c>
      <c r="E557" s="109" t="s">
        <v>138</v>
      </c>
      <c r="F557" s="118">
        <v>44005</v>
      </c>
      <c r="G557" s="103">
        <v>20690644.596132003</v>
      </c>
      <c r="H557" s="105">
        <v>1.331</v>
      </c>
      <c r="I557" s="103">
        <v>275.38584382100009</v>
      </c>
      <c r="J557" s="104">
        <f t="shared" si="9"/>
        <v>1.6144464549236173E-3</v>
      </c>
      <c r="K557" s="104">
        <v>2.2646619074246431E-3</v>
      </c>
    </row>
    <row r="558" spans="2:11">
      <c r="B558" s="102" t="s">
        <v>3353</v>
      </c>
      <c r="C558" s="96" t="s">
        <v>3354</v>
      </c>
      <c r="D558" s="109" t="s">
        <v>682</v>
      </c>
      <c r="E558" s="109" t="s">
        <v>139</v>
      </c>
      <c r="F558" s="118">
        <v>43908</v>
      </c>
      <c r="G558" s="103">
        <v>58732816.939714998</v>
      </c>
      <c r="H558" s="105">
        <v>-4.0777000000000001</v>
      </c>
      <c r="I558" s="103">
        <v>-2394.9236147279994</v>
      </c>
      <c r="J558" s="104">
        <f t="shared" si="9"/>
        <v>-1.4040213127744033E-2</v>
      </c>
      <c r="K558" s="104">
        <v>2.2646619074246431E-3</v>
      </c>
    </row>
    <row r="559" spans="2:11">
      <c r="B559" s="102" t="s">
        <v>3355</v>
      </c>
      <c r="C559" s="96" t="s">
        <v>3356</v>
      </c>
      <c r="D559" s="109" t="s">
        <v>682</v>
      </c>
      <c r="E559" s="109" t="s">
        <v>139</v>
      </c>
      <c r="F559" s="118">
        <v>43969</v>
      </c>
      <c r="G559" s="103">
        <v>29437286.809600998</v>
      </c>
      <c r="H559" s="105">
        <v>-1.3412999999999999</v>
      </c>
      <c r="I559" s="103">
        <v>-394.83480519500017</v>
      </c>
      <c r="J559" s="104">
        <f t="shared" si="9"/>
        <v>-2.3147146660953957E-3</v>
      </c>
      <c r="K559" s="104">
        <v>2.2646619074246431E-3</v>
      </c>
    </row>
    <row r="560" spans="2:11">
      <c r="B560" s="102" t="s">
        <v>3357</v>
      </c>
      <c r="C560" s="96" t="s">
        <v>3358</v>
      </c>
      <c r="D560" s="109" t="s">
        <v>682</v>
      </c>
      <c r="E560" s="109" t="s">
        <v>136</v>
      </c>
      <c r="F560" s="118">
        <v>43972</v>
      </c>
      <c r="G560" s="103">
        <v>23687576.307840999</v>
      </c>
      <c r="H560" s="105">
        <v>3.3300000000000003E-2</v>
      </c>
      <c r="I560" s="103">
        <v>7.8914211929999993</v>
      </c>
      <c r="J560" s="104">
        <f t="shared" si="9"/>
        <v>4.6263369215263981E-5</v>
      </c>
      <c r="K560" s="104">
        <v>2.2646619074246431E-3</v>
      </c>
    </row>
    <row r="561" spans="2:11">
      <c r="B561" s="102" t="s">
        <v>3359</v>
      </c>
      <c r="C561" s="96" t="s">
        <v>3360</v>
      </c>
      <c r="D561" s="109" t="s">
        <v>682</v>
      </c>
      <c r="E561" s="109" t="s">
        <v>138</v>
      </c>
      <c r="F561" s="118">
        <v>43957</v>
      </c>
      <c r="G561" s="103">
        <v>3106.24</v>
      </c>
      <c r="H561" s="105">
        <v>3.3483999999999998</v>
      </c>
      <c r="I561" s="103">
        <v>0.10401000000000001</v>
      </c>
      <c r="J561" s="104">
        <f t="shared" si="9"/>
        <v>6.0975747135990024E-7</v>
      </c>
      <c r="K561" s="104">
        <v>2.2646619074246431E-3</v>
      </c>
    </row>
    <row r="562" spans="2:11">
      <c r="B562" s="102" t="s">
        <v>3359</v>
      </c>
      <c r="C562" s="96" t="s">
        <v>3361</v>
      </c>
      <c r="D562" s="109" t="s">
        <v>682</v>
      </c>
      <c r="E562" s="109" t="s">
        <v>138</v>
      </c>
      <c r="F562" s="118">
        <v>43957</v>
      </c>
      <c r="G562" s="103">
        <v>1475.46</v>
      </c>
      <c r="H562" s="105">
        <v>3.3494999999999999</v>
      </c>
      <c r="I562" s="103">
        <v>4.9419999999999999E-2</v>
      </c>
      <c r="J562" s="104">
        <f t="shared" si="9"/>
        <v>2.8972420185180531E-7</v>
      </c>
      <c r="K562" s="104">
        <v>2.2646619074246431E-3</v>
      </c>
    </row>
    <row r="563" spans="2:11">
      <c r="B563" s="102" t="s">
        <v>3359</v>
      </c>
      <c r="C563" s="96" t="s">
        <v>3362</v>
      </c>
      <c r="D563" s="109" t="s">
        <v>682</v>
      </c>
      <c r="E563" s="109" t="s">
        <v>138</v>
      </c>
      <c r="F563" s="118">
        <v>43957</v>
      </c>
      <c r="G563" s="103">
        <v>698904</v>
      </c>
      <c r="H563" s="105">
        <v>3.3485</v>
      </c>
      <c r="I563" s="103">
        <v>23.402709999999999</v>
      </c>
      <c r="J563" s="104">
        <f t="shared" si="9"/>
        <v>1.371981278008754E-4</v>
      </c>
      <c r="K563" s="104">
        <v>2.2646619074246431E-3</v>
      </c>
    </row>
    <row r="564" spans="2:11">
      <c r="B564" s="102" t="s">
        <v>3363</v>
      </c>
      <c r="C564" s="96" t="s">
        <v>3364</v>
      </c>
      <c r="D564" s="109" t="s">
        <v>682</v>
      </c>
      <c r="E564" s="109" t="s">
        <v>138</v>
      </c>
      <c r="F564" s="118">
        <v>43942</v>
      </c>
      <c r="G564" s="103">
        <v>21355.4</v>
      </c>
      <c r="H564" s="105">
        <v>3.2118000000000002</v>
      </c>
      <c r="I564" s="103">
        <v>0.68589999999999995</v>
      </c>
      <c r="J564" s="104">
        <f t="shared" si="9"/>
        <v>4.0210811422532018E-6</v>
      </c>
      <c r="K564" s="104">
        <v>2.2646619074246431E-3</v>
      </c>
    </row>
    <row r="565" spans="2:11">
      <c r="B565" s="102" t="s">
        <v>3363</v>
      </c>
      <c r="C565" s="96" t="s">
        <v>3365</v>
      </c>
      <c r="D565" s="109" t="s">
        <v>682</v>
      </c>
      <c r="E565" s="109" t="s">
        <v>138</v>
      </c>
      <c r="F565" s="118">
        <v>43942</v>
      </c>
      <c r="G565" s="103">
        <v>8930.44</v>
      </c>
      <c r="H565" s="105">
        <v>3.2119</v>
      </c>
      <c r="I565" s="103">
        <v>0.28683999999999998</v>
      </c>
      <c r="J565" s="104">
        <f t="shared" si="9"/>
        <v>1.6815963184777788E-6</v>
      </c>
      <c r="K565" s="104">
        <v>2.2646619074246431E-3</v>
      </c>
    </row>
    <row r="566" spans="2:11">
      <c r="B566" s="102" t="s">
        <v>3366</v>
      </c>
      <c r="C566" s="96" t="s">
        <v>3367</v>
      </c>
      <c r="D566" s="109" t="s">
        <v>682</v>
      </c>
      <c r="E566" s="109" t="s">
        <v>138</v>
      </c>
      <c r="F566" s="118">
        <v>43956</v>
      </c>
      <c r="G566" s="103">
        <v>815388</v>
      </c>
      <c r="H566" s="105">
        <v>2.8218999999999999</v>
      </c>
      <c r="I566" s="103">
        <v>23.0093</v>
      </c>
      <c r="J566" s="104">
        <f t="shared" si="9"/>
        <v>1.3489176603943229E-4</v>
      </c>
      <c r="K566" s="104">
        <v>2.2646619074246431E-3</v>
      </c>
    </row>
    <row r="567" spans="2:11">
      <c r="B567" s="102" t="s">
        <v>3368</v>
      </c>
      <c r="C567" s="96" t="s">
        <v>2884</v>
      </c>
      <c r="D567" s="109" t="s">
        <v>682</v>
      </c>
      <c r="E567" s="109" t="s">
        <v>138</v>
      </c>
      <c r="F567" s="118">
        <v>43915</v>
      </c>
      <c r="G567" s="103">
        <v>1358980</v>
      </c>
      <c r="H567" s="105">
        <v>2.7795000000000001</v>
      </c>
      <c r="I567" s="103">
        <v>37.773330000000001</v>
      </c>
      <c r="J567" s="104">
        <f t="shared" si="9"/>
        <v>2.21445728157322E-4</v>
      </c>
      <c r="K567" s="104">
        <v>2.2646619074246431E-3</v>
      </c>
    </row>
    <row r="568" spans="2:11">
      <c r="B568" s="102" t="s">
        <v>3369</v>
      </c>
      <c r="C568" s="96" t="s">
        <v>3370</v>
      </c>
      <c r="D568" s="109" t="s">
        <v>682</v>
      </c>
      <c r="E568" s="109" t="s">
        <v>138</v>
      </c>
      <c r="F568" s="118">
        <v>43956</v>
      </c>
      <c r="G568" s="103">
        <v>547474.80000000005</v>
      </c>
      <c r="H568" s="105">
        <v>2.7978999999999998</v>
      </c>
      <c r="I568" s="103">
        <v>15.317639999999999</v>
      </c>
      <c r="J568" s="104">
        <f t="shared" si="9"/>
        <v>8.9799494602454206E-5</v>
      </c>
      <c r="K568" s="104">
        <v>2.2646619074246431E-3</v>
      </c>
    </row>
    <row r="569" spans="2:11">
      <c r="B569" s="102" t="s">
        <v>3371</v>
      </c>
      <c r="C569" s="96" t="s">
        <v>2684</v>
      </c>
      <c r="D569" s="109" t="s">
        <v>682</v>
      </c>
      <c r="E569" s="109" t="s">
        <v>138</v>
      </c>
      <c r="F569" s="118">
        <v>43920</v>
      </c>
      <c r="G569" s="103">
        <v>1145932.8855620001</v>
      </c>
      <c r="H569" s="105">
        <v>0.6079</v>
      </c>
      <c r="I569" s="103">
        <v>6.9660499070000004</v>
      </c>
      <c r="J569" s="104">
        <f t="shared" si="9"/>
        <v>4.0838390314961915E-5</v>
      </c>
      <c r="K569" s="104">
        <v>2.2646619074246431E-3</v>
      </c>
    </row>
    <row r="570" spans="2:11">
      <c r="B570" s="102" t="s">
        <v>3372</v>
      </c>
      <c r="C570" s="96" t="s">
        <v>3373</v>
      </c>
      <c r="D570" s="109" t="s">
        <v>682</v>
      </c>
      <c r="E570" s="109" t="s">
        <v>138</v>
      </c>
      <c r="F570" s="118">
        <v>43999</v>
      </c>
      <c r="G570" s="103">
        <v>2601476</v>
      </c>
      <c r="H570" s="105">
        <v>-0.49840000000000001</v>
      </c>
      <c r="I570" s="103">
        <v>-12.965590000000001</v>
      </c>
      <c r="J570" s="104">
        <f t="shared" si="9"/>
        <v>-7.6010627565514948E-5</v>
      </c>
      <c r="K570" s="104">
        <v>2.2646619074246431E-3</v>
      </c>
    </row>
    <row r="571" spans="2:11">
      <c r="B571" s="102" t="s">
        <v>3374</v>
      </c>
      <c r="C571" s="96" t="s">
        <v>3309</v>
      </c>
      <c r="D571" s="109" t="s">
        <v>682</v>
      </c>
      <c r="E571" s="109" t="s">
        <v>139</v>
      </c>
      <c r="F571" s="118">
        <v>43964</v>
      </c>
      <c r="G571" s="103">
        <v>127623</v>
      </c>
      <c r="H571" s="105">
        <v>-0.43359999999999999</v>
      </c>
      <c r="I571" s="103">
        <v>-0.55334000000000005</v>
      </c>
      <c r="J571" s="104">
        <f t="shared" si="9"/>
        <v>-3.2439496125592467E-6</v>
      </c>
      <c r="K571" s="104">
        <v>2.2646619074246431E-3</v>
      </c>
    </row>
    <row r="572" spans="2:11">
      <c r="B572" s="102" t="s">
        <v>3374</v>
      </c>
      <c r="C572" s="96" t="s">
        <v>3347</v>
      </c>
      <c r="D572" s="109" t="s">
        <v>682</v>
      </c>
      <c r="E572" s="109" t="s">
        <v>139</v>
      </c>
      <c r="F572" s="118">
        <v>43964</v>
      </c>
      <c r="G572" s="103">
        <v>2850.25</v>
      </c>
      <c r="H572" s="105">
        <v>-0.43290000000000001</v>
      </c>
      <c r="I572" s="103">
        <v>-1.234E-2</v>
      </c>
      <c r="J572" s="104">
        <f t="shared" si="9"/>
        <v>-7.2343113129325733E-8</v>
      </c>
      <c r="K572" s="104">
        <v>2.2646619074246431E-3</v>
      </c>
    </row>
    <row r="573" spans="2:11">
      <c r="B573" s="102" t="s">
        <v>3374</v>
      </c>
      <c r="C573" s="96" t="s">
        <v>3375</v>
      </c>
      <c r="D573" s="109" t="s">
        <v>682</v>
      </c>
      <c r="E573" s="109" t="s">
        <v>139</v>
      </c>
      <c r="F573" s="118">
        <v>43964</v>
      </c>
      <c r="G573" s="103">
        <v>233975.5</v>
      </c>
      <c r="H573" s="105">
        <v>-0.43359999999999999</v>
      </c>
      <c r="I573" s="103">
        <v>-1.0144600000000001</v>
      </c>
      <c r="J573" s="104">
        <f t="shared" si="9"/>
        <v>-5.9472604979883138E-6</v>
      </c>
      <c r="K573" s="104">
        <v>2.2646619074246431E-3</v>
      </c>
    </row>
    <row r="574" spans="2:11">
      <c r="B574" s="102" t="s">
        <v>3374</v>
      </c>
      <c r="C574" s="96" t="s">
        <v>3376</v>
      </c>
      <c r="D574" s="109" t="s">
        <v>682</v>
      </c>
      <c r="E574" s="109" t="s">
        <v>139</v>
      </c>
      <c r="F574" s="118">
        <v>43964</v>
      </c>
      <c r="G574" s="103">
        <v>191434.5</v>
      </c>
      <c r="H574" s="105">
        <v>-0.43359999999999999</v>
      </c>
      <c r="I574" s="103">
        <v>-0.83001000000000003</v>
      </c>
      <c r="J574" s="104">
        <f t="shared" si="9"/>
        <v>-4.8659244188388698E-6</v>
      </c>
      <c r="K574" s="104">
        <v>2.2646619074246431E-3</v>
      </c>
    </row>
    <row r="575" spans="2:11">
      <c r="B575" s="102" t="s">
        <v>3377</v>
      </c>
      <c r="C575" s="96" t="s">
        <v>3378</v>
      </c>
      <c r="D575" s="109" t="s">
        <v>682</v>
      </c>
      <c r="E575" s="109" t="s">
        <v>139</v>
      </c>
      <c r="F575" s="118">
        <v>43985</v>
      </c>
      <c r="G575" s="103">
        <v>399885.4</v>
      </c>
      <c r="H575" s="105">
        <v>-2.3873000000000002</v>
      </c>
      <c r="I575" s="103">
        <v>-9.546520000000001</v>
      </c>
      <c r="J575" s="104">
        <f t="shared" si="9"/>
        <v>-5.5966367613563267E-5</v>
      </c>
      <c r="K575" s="104">
        <v>2.2646619074246431E-3</v>
      </c>
    </row>
    <row r="576" spans="2:11">
      <c r="B576" s="102" t="s">
        <v>3377</v>
      </c>
      <c r="C576" s="96" t="s">
        <v>3379</v>
      </c>
      <c r="D576" s="109" t="s">
        <v>682</v>
      </c>
      <c r="E576" s="109" t="s">
        <v>139</v>
      </c>
      <c r="F576" s="118">
        <v>43985</v>
      </c>
      <c r="G576" s="103">
        <v>12762300</v>
      </c>
      <c r="H576" s="105">
        <v>-2.3873000000000002</v>
      </c>
      <c r="I576" s="103">
        <v>-304.67611999999997</v>
      </c>
      <c r="J576" s="104">
        <f t="shared" si="9"/>
        <v>-1.7861603741461927E-3</v>
      </c>
      <c r="K576" s="104">
        <v>2.2646619074246431E-3</v>
      </c>
    </row>
    <row r="577" spans="2:11">
      <c r="B577" s="102" t="s">
        <v>3380</v>
      </c>
      <c r="C577" s="96" t="s">
        <v>2586</v>
      </c>
      <c r="D577" s="109" t="s">
        <v>682</v>
      </c>
      <c r="E577" s="109" t="s">
        <v>139</v>
      </c>
      <c r="F577" s="118">
        <v>43985</v>
      </c>
      <c r="G577" s="103">
        <v>10462623.812001999</v>
      </c>
      <c r="H577" s="105">
        <v>-2.4182000000000001</v>
      </c>
      <c r="I577" s="103">
        <v>-253.01019361600001</v>
      </c>
      <c r="J577" s="104">
        <f t="shared" si="9"/>
        <v>-1.4832694537791648E-3</v>
      </c>
      <c r="K577" s="104">
        <v>2.2646619074246431E-3</v>
      </c>
    </row>
    <row r="578" spans="2:11">
      <c r="B578" s="102" t="s">
        <v>3380</v>
      </c>
      <c r="C578" s="96" t="s">
        <v>2625</v>
      </c>
      <c r="D578" s="109" t="s">
        <v>682</v>
      </c>
      <c r="E578" s="109" t="s">
        <v>139</v>
      </c>
      <c r="F578" s="118">
        <v>43985</v>
      </c>
      <c r="G578" s="103">
        <v>15693935.718005998</v>
      </c>
      <c r="H578" s="105">
        <v>-2.4182000000000001</v>
      </c>
      <c r="I578" s="103">
        <v>-379.51529042900012</v>
      </c>
      <c r="J578" s="104">
        <f t="shared" si="9"/>
        <v>-2.2249041806980605E-3</v>
      </c>
      <c r="K578" s="104">
        <v>2.2646619074246431E-3</v>
      </c>
    </row>
    <row r="579" spans="2:11">
      <c r="B579" s="102" t="s">
        <v>3381</v>
      </c>
      <c r="C579" s="96" t="s">
        <v>3382</v>
      </c>
      <c r="D579" s="109" t="s">
        <v>682</v>
      </c>
      <c r="E579" s="109" t="s">
        <v>139</v>
      </c>
      <c r="F579" s="118">
        <v>43985</v>
      </c>
      <c r="G579" s="103">
        <v>425410</v>
      </c>
      <c r="H579" s="105">
        <v>-2.3834</v>
      </c>
      <c r="I579" s="103">
        <v>-10.139209999999999</v>
      </c>
      <c r="J579" s="104">
        <f t="shared" si="9"/>
        <v>-5.9441006164666985E-5</v>
      </c>
      <c r="K579" s="104">
        <v>2.2646619074246431E-3</v>
      </c>
    </row>
    <row r="580" spans="2:11">
      <c r="B580" s="102" t="s">
        <v>3381</v>
      </c>
      <c r="C580" s="96" t="s">
        <v>3383</v>
      </c>
      <c r="D580" s="109" t="s">
        <v>682</v>
      </c>
      <c r="E580" s="109" t="s">
        <v>139</v>
      </c>
      <c r="F580" s="118">
        <v>43985</v>
      </c>
      <c r="G580" s="103">
        <v>467951</v>
      </c>
      <c r="H580" s="105">
        <v>-2.3834</v>
      </c>
      <c r="I580" s="103">
        <v>-11.153129999999999</v>
      </c>
      <c r="J580" s="104">
        <f t="shared" si="9"/>
        <v>-6.5385100918644777E-5</v>
      </c>
      <c r="K580" s="104">
        <v>2.2646619074246431E-3</v>
      </c>
    </row>
    <row r="581" spans="2:11">
      <c r="B581" s="102" t="s">
        <v>3384</v>
      </c>
      <c r="C581" s="96" t="s">
        <v>3385</v>
      </c>
      <c r="D581" s="109" t="s">
        <v>682</v>
      </c>
      <c r="E581" s="109" t="s">
        <v>139</v>
      </c>
      <c r="F581" s="118">
        <v>43985</v>
      </c>
      <c r="G581" s="103">
        <v>553033</v>
      </c>
      <c r="H581" s="105">
        <v>-2.3898999999999999</v>
      </c>
      <c r="I581" s="103">
        <v>-13.21693</v>
      </c>
      <c r="J581" s="104">
        <f t="shared" si="9"/>
        <v>-7.748410552774547E-5</v>
      </c>
      <c r="K581" s="104">
        <v>2.2646619074246431E-3</v>
      </c>
    </row>
    <row r="582" spans="2:11">
      <c r="B582" s="102" t="s">
        <v>3386</v>
      </c>
      <c r="C582" s="96" t="s">
        <v>3387</v>
      </c>
      <c r="D582" s="109" t="s">
        <v>682</v>
      </c>
      <c r="E582" s="109" t="s">
        <v>139</v>
      </c>
      <c r="F582" s="118">
        <v>43993</v>
      </c>
      <c r="G582" s="103">
        <v>212705</v>
      </c>
      <c r="H582" s="105">
        <v>-3.1133000000000002</v>
      </c>
      <c r="I582" s="103">
        <v>-6.6221499999999995</v>
      </c>
      <c r="J582" s="104">
        <f t="shared" si="9"/>
        <v>-3.8822280924583823E-5</v>
      </c>
      <c r="K582" s="104">
        <v>2.2646619074246431E-3</v>
      </c>
    </row>
    <row r="583" spans="2:11">
      <c r="B583" s="102" t="s">
        <v>3386</v>
      </c>
      <c r="C583" s="96" t="s">
        <v>3388</v>
      </c>
      <c r="D583" s="109" t="s">
        <v>682</v>
      </c>
      <c r="E583" s="109" t="s">
        <v>139</v>
      </c>
      <c r="F583" s="118">
        <v>43993</v>
      </c>
      <c r="G583" s="103">
        <v>19143450</v>
      </c>
      <c r="H583" s="105">
        <v>-3.1133000000000002</v>
      </c>
      <c r="I583" s="103">
        <v>-595.99307999999996</v>
      </c>
      <c r="J583" s="104">
        <f t="shared" si="9"/>
        <v>-3.4940028209672022E-3</v>
      </c>
      <c r="K583" s="104">
        <v>2.2646619074246431E-3</v>
      </c>
    </row>
    <row r="584" spans="2:11">
      <c r="B584" s="102" t="s">
        <v>3389</v>
      </c>
      <c r="C584" s="96" t="s">
        <v>3291</v>
      </c>
      <c r="D584" s="109" t="s">
        <v>682</v>
      </c>
      <c r="E584" s="109" t="s">
        <v>136</v>
      </c>
      <c r="F584" s="118">
        <v>43944</v>
      </c>
      <c r="G584" s="103">
        <v>5147.2</v>
      </c>
      <c r="H584" s="105">
        <v>-0.41110000000000002</v>
      </c>
      <c r="I584" s="103">
        <v>-2.1160000000000002E-2</v>
      </c>
      <c r="J584" s="104">
        <f t="shared" si="9"/>
        <v>-1.2405026530117769E-7</v>
      </c>
      <c r="K584" s="104">
        <v>2.2646619074246431E-3</v>
      </c>
    </row>
    <row r="585" spans="2:11">
      <c r="B585" s="102" t="s">
        <v>3390</v>
      </c>
      <c r="C585" s="96" t="s">
        <v>3391</v>
      </c>
      <c r="D585" s="109" t="s">
        <v>682</v>
      </c>
      <c r="E585" s="109" t="s">
        <v>140</v>
      </c>
      <c r="F585" s="118">
        <v>44007</v>
      </c>
      <c r="G585" s="103">
        <v>38076089.600000001</v>
      </c>
      <c r="H585" s="105">
        <v>0.22170000000000001</v>
      </c>
      <c r="I585" s="103">
        <v>84.401409999999998</v>
      </c>
      <c r="J585" s="104">
        <f t="shared" si="9"/>
        <v>4.9480232997606191E-4</v>
      </c>
      <c r="K585" s="104">
        <v>2.2646619074246431E-3</v>
      </c>
    </row>
    <row r="586" spans="2:11">
      <c r="B586" s="102" t="s">
        <v>3392</v>
      </c>
      <c r="C586" s="96" t="s">
        <v>3393</v>
      </c>
      <c r="D586" s="109" t="s">
        <v>682</v>
      </c>
      <c r="E586" s="109" t="s">
        <v>140</v>
      </c>
      <c r="F586" s="118">
        <v>44007</v>
      </c>
      <c r="G586" s="103">
        <v>2859075.67</v>
      </c>
      <c r="H586" s="105">
        <v>0.33910000000000001</v>
      </c>
      <c r="I586" s="103">
        <v>9.6938500000000012</v>
      </c>
      <c r="J586" s="104">
        <f t="shared" si="9"/>
        <v>5.6830088104433901E-5</v>
      </c>
      <c r="K586" s="104">
        <v>2.2646619074246431E-3</v>
      </c>
    </row>
    <row r="587" spans="2:11">
      <c r="B587" s="102" t="s">
        <v>3392</v>
      </c>
      <c r="C587" s="96" t="s">
        <v>3394</v>
      </c>
      <c r="D587" s="109" t="s">
        <v>682</v>
      </c>
      <c r="E587" s="109" t="s">
        <v>140</v>
      </c>
      <c r="F587" s="118">
        <v>44007</v>
      </c>
      <c r="G587" s="103">
        <v>1739271.03</v>
      </c>
      <c r="H587" s="105">
        <v>0.33910000000000001</v>
      </c>
      <c r="I587" s="103">
        <v>5.8970900000000004</v>
      </c>
      <c r="J587" s="104">
        <f t="shared" si="9"/>
        <v>3.4571624716678729E-5</v>
      </c>
      <c r="K587" s="104">
        <v>2.2646619074246431E-3</v>
      </c>
    </row>
    <row r="588" spans="2:11">
      <c r="B588" s="102" t="s">
        <v>3392</v>
      </c>
      <c r="C588" s="96" t="s">
        <v>3395</v>
      </c>
      <c r="D588" s="109" t="s">
        <v>682</v>
      </c>
      <c r="E588" s="109" t="s">
        <v>140</v>
      </c>
      <c r="F588" s="118">
        <v>44007</v>
      </c>
      <c r="G588" s="103">
        <v>1024502.12</v>
      </c>
      <c r="H588" s="105">
        <v>0.33910000000000001</v>
      </c>
      <c r="I588" s="103">
        <v>3.47363</v>
      </c>
      <c r="J588" s="104">
        <f t="shared" si="9"/>
        <v>2.0364117346792524E-5</v>
      </c>
      <c r="K588" s="104">
        <v>2.2646619074246431E-3</v>
      </c>
    </row>
    <row r="589" spans="2:11">
      <c r="B589" s="102" t="s">
        <v>3392</v>
      </c>
      <c r="C589" s="96" t="s">
        <v>3396</v>
      </c>
      <c r="D589" s="109" t="s">
        <v>682</v>
      </c>
      <c r="E589" s="109" t="s">
        <v>140</v>
      </c>
      <c r="F589" s="118">
        <v>44007</v>
      </c>
      <c r="G589" s="103">
        <v>953025.22</v>
      </c>
      <c r="H589" s="105">
        <v>0.33910000000000001</v>
      </c>
      <c r="I589" s="103">
        <v>3.2312800000000004</v>
      </c>
      <c r="J589" s="104">
        <f t="shared" si="9"/>
        <v>1.894334315984827E-5</v>
      </c>
      <c r="K589" s="104">
        <v>2.2646619074246431E-3</v>
      </c>
    </row>
    <row r="590" spans="2:11">
      <c r="B590" s="102" t="s">
        <v>3392</v>
      </c>
      <c r="C590" s="96" t="s">
        <v>3397</v>
      </c>
      <c r="D590" s="109" t="s">
        <v>682</v>
      </c>
      <c r="E590" s="109" t="s">
        <v>140</v>
      </c>
      <c r="F590" s="118">
        <v>44007</v>
      </c>
      <c r="G590" s="103">
        <v>3812100.9</v>
      </c>
      <c r="H590" s="105">
        <v>0.33910000000000001</v>
      </c>
      <c r="I590" s="103">
        <v>12.925129999999999</v>
      </c>
      <c r="J590" s="104">
        <f t="shared" si="9"/>
        <v>7.577343126428216E-5</v>
      </c>
      <c r="K590" s="104">
        <v>2.2646619074246431E-3</v>
      </c>
    </row>
    <row r="591" spans="2:11">
      <c r="B591" s="102" t="s">
        <v>3392</v>
      </c>
      <c r="C591" s="96" t="s">
        <v>3398</v>
      </c>
      <c r="D591" s="109" t="s">
        <v>682</v>
      </c>
      <c r="E591" s="109" t="s">
        <v>140</v>
      </c>
      <c r="F591" s="118">
        <v>44007</v>
      </c>
      <c r="G591" s="103">
        <v>15486659.890000001</v>
      </c>
      <c r="H591" s="105">
        <v>0.33910000000000001</v>
      </c>
      <c r="I591" s="103">
        <v>52.50835</v>
      </c>
      <c r="J591" s="104">
        <f t="shared" si="9"/>
        <v>3.0782961947197981E-4</v>
      </c>
      <c r="K591" s="104">
        <v>2.2646619074246431E-3</v>
      </c>
    </row>
    <row r="592" spans="2:11">
      <c r="B592" s="102" t="s">
        <v>3399</v>
      </c>
      <c r="C592" s="96" t="s">
        <v>3400</v>
      </c>
      <c r="D592" s="109" t="s">
        <v>682</v>
      </c>
      <c r="E592" s="109" t="s">
        <v>140</v>
      </c>
      <c r="F592" s="118">
        <v>44007</v>
      </c>
      <c r="G592" s="103">
        <v>9530.25</v>
      </c>
      <c r="H592" s="105">
        <v>0.3367</v>
      </c>
      <c r="I592" s="103">
        <v>3.209E-2</v>
      </c>
      <c r="J592" s="104">
        <f t="shared" si="9"/>
        <v>1.8812726906969712E-7</v>
      </c>
      <c r="K592" s="104">
        <v>2.2646619074246431E-3</v>
      </c>
    </row>
    <row r="593" spans="2:11">
      <c r="B593" s="102" t="s">
        <v>3399</v>
      </c>
      <c r="C593" s="96" t="s">
        <v>3401</v>
      </c>
      <c r="D593" s="109" t="s">
        <v>682</v>
      </c>
      <c r="E593" s="109" t="s">
        <v>140</v>
      </c>
      <c r="F593" s="118">
        <v>44007</v>
      </c>
      <c r="G593" s="103">
        <v>119128.15</v>
      </c>
      <c r="H593" s="105">
        <v>0.3367</v>
      </c>
      <c r="I593" s="103">
        <v>0.40114999999999995</v>
      </c>
      <c r="J593" s="104">
        <f t="shared" si="9"/>
        <v>2.3517374255939234E-6</v>
      </c>
      <c r="K593" s="104">
        <v>2.2646619074246431E-3</v>
      </c>
    </row>
    <row r="594" spans="2:11">
      <c r="B594" s="102" t="s">
        <v>3399</v>
      </c>
      <c r="C594" s="96" t="s">
        <v>3402</v>
      </c>
      <c r="D594" s="109" t="s">
        <v>682</v>
      </c>
      <c r="E594" s="109" t="s">
        <v>140</v>
      </c>
      <c r="F594" s="118">
        <v>44007</v>
      </c>
      <c r="G594" s="103">
        <v>83389.710000000006</v>
      </c>
      <c r="H594" s="105">
        <v>0.3367</v>
      </c>
      <c r="I594" s="103">
        <v>0.28079999999999999</v>
      </c>
      <c r="J594" s="104">
        <f t="shared" si="9"/>
        <v>1.6461868854712046E-6</v>
      </c>
      <c r="K594" s="104">
        <v>2.2646619074246431E-3</v>
      </c>
    </row>
    <row r="595" spans="2:11">
      <c r="B595" s="102" t="s">
        <v>3399</v>
      </c>
      <c r="C595" s="96" t="s">
        <v>3261</v>
      </c>
      <c r="D595" s="109" t="s">
        <v>682</v>
      </c>
      <c r="E595" s="109" t="s">
        <v>140</v>
      </c>
      <c r="F595" s="118">
        <v>44007</v>
      </c>
      <c r="G595" s="103">
        <v>262081.94</v>
      </c>
      <c r="H595" s="105">
        <v>0.3367</v>
      </c>
      <c r="I595" s="103">
        <v>0.88251999999999997</v>
      </c>
      <c r="J595" s="104">
        <f t="shared" si="9"/>
        <v>5.173763711417548E-6</v>
      </c>
      <c r="K595" s="104">
        <v>2.2646619074246431E-3</v>
      </c>
    </row>
    <row r="596" spans="2:11">
      <c r="B596" s="102" t="s">
        <v>3399</v>
      </c>
      <c r="C596" s="96" t="s">
        <v>3403</v>
      </c>
      <c r="D596" s="109" t="s">
        <v>682</v>
      </c>
      <c r="E596" s="109" t="s">
        <v>140</v>
      </c>
      <c r="F596" s="118">
        <v>44007</v>
      </c>
      <c r="G596" s="103">
        <v>476512.61</v>
      </c>
      <c r="H596" s="105">
        <v>0.3367</v>
      </c>
      <c r="I596" s="103">
        <v>1.6045799999999999</v>
      </c>
      <c r="J596" s="104">
        <f t="shared" si="9"/>
        <v>9.4068324525975257E-6</v>
      </c>
      <c r="K596" s="104">
        <v>2.2646619074246431E-3</v>
      </c>
    </row>
    <row r="597" spans="2:11">
      <c r="B597" s="102" t="s">
        <v>3399</v>
      </c>
      <c r="C597" s="96" t="s">
        <v>3404</v>
      </c>
      <c r="D597" s="109" t="s">
        <v>682</v>
      </c>
      <c r="E597" s="109" t="s">
        <v>140</v>
      </c>
      <c r="F597" s="118">
        <v>44007</v>
      </c>
      <c r="G597" s="103">
        <v>154866.6</v>
      </c>
      <c r="H597" s="105">
        <v>0.3367</v>
      </c>
      <c r="I597" s="103">
        <v>0.52149000000000001</v>
      </c>
      <c r="J597" s="104">
        <f t="shared" si="9"/>
        <v>3.0572293408275587E-6</v>
      </c>
      <c r="K597" s="104">
        <v>2.2646619074246431E-3</v>
      </c>
    </row>
    <row r="598" spans="2:11">
      <c r="B598" s="102" t="s">
        <v>3399</v>
      </c>
      <c r="C598" s="96" t="s">
        <v>2623</v>
      </c>
      <c r="D598" s="109" t="s">
        <v>682</v>
      </c>
      <c r="E598" s="109" t="s">
        <v>140</v>
      </c>
      <c r="F598" s="118">
        <v>44007</v>
      </c>
      <c r="G598" s="103">
        <v>4765.13</v>
      </c>
      <c r="H598" s="105">
        <v>0.33679999999999999</v>
      </c>
      <c r="I598" s="103">
        <v>1.6050000000000002E-2</v>
      </c>
      <c r="J598" s="104">
        <f t="shared" si="9"/>
        <v>9.4092946979390445E-8</v>
      </c>
      <c r="K598" s="104">
        <v>2.2646619074246431E-3</v>
      </c>
    </row>
    <row r="599" spans="2:11">
      <c r="B599" s="102" t="s">
        <v>3399</v>
      </c>
      <c r="C599" s="96" t="s">
        <v>2608</v>
      </c>
      <c r="D599" s="109" t="s">
        <v>682</v>
      </c>
      <c r="E599" s="109" t="s">
        <v>140</v>
      </c>
      <c r="F599" s="118">
        <v>44007</v>
      </c>
      <c r="G599" s="103">
        <v>95.32</v>
      </c>
      <c r="H599" s="105">
        <v>0.34620000000000001</v>
      </c>
      <c r="I599" s="103">
        <v>3.3E-4</v>
      </c>
      <c r="J599" s="104">
        <f t="shared" si="9"/>
        <v>1.9346213397631677E-9</v>
      </c>
      <c r="K599" s="104">
        <v>2.2646619074246431E-3</v>
      </c>
    </row>
    <row r="600" spans="2:11">
      <c r="B600" s="102" t="s">
        <v>3405</v>
      </c>
      <c r="C600" s="96" t="s">
        <v>3406</v>
      </c>
      <c r="D600" s="109" t="s">
        <v>682</v>
      </c>
      <c r="E600" s="109" t="s">
        <v>136</v>
      </c>
      <c r="F600" s="118">
        <v>43976</v>
      </c>
      <c r="G600" s="103">
        <v>15857370.6</v>
      </c>
      <c r="H600" s="105">
        <v>-2.0621</v>
      </c>
      <c r="I600" s="103">
        <v>-326.99271000000005</v>
      </c>
      <c r="J600" s="104">
        <f t="shared" ref="J600:J663" si="10">I600/$I$11</f>
        <v>-1.9169911354939063E-3</v>
      </c>
      <c r="K600" s="104">
        <v>2.2646619074246431E-3</v>
      </c>
    </row>
    <row r="601" spans="2:11">
      <c r="B601" s="102" t="s">
        <v>3407</v>
      </c>
      <c r="C601" s="96" t="s">
        <v>3408</v>
      </c>
      <c r="D601" s="109" t="s">
        <v>682</v>
      </c>
      <c r="E601" s="109" t="s">
        <v>136</v>
      </c>
      <c r="F601" s="118">
        <v>43976</v>
      </c>
      <c r="G601" s="103">
        <v>684609.93</v>
      </c>
      <c r="H601" s="105">
        <v>-2.0642999999999998</v>
      </c>
      <c r="I601" s="103">
        <v>-14.13223</v>
      </c>
      <c r="J601" s="104">
        <f t="shared" si="10"/>
        <v>-8.2850041625579497E-5</v>
      </c>
      <c r="K601" s="104">
        <v>2.2646619074246431E-3</v>
      </c>
    </row>
    <row r="602" spans="2:11">
      <c r="B602" s="102" t="s">
        <v>3407</v>
      </c>
      <c r="C602" s="96" t="s">
        <v>3409</v>
      </c>
      <c r="D602" s="109" t="s">
        <v>682</v>
      </c>
      <c r="E602" s="109" t="s">
        <v>136</v>
      </c>
      <c r="F602" s="118">
        <v>43976</v>
      </c>
      <c r="G602" s="103">
        <v>9519384.25</v>
      </c>
      <c r="H602" s="105">
        <v>-2.0642999999999998</v>
      </c>
      <c r="I602" s="103">
        <v>-196.50608</v>
      </c>
      <c r="J602" s="104">
        <f t="shared" si="10"/>
        <v>-1.1520147144279038E-3</v>
      </c>
      <c r="K602" s="104">
        <v>2.2646619074246431E-3</v>
      </c>
    </row>
    <row r="603" spans="2:11">
      <c r="B603" s="102" t="s">
        <v>3407</v>
      </c>
      <c r="C603" s="96" t="s">
        <v>3410</v>
      </c>
      <c r="D603" s="109" t="s">
        <v>682</v>
      </c>
      <c r="E603" s="109" t="s">
        <v>136</v>
      </c>
      <c r="F603" s="118">
        <v>43976</v>
      </c>
      <c r="G603" s="103">
        <v>1103708.78</v>
      </c>
      <c r="H603" s="105">
        <v>-2.0642999999999998</v>
      </c>
      <c r="I603" s="103">
        <v>-22.783580000000001</v>
      </c>
      <c r="J603" s="104">
        <f t="shared" si="10"/>
        <v>-1.3356848504303428E-4</v>
      </c>
      <c r="K603" s="104">
        <v>2.2646619074246431E-3</v>
      </c>
    </row>
    <row r="604" spans="2:11">
      <c r="B604" s="102" t="s">
        <v>3411</v>
      </c>
      <c r="C604" s="96" t="s">
        <v>3412</v>
      </c>
      <c r="D604" s="109" t="s">
        <v>682</v>
      </c>
      <c r="E604" s="109" t="s">
        <v>136</v>
      </c>
      <c r="F604" s="118">
        <v>43976</v>
      </c>
      <c r="G604" s="103">
        <v>27274402.219999999</v>
      </c>
      <c r="H604" s="105">
        <v>-2.0642999999999998</v>
      </c>
      <c r="I604" s="103">
        <v>-563.01816000000008</v>
      </c>
      <c r="J604" s="104">
        <f t="shared" si="10"/>
        <v>-3.3006877182127081E-3</v>
      </c>
      <c r="K604" s="104">
        <v>2.2646619074246431E-3</v>
      </c>
    </row>
    <row r="605" spans="2:11">
      <c r="B605" s="102" t="s">
        <v>3413</v>
      </c>
      <c r="C605" s="96" t="s">
        <v>3414</v>
      </c>
      <c r="D605" s="109" t="s">
        <v>682</v>
      </c>
      <c r="E605" s="109" t="s">
        <v>138</v>
      </c>
      <c r="F605" s="118">
        <v>43965</v>
      </c>
      <c r="G605" s="103">
        <v>262.64999999999998</v>
      </c>
      <c r="H605" s="105">
        <v>-3.6474000000000002</v>
      </c>
      <c r="I605" s="103">
        <v>-9.58E-3</v>
      </c>
      <c r="J605" s="104">
        <f t="shared" si="10"/>
        <v>-5.6162643742215598E-8</v>
      </c>
      <c r="K605" s="104">
        <v>2.2646619074246431E-3</v>
      </c>
    </row>
    <row r="606" spans="2:11">
      <c r="B606" s="102" t="s">
        <v>3415</v>
      </c>
      <c r="C606" s="96" t="s">
        <v>3416</v>
      </c>
      <c r="D606" s="109" t="s">
        <v>682</v>
      </c>
      <c r="E606" s="109" t="s">
        <v>138</v>
      </c>
      <c r="F606" s="118">
        <v>43942</v>
      </c>
      <c r="G606" s="103">
        <v>263201.45</v>
      </c>
      <c r="H606" s="105">
        <v>-3.3168000000000002</v>
      </c>
      <c r="I606" s="103">
        <v>-8.7298899999999993</v>
      </c>
      <c r="J606" s="104">
        <f t="shared" si="10"/>
        <v>-5.1178883296318423E-5</v>
      </c>
      <c r="K606" s="104">
        <v>2.2646619074246431E-3</v>
      </c>
    </row>
    <row r="607" spans="2:11">
      <c r="B607" s="102" t="s">
        <v>3415</v>
      </c>
      <c r="C607" s="96" t="s">
        <v>3417</v>
      </c>
      <c r="D607" s="109" t="s">
        <v>682</v>
      </c>
      <c r="E607" s="109" t="s">
        <v>138</v>
      </c>
      <c r="F607" s="118">
        <v>43942</v>
      </c>
      <c r="G607" s="103">
        <v>1541608.52</v>
      </c>
      <c r="H607" s="105">
        <v>-3.3168000000000002</v>
      </c>
      <c r="I607" s="103">
        <v>-51.132210000000001</v>
      </c>
      <c r="J607" s="104">
        <f t="shared" si="10"/>
        <v>-2.9976201398561103E-4</v>
      </c>
      <c r="K607" s="104">
        <v>2.2646619074246431E-3</v>
      </c>
    </row>
    <row r="608" spans="2:11">
      <c r="B608" s="102" t="s">
        <v>3415</v>
      </c>
      <c r="C608" s="96" t="s">
        <v>3418</v>
      </c>
      <c r="D608" s="109" t="s">
        <v>682</v>
      </c>
      <c r="E608" s="109" t="s">
        <v>138</v>
      </c>
      <c r="F608" s="118">
        <v>43942</v>
      </c>
      <c r="G608" s="103">
        <v>4888.03</v>
      </c>
      <c r="H608" s="105">
        <v>-3.3167</v>
      </c>
      <c r="I608" s="103">
        <v>-0.16212000000000001</v>
      </c>
      <c r="J608" s="104">
        <f t="shared" si="10"/>
        <v>-9.5042670182546909E-7</v>
      </c>
      <c r="K608" s="104">
        <v>2.2646619074246431E-3</v>
      </c>
    </row>
    <row r="609" spans="2:11">
      <c r="B609" s="102" t="s">
        <v>3415</v>
      </c>
      <c r="C609" s="96" t="s">
        <v>2680</v>
      </c>
      <c r="D609" s="109" t="s">
        <v>682</v>
      </c>
      <c r="E609" s="109" t="s">
        <v>138</v>
      </c>
      <c r="F609" s="118">
        <v>43942</v>
      </c>
      <c r="G609" s="103">
        <v>11280.06</v>
      </c>
      <c r="H609" s="105">
        <v>-3.3168000000000002</v>
      </c>
      <c r="I609" s="103">
        <v>-0.37413999999999997</v>
      </c>
      <c r="J609" s="104">
        <f t="shared" si="10"/>
        <v>-2.1933916001787621E-6</v>
      </c>
      <c r="K609" s="104">
        <v>2.2646619074246431E-3</v>
      </c>
    </row>
    <row r="610" spans="2:11">
      <c r="B610" s="102" t="s">
        <v>3415</v>
      </c>
      <c r="C610" s="96" t="s">
        <v>3419</v>
      </c>
      <c r="D610" s="109" t="s">
        <v>682</v>
      </c>
      <c r="E610" s="109" t="s">
        <v>138</v>
      </c>
      <c r="F610" s="118">
        <v>43942</v>
      </c>
      <c r="G610" s="103">
        <v>31960.19</v>
      </c>
      <c r="H610" s="105">
        <v>-3.3168000000000002</v>
      </c>
      <c r="I610" s="103">
        <v>-1.0600399999999999</v>
      </c>
      <c r="J610" s="104">
        <f t="shared" si="10"/>
        <v>-6.2144727424319639E-6</v>
      </c>
      <c r="K610" s="104">
        <v>2.2646619074246431E-3</v>
      </c>
    </row>
    <row r="611" spans="2:11">
      <c r="B611" s="102" t="s">
        <v>3415</v>
      </c>
      <c r="C611" s="96" t="s">
        <v>3420</v>
      </c>
      <c r="D611" s="109" t="s">
        <v>682</v>
      </c>
      <c r="E611" s="109" t="s">
        <v>138</v>
      </c>
      <c r="F611" s="118">
        <v>43942</v>
      </c>
      <c r="G611" s="103">
        <v>19928.11</v>
      </c>
      <c r="H611" s="105">
        <v>-3.3168000000000002</v>
      </c>
      <c r="I611" s="103">
        <v>-0.66097000000000006</v>
      </c>
      <c r="J611" s="104">
        <f t="shared" si="10"/>
        <v>-3.8749292937674578E-6</v>
      </c>
      <c r="K611" s="104">
        <v>2.2646619074246431E-3</v>
      </c>
    </row>
    <row r="612" spans="2:11">
      <c r="B612" s="102" t="s">
        <v>3415</v>
      </c>
      <c r="C612" s="96" t="s">
        <v>3421</v>
      </c>
      <c r="D612" s="109" t="s">
        <v>682</v>
      </c>
      <c r="E612" s="109" t="s">
        <v>138</v>
      </c>
      <c r="F612" s="118">
        <v>43942</v>
      </c>
      <c r="G612" s="103">
        <v>195521.08</v>
      </c>
      <c r="H612" s="105">
        <v>-3.3168000000000002</v>
      </c>
      <c r="I612" s="103">
        <v>-6.4850600000000007</v>
      </c>
      <c r="J612" s="104">
        <f t="shared" si="10"/>
        <v>-3.8018592320134937E-5</v>
      </c>
      <c r="K612" s="104">
        <v>2.2646619074246431E-3</v>
      </c>
    </row>
    <row r="613" spans="2:11">
      <c r="B613" s="102" t="s">
        <v>3422</v>
      </c>
      <c r="C613" s="96" t="s">
        <v>3423</v>
      </c>
      <c r="D613" s="109" t="s">
        <v>682</v>
      </c>
      <c r="E613" s="109" t="s">
        <v>138</v>
      </c>
      <c r="F613" s="118">
        <v>43927</v>
      </c>
      <c r="G613" s="103">
        <v>5343014.8600000003</v>
      </c>
      <c r="H613" s="105">
        <v>-3.2711000000000001</v>
      </c>
      <c r="I613" s="103">
        <v>-174.77528000000001</v>
      </c>
      <c r="J613" s="104">
        <f t="shared" si="10"/>
        <v>-1.0246181404578267E-3</v>
      </c>
      <c r="K613" s="104">
        <v>2.2646619074246431E-3</v>
      </c>
    </row>
    <row r="614" spans="2:11">
      <c r="B614" s="102" t="s">
        <v>3422</v>
      </c>
      <c r="C614" s="96" t="s">
        <v>3424</v>
      </c>
      <c r="D614" s="109" t="s">
        <v>682</v>
      </c>
      <c r="E614" s="109" t="s">
        <v>138</v>
      </c>
      <c r="F614" s="118">
        <v>43927</v>
      </c>
      <c r="G614" s="103">
        <v>338737.21</v>
      </c>
      <c r="H614" s="105">
        <v>-3.2711000000000001</v>
      </c>
      <c r="I614" s="103">
        <v>-11.08043</v>
      </c>
      <c r="J614" s="104">
        <f t="shared" si="10"/>
        <v>-6.495889797500605E-5</v>
      </c>
      <c r="K614" s="104">
        <v>2.2646619074246431E-3</v>
      </c>
    </row>
    <row r="615" spans="2:11">
      <c r="B615" s="102" t="s">
        <v>3422</v>
      </c>
      <c r="C615" s="96" t="s">
        <v>3425</v>
      </c>
      <c r="D615" s="109" t="s">
        <v>682</v>
      </c>
      <c r="E615" s="109" t="s">
        <v>138</v>
      </c>
      <c r="F615" s="118">
        <v>43927</v>
      </c>
      <c r="G615" s="103">
        <v>3300805.9</v>
      </c>
      <c r="H615" s="105">
        <v>-3.2711000000000001</v>
      </c>
      <c r="I615" s="103">
        <v>-107.9726</v>
      </c>
      <c r="J615" s="104">
        <f t="shared" si="10"/>
        <v>-6.3298816990822E-4</v>
      </c>
      <c r="K615" s="104">
        <v>2.2646619074246431E-3</v>
      </c>
    </row>
    <row r="616" spans="2:11">
      <c r="B616" s="102" t="s">
        <v>3422</v>
      </c>
      <c r="C616" s="96" t="s">
        <v>3426</v>
      </c>
      <c r="D616" s="109" t="s">
        <v>682</v>
      </c>
      <c r="E616" s="109" t="s">
        <v>138</v>
      </c>
      <c r="F616" s="118">
        <v>43927</v>
      </c>
      <c r="G616" s="103">
        <v>41401214.030000001</v>
      </c>
      <c r="H616" s="105">
        <v>-3.2711000000000001</v>
      </c>
      <c r="I616" s="103">
        <v>-1354.27457</v>
      </c>
      <c r="J616" s="104">
        <f t="shared" si="10"/>
        <v>-7.939419645516933E-3</v>
      </c>
      <c r="K616" s="104">
        <v>2.2646619074246431E-3</v>
      </c>
    </row>
    <row r="617" spans="2:11">
      <c r="B617" s="102" t="s">
        <v>3422</v>
      </c>
      <c r="C617" s="96" t="s">
        <v>3427</v>
      </c>
      <c r="D617" s="109" t="s">
        <v>682</v>
      </c>
      <c r="E617" s="109" t="s">
        <v>138</v>
      </c>
      <c r="F617" s="118">
        <v>43927</v>
      </c>
      <c r="G617" s="103">
        <v>5708474.6500000004</v>
      </c>
      <c r="H617" s="105">
        <v>-3.2711000000000001</v>
      </c>
      <c r="I617" s="103">
        <v>-186.72985</v>
      </c>
      <c r="J617" s="104">
        <f t="shared" si="10"/>
        <v>-1.0947016744871981E-3</v>
      </c>
      <c r="K617" s="104">
        <v>2.2646619074246431E-3</v>
      </c>
    </row>
    <row r="618" spans="2:11">
      <c r="B618" s="102" t="s">
        <v>3422</v>
      </c>
      <c r="C618" s="96" t="s">
        <v>3428</v>
      </c>
      <c r="D618" s="109" t="s">
        <v>682</v>
      </c>
      <c r="E618" s="109" t="s">
        <v>138</v>
      </c>
      <c r="F618" s="118">
        <v>43927</v>
      </c>
      <c r="G618" s="103">
        <v>1035030.37</v>
      </c>
      <c r="H618" s="105">
        <v>-3.2711000000000001</v>
      </c>
      <c r="I618" s="103">
        <v>-33.856850000000001</v>
      </c>
      <c r="J618" s="104">
        <f t="shared" si="10"/>
        <v>-1.9848540759745639E-4</v>
      </c>
      <c r="K618" s="104">
        <v>2.2646619074246431E-3</v>
      </c>
    </row>
    <row r="619" spans="2:11">
      <c r="B619" s="102" t="s">
        <v>3422</v>
      </c>
      <c r="C619" s="96" t="s">
        <v>3429</v>
      </c>
      <c r="D619" s="109" t="s">
        <v>682</v>
      </c>
      <c r="E619" s="109" t="s">
        <v>138</v>
      </c>
      <c r="F619" s="118">
        <v>43927</v>
      </c>
      <c r="G619" s="103">
        <v>28126479.329999998</v>
      </c>
      <c r="H619" s="105">
        <v>-3.2711000000000001</v>
      </c>
      <c r="I619" s="103">
        <v>-920.04488000000003</v>
      </c>
      <c r="J619" s="104">
        <f t="shared" si="10"/>
        <v>-5.3937529042055845E-3</v>
      </c>
      <c r="K619" s="104">
        <v>2.2646619074246431E-3</v>
      </c>
    </row>
    <row r="620" spans="2:11">
      <c r="B620" s="102" t="s">
        <v>3430</v>
      </c>
      <c r="C620" s="96" t="s">
        <v>3431</v>
      </c>
      <c r="D620" s="109" t="s">
        <v>682</v>
      </c>
      <c r="E620" s="109" t="s">
        <v>138</v>
      </c>
      <c r="F620" s="118">
        <v>43927</v>
      </c>
      <c r="G620" s="103">
        <v>91234803.310000002</v>
      </c>
      <c r="H620" s="105">
        <v>-3.2621000000000002</v>
      </c>
      <c r="I620" s="103">
        <v>-2976.1419500000002</v>
      </c>
      <c r="J620" s="104">
        <f t="shared" si="10"/>
        <v>-1.7447599171619293E-2</v>
      </c>
      <c r="K620" s="104">
        <v>2.2646619074246431E-3</v>
      </c>
    </row>
    <row r="621" spans="2:11">
      <c r="B621" s="102" t="s">
        <v>3432</v>
      </c>
      <c r="C621" s="96" t="s">
        <v>3433</v>
      </c>
      <c r="D621" s="109" t="s">
        <v>682</v>
      </c>
      <c r="E621" s="109" t="s">
        <v>138</v>
      </c>
      <c r="F621" s="118">
        <v>43942</v>
      </c>
      <c r="G621" s="103">
        <v>1129482.75</v>
      </c>
      <c r="H621" s="105">
        <v>-3.2902999999999998</v>
      </c>
      <c r="I621" s="103">
        <v>-37.163510000000002</v>
      </c>
      <c r="J621" s="104">
        <f t="shared" si="10"/>
        <v>-2.1787066517121783E-4</v>
      </c>
      <c r="K621" s="104">
        <v>2.2646619074246431E-3</v>
      </c>
    </row>
    <row r="622" spans="2:11">
      <c r="B622" s="102" t="s">
        <v>3432</v>
      </c>
      <c r="C622" s="96" t="s">
        <v>3434</v>
      </c>
      <c r="D622" s="109" t="s">
        <v>682</v>
      </c>
      <c r="E622" s="109" t="s">
        <v>138</v>
      </c>
      <c r="F622" s="118">
        <v>43942</v>
      </c>
      <c r="G622" s="103">
        <v>1694224.13</v>
      </c>
      <c r="H622" s="105">
        <v>-3.2902999999999998</v>
      </c>
      <c r="I622" s="103">
        <v>-55.745269999999998</v>
      </c>
      <c r="J622" s="104">
        <f t="shared" si="10"/>
        <v>-3.2680602706927126E-4</v>
      </c>
      <c r="K622" s="104">
        <v>2.2646619074246431E-3</v>
      </c>
    </row>
    <row r="623" spans="2:11">
      <c r="B623" s="102" t="s">
        <v>3432</v>
      </c>
      <c r="C623" s="96" t="s">
        <v>3435</v>
      </c>
      <c r="D623" s="109" t="s">
        <v>682</v>
      </c>
      <c r="E623" s="109" t="s">
        <v>138</v>
      </c>
      <c r="F623" s="118">
        <v>43942</v>
      </c>
      <c r="G623" s="103">
        <v>1129482.75</v>
      </c>
      <c r="H623" s="105">
        <v>-3.2902999999999998</v>
      </c>
      <c r="I623" s="103">
        <v>-37.163510000000002</v>
      </c>
      <c r="J623" s="104">
        <f t="shared" si="10"/>
        <v>-2.1787066517121783E-4</v>
      </c>
      <c r="K623" s="104">
        <v>2.2646619074246431E-3</v>
      </c>
    </row>
    <row r="624" spans="2:11">
      <c r="B624" s="102" t="s">
        <v>3432</v>
      </c>
      <c r="C624" s="96" t="s">
        <v>3063</v>
      </c>
      <c r="D624" s="109" t="s">
        <v>682</v>
      </c>
      <c r="E624" s="109" t="s">
        <v>138</v>
      </c>
      <c r="F624" s="118">
        <v>43942</v>
      </c>
      <c r="G624" s="103">
        <v>941235.63</v>
      </c>
      <c r="H624" s="105">
        <v>-3.2902999999999998</v>
      </c>
      <c r="I624" s="103">
        <v>-30.96959</v>
      </c>
      <c r="J624" s="104">
        <f t="shared" si="10"/>
        <v>-1.8155887787186668E-4</v>
      </c>
      <c r="K624" s="104">
        <v>2.2646619074246431E-3</v>
      </c>
    </row>
    <row r="625" spans="2:11">
      <c r="B625" s="102" t="s">
        <v>3436</v>
      </c>
      <c r="C625" s="96" t="s">
        <v>3105</v>
      </c>
      <c r="D625" s="109" t="s">
        <v>682</v>
      </c>
      <c r="E625" s="109" t="s">
        <v>138</v>
      </c>
      <c r="F625" s="118">
        <v>43948</v>
      </c>
      <c r="G625" s="103">
        <v>19460332.872614998</v>
      </c>
      <c r="H625" s="105">
        <v>-3.1576</v>
      </c>
      <c r="I625" s="103">
        <v>-614.48446608899974</v>
      </c>
      <c r="J625" s="104">
        <f t="shared" si="10"/>
        <v>-3.6024083668144105E-3</v>
      </c>
      <c r="K625" s="104">
        <v>2.2646619074246431E-3</v>
      </c>
    </row>
    <row r="626" spans="2:11">
      <c r="B626" s="102" t="s">
        <v>3437</v>
      </c>
      <c r="C626" s="96" t="s">
        <v>3438</v>
      </c>
      <c r="D626" s="109" t="s">
        <v>682</v>
      </c>
      <c r="E626" s="109" t="s">
        <v>138</v>
      </c>
      <c r="F626" s="118">
        <v>43941</v>
      </c>
      <c r="G626" s="103">
        <v>452.69</v>
      </c>
      <c r="H626" s="105">
        <v>-2.9754999999999998</v>
      </c>
      <c r="I626" s="103">
        <v>-1.3470000000000001E-2</v>
      </c>
      <c r="J626" s="104">
        <f t="shared" si="10"/>
        <v>-7.8967725595787495E-8</v>
      </c>
      <c r="K626" s="104">
        <v>2.2646619074246431E-3</v>
      </c>
    </row>
    <row r="627" spans="2:11">
      <c r="B627" s="102" t="s">
        <v>3439</v>
      </c>
      <c r="C627" s="96" t="s">
        <v>3440</v>
      </c>
      <c r="D627" s="109" t="s">
        <v>682</v>
      </c>
      <c r="E627" s="109" t="s">
        <v>138</v>
      </c>
      <c r="F627" s="118">
        <v>43951</v>
      </c>
      <c r="G627" s="103">
        <v>8446884.9700000007</v>
      </c>
      <c r="H627" s="105">
        <v>-2.9496000000000002</v>
      </c>
      <c r="I627" s="103">
        <v>-249.14562000000001</v>
      </c>
      <c r="J627" s="104">
        <f t="shared" si="10"/>
        <v>-1.460613433819773E-3</v>
      </c>
      <c r="K627" s="104">
        <v>2.2646619074246431E-3</v>
      </c>
    </row>
    <row r="628" spans="2:11">
      <c r="B628" s="102" t="s">
        <v>3441</v>
      </c>
      <c r="C628" s="96" t="s">
        <v>3442</v>
      </c>
      <c r="D628" s="109" t="s">
        <v>682</v>
      </c>
      <c r="E628" s="109" t="s">
        <v>138</v>
      </c>
      <c r="F628" s="118">
        <v>43941</v>
      </c>
      <c r="G628" s="103">
        <v>37833123</v>
      </c>
      <c r="H628" s="105">
        <v>-2.6450999999999998</v>
      </c>
      <c r="I628" s="103">
        <v>-1000.7245300000001</v>
      </c>
      <c r="J628" s="104">
        <f t="shared" si="10"/>
        <v>-5.8667364574620197E-3</v>
      </c>
      <c r="K628" s="104">
        <v>2.2646619074246431E-3</v>
      </c>
    </row>
    <row r="629" spans="2:11">
      <c r="B629" s="102" t="s">
        <v>3443</v>
      </c>
      <c r="C629" s="96" t="s">
        <v>3444</v>
      </c>
      <c r="D629" s="109" t="s">
        <v>682</v>
      </c>
      <c r="E629" s="109" t="s">
        <v>138</v>
      </c>
      <c r="F629" s="118">
        <v>43941</v>
      </c>
      <c r="G629" s="103">
        <v>7945683.6900000004</v>
      </c>
      <c r="H629" s="105">
        <v>-2.6356999999999999</v>
      </c>
      <c r="I629" s="103">
        <v>-209.42510000000001</v>
      </c>
      <c r="J629" s="104">
        <f t="shared" si="10"/>
        <v>-1.2277523258849559E-3</v>
      </c>
      <c r="K629" s="104">
        <v>2.2646619074246431E-3</v>
      </c>
    </row>
    <row r="630" spans="2:11">
      <c r="B630" s="102" t="s">
        <v>3445</v>
      </c>
      <c r="C630" s="96" t="s">
        <v>3446</v>
      </c>
      <c r="D630" s="109" t="s">
        <v>682</v>
      </c>
      <c r="E630" s="109" t="s">
        <v>138</v>
      </c>
      <c r="F630" s="118">
        <v>43881</v>
      </c>
      <c r="G630" s="103">
        <v>533530.11</v>
      </c>
      <c r="H630" s="105">
        <v>-2.7502</v>
      </c>
      <c r="I630" s="103">
        <v>-14.6729</v>
      </c>
      <c r="J630" s="104">
        <f t="shared" si="10"/>
        <v>-8.6019713503669658E-5</v>
      </c>
      <c r="K630" s="104">
        <v>2.2646619074246431E-3</v>
      </c>
    </row>
    <row r="631" spans="2:11">
      <c r="B631" s="102" t="s">
        <v>3445</v>
      </c>
      <c r="C631" s="96" t="s">
        <v>3447</v>
      </c>
      <c r="D631" s="109" t="s">
        <v>682</v>
      </c>
      <c r="E631" s="109" t="s">
        <v>138</v>
      </c>
      <c r="F631" s="118">
        <v>43881</v>
      </c>
      <c r="G631" s="103">
        <v>21273094.350000001</v>
      </c>
      <c r="H631" s="105">
        <v>-2.7502</v>
      </c>
      <c r="I631" s="103">
        <v>-585.04300000000001</v>
      </c>
      <c r="J631" s="104">
        <f t="shared" si="10"/>
        <v>-3.4298080984214029E-3</v>
      </c>
      <c r="K631" s="104">
        <v>2.2646619074246431E-3</v>
      </c>
    </row>
    <row r="632" spans="2:11">
      <c r="B632" s="102" t="s">
        <v>3445</v>
      </c>
      <c r="C632" s="96" t="s">
        <v>3448</v>
      </c>
      <c r="D632" s="109" t="s">
        <v>682</v>
      </c>
      <c r="E632" s="109" t="s">
        <v>138</v>
      </c>
      <c r="F632" s="118">
        <v>43881</v>
      </c>
      <c r="G632" s="103">
        <v>3867147.35</v>
      </c>
      <c r="H632" s="105">
        <v>-2.7502</v>
      </c>
      <c r="I632" s="103">
        <v>-106.35253</v>
      </c>
      <c r="J632" s="104">
        <f t="shared" si="10"/>
        <v>-6.234905275024318E-4</v>
      </c>
      <c r="K632" s="104">
        <v>2.2646619074246431E-3</v>
      </c>
    </row>
    <row r="633" spans="2:11">
      <c r="B633" s="102" t="s">
        <v>3445</v>
      </c>
      <c r="C633" s="96" t="s">
        <v>3449</v>
      </c>
      <c r="D633" s="109" t="s">
        <v>682</v>
      </c>
      <c r="E633" s="109" t="s">
        <v>138</v>
      </c>
      <c r="F633" s="118">
        <v>43881</v>
      </c>
      <c r="G633" s="103">
        <v>2565485.23</v>
      </c>
      <c r="H633" s="105">
        <v>-2.7502</v>
      </c>
      <c r="I633" s="103">
        <v>-70.554810000000003</v>
      </c>
      <c r="J633" s="104">
        <f t="shared" si="10"/>
        <v>-4.1362679105738106E-4</v>
      </c>
      <c r="K633" s="104">
        <v>2.2646619074246431E-3</v>
      </c>
    </row>
    <row r="634" spans="2:11">
      <c r="B634" s="102" t="s">
        <v>3445</v>
      </c>
      <c r="C634" s="96" t="s">
        <v>3450</v>
      </c>
      <c r="D634" s="109" t="s">
        <v>682</v>
      </c>
      <c r="E634" s="109" t="s">
        <v>138</v>
      </c>
      <c r="F634" s="118">
        <v>43881</v>
      </c>
      <c r="G634" s="103">
        <v>58650473.560000002</v>
      </c>
      <c r="H634" s="105">
        <v>-2.7502</v>
      </c>
      <c r="I634" s="103">
        <v>-1612.97875</v>
      </c>
      <c r="J634" s="104">
        <f t="shared" si="10"/>
        <v>-9.4560700313167257E-3</v>
      </c>
      <c r="K634" s="104">
        <v>2.2646619074246431E-3</v>
      </c>
    </row>
    <row r="635" spans="2:11">
      <c r="B635" s="102" t="s">
        <v>3451</v>
      </c>
      <c r="C635" s="96" t="s">
        <v>3452</v>
      </c>
      <c r="D635" s="109" t="s">
        <v>682</v>
      </c>
      <c r="E635" s="109" t="s">
        <v>138</v>
      </c>
      <c r="F635" s="118">
        <v>43915</v>
      </c>
      <c r="G635" s="103">
        <v>1433068.51</v>
      </c>
      <c r="H635" s="105">
        <v>-2.7006999999999999</v>
      </c>
      <c r="I635" s="103">
        <v>-38.702469999999998</v>
      </c>
      <c r="J635" s="104">
        <f t="shared" si="10"/>
        <v>-2.268928011016479E-4</v>
      </c>
      <c r="K635" s="104">
        <v>2.2646619074246431E-3</v>
      </c>
    </row>
    <row r="636" spans="2:11">
      <c r="B636" s="102" t="s">
        <v>3451</v>
      </c>
      <c r="C636" s="96" t="s">
        <v>3453</v>
      </c>
      <c r="D636" s="109" t="s">
        <v>682</v>
      </c>
      <c r="E636" s="109" t="s">
        <v>138</v>
      </c>
      <c r="F636" s="118">
        <v>43915</v>
      </c>
      <c r="G636" s="103">
        <v>132446258</v>
      </c>
      <c r="H636" s="105">
        <v>-2.7006999999999999</v>
      </c>
      <c r="I636" s="103">
        <v>-3576.93842</v>
      </c>
      <c r="J636" s="104">
        <f t="shared" si="10"/>
        <v>-2.0969761813184086E-2</v>
      </c>
      <c r="K636" s="104">
        <v>2.2646619074246431E-3</v>
      </c>
    </row>
    <row r="637" spans="2:11">
      <c r="B637" s="102" t="s">
        <v>3454</v>
      </c>
      <c r="C637" s="96" t="s">
        <v>3455</v>
      </c>
      <c r="D637" s="109" t="s">
        <v>682</v>
      </c>
      <c r="E637" s="109" t="s">
        <v>138</v>
      </c>
      <c r="F637" s="118">
        <v>43881</v>
      </c>
      <c r="G637" s="103">
        <v>37842827.799999997</v>
      </c>
      <c r="H637" s="105">
        <v>-2.7397999999999998</v>
      </c>
      <c r="I637" s="103">
        <v>-1036.82098</v>
      </c>
      <c r="J637" s="104">
        <f t="shared" si="10"/>
        <v>-6.0783514952186682E-3</v>
      </c>
      <c r="K637" s="104">
        <v>2.2646619074246431E-3</v>
      </c>
    </row>
    <row r="638" spans="2:11">
      <c r="B638" s="102" t="s">
        <v>3456</v>
      </c>
      <c r="C638" s="96" t="s">
        <v>3457</v>
      </c>
      <c r="D638" s="109" t="s">
        <v>682</v>
      </c>
      <c r="E638" s="109" t="s">
        <v>138</v>
      </c>
      <c r="F638" s="118">
        <v>43881</v>
      </c>
      <c r="G638" s="103">
        <v>116936479.89</v>
      </c>
      <c r="H638" s="105">
        <v>-2.7378999999999998</v>
      </c>
      <c r="I638" s="103">
        <v>-3201.6360299999997</v>
      </c>
      <c r="J638" s="104">
        <f t="shared" si="10"/>
        <v>-1.8769555714523118E-2</v>
      </c>
      <c r="K638" s="104">
        <v>2.2646619074246431E-3</v>
      </c>
    </row>
    <row r="639" spans="2:11">
      <c r="B639" s="102" t="s">
        <v>3458</v>
      </c>
      <c r="C639" s="96" t="s">
        <v>3069</v>
      </c>
      <c r="D639" s="109" t="s">
        <v>682</v>
      </c>
      <c r="E639" s="109" t="s">
        <v>138</v>
      </c>
      <c r="F639" s="118">
        <v>43914</v>
      </c>
      <c r="G639" s="103">
        <v>10975.82</v>
      </c>
      <c r="H639" s="105">
        <v>-2.6414</v>
      </c>
      <c r="I639" s="103">
        <v>-0.28992000000000001</v>
      </c>
      <c r="J639" s="104">
        <f t="shared" si="10"/>
        <v>-1.6996527843155685E-6</v>
      </c>
      <c r="K639" s="104">
        <v>2.2646619074246431E-3</v>
      </c>
    </row>
    <row r="640" spans="2:11">
      <c r="B640" s="102" t="s">
        <v>3458</v>
      </c>
      <c r="C640" s="96" t="s">
        <v>3459</v>
      </c>
      <c r="D640" s="109" t="s">
        <v>682</v>
      </c>
      <c r="E640" s="109" t="s">
        <v>138</v>
      </c>
      <c r="F640" s="118">
        <v>43914</v>
      </c>
      <c r="G640" s="103">
        <v>43714.06</v>
      </c>
      <c r="H640" s="105">
        <v>-2.6414</v>
      </c>
      <c r="I640" s="103">
        <v>-1.1546500000000002</v>
      </c>
      <c r="J640" s="104">
        <f t="shared" si="10"/>
        <v>-6.7691228180531578E-6</v>
      </c>
      <c r="K640" s="104">
        <v>2.2646619074246431E-3</v>
      </c>
    </row>
    <row r="641" spans="2:11">
      <c r="B641" s="102" t="s">
        <v>3458</v>
      </c>
      <c r="C641" s="96" t="s">
        <v>2982</v>
      </c>
      <c r="D641" s="109" t="s">
        <v>682</v>
      </c>
      <c r="E641" s="109" t="s">
        <v>138</v>
      </c>
      <c r="F641" s="118">
        <v>43914</v>
      </c>
      <c r="G641" s="103">
        <v>256455.89</v>
      </c>
      <c r="H641" s="105">
        <v>-2.6413000000000002</v>
      </c>
      <c r="I641" s="103">
        <v>-6.7738500000000004</v>
      </c>
      <c r="J641" s="104">
        <f t="shared" si="10"/>
        <v>-3.9711620491984047E-5</v>
      </c>
      <c r="K641" s="104">
        <v>2.2646619074246431E-3</v>
      </c>
    </row>
    <row r="642" spans="2:11">
      <c r="B642" s="102" t="s">
        <v>3458</v>
      </c>
      <c r="C642" s="96" t="s">
        <v>3460</v>
      </c>
      <c r="D642" s="109" t="s">
        <v>682</v>
      </c>
      <c r="E642" s="109" t="s">
        <v>138</v>
      </c>
      <c r="F642" s="118">
        <v>43914</v>
      </c>
      <c r="G642" s="103">
        <v>12754.67</v>
      </c>
      <c r="H642" s="105">
        <v>-2.6413000000000002</v>
      </c>
      <c r="I642" s="103">
        <v>-0.33688999999999997</v>
      </c>
      <c r="J642" s="104">
        <f t="shared" si="10"/>
        <v>-1.9750138883418592E-6</v>
      </c>
      <c r="K642" s="104">
        <v>2.2646619074246431E-3</v>
      </c>
    </row>
    <row r="643" spans="2:11">
      <c r="B643" s="102" t="s">
        <v>3458</v>
      </c>
      <c r="C643" s="96" t="s">
        <v>3461</v>
      </c>
      <c r="D643" s="109" t="s">
        <v>682</v>
      </c>
      <c r="E643" s="109" t="s">
        <v>138</v>
      </c>
      <c r="F643" s="118">
        <v>43914</v>
      </c>
      <c r="G643" s="103">
        <v>20816.240000000002</v>
      </c>
      <c r="H643" s="105">
        <v>-2.6413000000000002</v>
      </c>
      <c r="I643" s="103">
        <v>-0.54980999999999991</v>
      </c>
      <c r="J643" s="104">
        <f t="shared" si="10"/>
        <v>-3.2232550267126883E-6</v>
      </c>
      <c r="K643" s="104">
        <v>2.2646619074246431E-3</v>
      </c>
    </row>
    <row r="644" spans="2:11">
      <c r="B644" s="102" t="s">
        <v>3458</v>
      </c>
      <c r="C644" s="96" t="s">
        <v>3462</v>
      </c>
      <c r="D644" s="109" t="s">
        <v>682</v>
      </c>
      <c r="E644" s="109" t="s">
        <v>138</v>
      </c>
      <c r="F644" s="118">
        <v>43914</v>
      </c>
      <c r="G644" s="103">
        <v>4830877.91</v>
      </c>
      <c r="H644" s="105">
        <v>-2.6413000000000002</v>
      </c>
      <c r="I644" s="103">
        <v>-127.59971</v>
      </c>
      <c r="J644" s="104">
        <f t="shared" si="10"/>
        <v>-7.4805188458664147E-4</v>
      </c>
      <c r="K644" s="104">
        <v>2.2646619074246431E-3</v>
      </c>
    </row>
    <row r="645" spans="2:11">
      <c r="B645" s="102" t="s">
        <v>3458</v>
      </c>
      <c r="C645" s="96" t="s">
        <v>3463</v>
      </c>
      <c r="D645" s="109" t="s">
        <v>682</v>
      </c>
      <c r="E645" s="109" t="s">
        <v>138</v>
      </c>
      <c r="F645" s="118">
        <v>43914</v>
      </c>
      <c r="G645" s="103">
        <v>2762.89</v>
      </c>
      <c r="H645" s="105">
        <v>-2.6410999999999998</v>
      </c>
      <c r="I645" s="103">
        <v>-7.2969999999999993E-2</v>
      </c>
      <c r="J645" s="104">
        <f t="shared" si="10"/>
        <v>-4.2778581564399497E-7</v>
      </c>
      <c r="K645" s="104">
        <v>2.2646619074246431E-3</v>
      </c>
    </row>
    <row r="646" spans="2:11">
      <c r="B646" s="102" t="s">
        <v>3458</v>
      </c>
      <c r="C646" s="96" t="s">
        <v>3464</v>
      </c>
      <c r="D646" s="109" t="s">
        <v>682</v>
      </c>
      <c r="E646" s="109" t="s">
        <v>138</v>
      </c>
      <c r="F646" s="118">
        <v>43914</v>
      </c>
      <c r="G646" s="103">
        <v>17750.560000000001</v>
      </c>
      <c r="H646" s="105">
        <v>-2.6413000000000002</v>
      </c>
      <c r="I646" s="103">
        <v>-0.46885000000000004</v>
      </c>
      <c r="J646" s="104">
        <f t="shared" si="10"/>
        <v>-2.7486279246907917E-6</v>
      </c>
      <c r="K646" s="104">
        <v>2.2646619074246431E-3</v>
      </c>
    </row>
    <row r="647" spans="2:11">
      <c r="B647" s="102" t="s">
        <v>3458</v>
      </c>
      <c r="C647" s="96" t="s">
        <v>3465</v>
      </c>
      <c r="D647" s="109" t="s">
        <v>682</v>
      </c>
      <c r="E647" s="109" t="s">
        <v>138</v>
      </c>
      <c r="F647" s="118">
        <v>43914</v>
      </c>
      <c r="G647" s="103">
        <v>1280387.02</v>
      </c>
      <c r="H647" s="105">
        <v>-2.6413000000000002</v>
      </c>
      <c r="I647" s="103">
        <v>-33.819330000000001</v>
      </c>
      <c r="J647" s="104">
        <f t="shared" si="10"/>
        <v>-1.9826544701361423E-4</v>
      </c>
      <c r="K647" s="104">
        <v>2.2646619074246431E-3</v>
      </c>
    </row>
    <row r="648" spans="2:11">
      <c r="B648" s="102" t="s">
        <v>3458</v>
      </c>
      <c r="C648" s="96" t="s">
        <v>3466</v>
      </c>
      <c r="D648" s="109" t="s">
        <v>682</v>
      </c>
      <c r="E648" s="109" t="s">
        <v>138</v>
      </c>
      <c r="F648" s="118">
        <v>43914</v>
      </c>
      <c r="G648" s="103">
        <v>104081.14</v>
      </c>
      <c r="H648" s="105">
        <v>-2.6413000000000002</v>
      </c>
      <c r="I648" s="103">
        <v>-2.7491099999999999</v>
      </c>
      <c r="J648" s="104">
        <f t="shared" si="10"/>
        <v>-1.6116626882897947E-5</v>
      </c>
      <c r="K648" s="104">
        <v>2.2646619074246431E-3</v>
      </c>
    </row>
    <row r="649" spans="2:11">
      <c r="B649" s="102" t="s">
        <v>3458</v>
      </c>
      <c r="C649" s="96" t="s">
        <v>2801</v>
      </c>
      <c r="D649" s="109" t="s">
        <v>682</v>
      </c>
      <c r="E649" s="109" t="s">
        <v>138</v>
      </c>
      <c r="F649" s="118">
        <v>43914</v>
      </c>
      <c r="G649" s="103">
        <v>557117.84</v>
      </c>
      <c r="H649" s="105">
        <v>-2.6413000000000002</v>
      </c>
      <c r="I649" s="103">
        <v>-14.71537</v>
      </c>
      <c r="J649" s="104">
        <f t="shared" si="10"/>
        <v>-8.6268693407608264E-5</v>
      </c>
      <c r="K649" s="104">
        <v>2.2646619074246431E-3</v>
      </c>
    </row>
    <row r="650" spans="2:11">
      <c r="B650" s="102" t="s">
        <v>3458</v>
      </c>
      <c r="C650" s="96" t="s">
        <v>3467</v>
      </c>
      <c r="D650" s="109" t="s">
        <v>682</v>
      </c>
      <c r="E650" s="109" t="s">
        <v>138</v>
      </c>
      <c r="F650" s="118">
        <v>43914</v>
      </c>
      <c r="G650" s="103">
        <v>392858.93</v>
      </c>
      <c r="H650" s="105">
        <v>-2.6413000000000002</v>
      </c>
      <c r="I650" s="103">
        <v>-10.376709999999999</v>
      </c>
      <c r="J650" s="104">
        <f t="shared" si="10"/>
        <v>-6.0833347280405637E-5</v>
      </c>
      <c r="K650" s="104">
        <v>2.2646619074246431E-3</v>
      </c>
    </row>
    <row r="651" spans="2:11">
      <c r="B651" s="102" t="s">
        <v>3468</v>
      </c>
      <c r="C651" s="96" t="s">
        <v>3469</v>
      </c>
      <c r="D651" s="109" t="s">
        <v>682</v>
      </c>
      <c r="E651" s="109" t="s">
        <v>138</v>
      </c>
      <c r="F651" s="118">
        <v>43941</v>
      </c>
      <c r="G651" s="103">
        <v>3205933.37</v>
      </c>
      <c r="H651" s="105">
        <v>-2.5981999999999998</v>
      </c>
      <c r="I651" s="103">
        <v>-83.295149999999992</v>
      </c>
      <c r="J651" s="104">
        <f t="shared" si="10"/>
        <v>-4.8831689299628491E-4</v>
      </c>
      <c r="K651" s="104">
        <v>2.2646619074246431E-3</v>
      </c>
    </row>
    <row r="652" spans="2:11">
      <c r="B652" s="102" t="s">
        <v>3468</v>
      </c>
      <c r="C652" s="96" t="s">
        <v>3470</v>
      </c>
      <c r="D652" s="109" t="s">
        <v>682</v>
      </c>
      <c r="E652" s="109" t="s">
        <v>138</v>
      </c>
      <c r="F652" s="118">
        <v>43941</v>
      </c>
      <c r="G652" s="103">
        <v>72502542.719999999</v>
      </c>
      <c r="H652" s="105">
        <v>-2.5981999999999998</v>
      </c>
      <c r="I652" s="103">
        <v>-1883.7292299999999</v>
      </c>
      <c r="J652" s="104">
        <f t="shared" si="10"/>
        <v>-1.1043341717253454E-2</v>
      </c>
      <c r="K652" s="104">
        <v>2.2646619074246431E-3</v>
      </c>
    </row>
    <row r="653" spans="2:11">
      <c r="B653" s="102" t="s">
        <v>3468</v>
      </c>
      <c r="C653" s="96" t="s">
        <v>3471</v>
      </c>
      <c r="D653" s="109" t="s">
        <v>682</v>
      </c>
      <c r="E653" s="109" t="s">
        <v>138</v>
      </c>
      <c r="F653" s="118">
        <v>43941</v>
      </c>
      <c r="G653" s="103">
        <v>2384578.54</v>
      </c>
      <c r="H653" s="105">
        <v>-2.5981999999999998</v>
      </c>
      <c r="I653" s="103">
        <v>-61.955069999999999</v>
      </c>
      <c r="J653" s="104">
        <f t="shared" si="10"/>
        <v>-3.6321091069248739E-4</v>
      </c>
      <c r="K653" s="104">
        <v>2.2646619074246431E-3</v>
      </c>
    </row>
    <row r="654" spans="2:11">
      <c r="B654" s="102" t="s">
        <v>3468</v>
      </c>
      <c r="C654" s="96" t="s">
        <v>3472</v>
      </c>
      <c r="D654" s="109" t="s">
        <v>682</v>
      </c>
      <c r="E654" s="109" t="s">
        <v>138</v>
      </c>
      <c r="F654" s="118">
        <v>43941</v>
      </c>
      <c r="G654" s="103">
        <v>1419391.99</v>
      </c>
      <c r="H654" s="105">
        <v>-2.5981999999999998</v>
      </c>
      <c r="I654" s="103">
        <v>-36.878019999999999</v>
      </c>
      <c r="J654" s="104">
        <f t="shared" si="10"/>
        <v>-2.1619698321276635E-4</v>
      </c>
      <c r="K654" s="104">
        <v>2.2646619074246431E-3</v>
      </c>
    </row>
    <row r="655" spans="2:11">
      <c r="B655" s="102" t="s">
        <v>3468</v>
      </c>
      <c r="C655" s="96" t="s">
        <v>3473</v>
      </c>
      <c r="D655" s="109" t="s">
        <v>682</v>
      </c>
      <c r="E655" s="109" t="s">
        <v>138</v>
      </c>
      <c r="F655" s="118">
        <v>43941</v>
      </c>
      <c r="G655" s="103">
        <v>1548083.53</v>
      </c>
      <c r="H655" s="105">
        <v>-2.5981999999999998</v>
      </c>
      <c r="I655" s="103">
        <v>-40.221629999999998</v>
      </c>
      <c r="J655" s="104">
        <f t="shared" si="10"/>
        <v>-2.3579885975169218E-4</v>
      </c>
      <c r="K655" s="104">
        <v>2.2646619074246431E-3</v>
      </c>
    </row>
    <row r="656" spans="2:11">
      <c r="B656" s="102" t="s">
        <v>3468</v>
      </c>
      <c r="C656" s="96" t="s">
        <v>3474</v>
      </c>
      <c r="D656" s="109" t="s">
        <v>682</v>
      </c>
      <c r="E656" s="109" t="s">
        <v>138</v>
      </c>
      <c r="F656" s="118">
        <v>43941</v>
      </c>
      <c r="G656" s="103">
        <v>571541.84</v>
      </c>
      <c r="H656" s="105">
        <v>-2.5981999999999998</v>
      </c>
      <c r="I656" s="103">
        <v>-14.849549999999999</v>
      </c>
      <c r="J656" s="104">
        <f t="shared" si="10"/>
        <v>-8.7055322169333772E-5</v>
      </c>
      <c r="K656" s="104">
        <v>2.2646619074246431E-3</v>
      </c>
    </row>
    <row r="657" spans="2:11">
      <c r="B657" s="102" t="s">
        <v>3475</v>
      </c>
      <c r="C657" s="96" t="s">
        <v>3476</v>
      </c>
      <c r="D657" s="109" t="s">
        <v>682</v>
      </c>
      <c r="E657" s="109" t="s">
        <v>138</v>
      </c>
      <c r="F657" s="118">
        <v>43915</v>
      </c>
      <c r="G657" s="103">
        <v>723274.66</v>
      </c>
      <c r="H657" s="105">
        <v>-2.6301999999999999</v>
      </c>
      <c r="I657" s="103">
        <v>-19.02383</v>
      </c>
      <c r="J657" s="104">
        <f t="shared" si="10"/>
        <v>-1.1152699236977802E-4</v>
      </c>
      <c r="K657" s="104">
        <v>2.2646619074246431E-3</v>
      </c>
    </row>
    <row r="658" spans="2:11">
      <c r="B658" s="102" t="s">
        <v>3477</v>
      </c>
      <c r="C658" s="96" t="s">
        <v>3478</v>
      </c>
      <c r="D658" s="109" t="s">
        <v>682</v>
      </c>
      <c r="E658" s="109" t="s">
        <v>138</v>
      </c>
      <c r="F658" s="118">
        <v>43941</v>
      </c>
      <c r="G658" s="103">
        <v>34134346.439999998</v>
      </c>
      <c r="H658" s="105">
        <v>-2.3912</v>
      </c>
      <c r="I658" s="103">
        <v>-816.2106</v>
      </c>
      <c r="J658" s="104">
        <f t="shared" si="10"/>
        <v>-4.7850255893966635E-3</v>
      </c>
      <c r="K658" s="104">
        <v>2.2646619074246431E-3</v>
      </c>
    </row>
    <row r="659" spans="2:11">
      <c r="B659" s="102" t="s">
        <v>3479</v>
      </c>
      <c r="C659" s="96" t="s">
        <v>3480</v>
      </c>
      <c r="D659" s="109" t="s">
        <v>682</v>
      </c>
      <c r="E659" s="109" t="s">
        <v>138</v>
      </c>
      <c r="F659" s="118">
        <v>43923</v>
      </c>
      <c r="G659" s="103">
        <v>34140.269999999997</v>
      </c>
      <c r="H659" s="105">
        <v>-2.5222000000000002</v>
      </c>
      <c r="I659" s="103">
        <v>-0.86108000000000007</v>
      </c>
      <c r="J659" s="104">
        <f t="shared" si="10"/>
        <v>-5.0480719492220266E-6</v>
      </c>
      <c r="K659" s="104">
        <v>2.2646619074246431E-3</v>
      </c>
    </row>
    <row r="660" spans="2:11">
      <c r="B660" s="102" t="s">
        <v>3479</v>
      </c>
      <c r="C660" s="96" t="s">
        <v>3481</v>
      </c>
      <c r="D660" s="109" t="s">
        <v>682</v>
      </c>
      <c r="E660" s="109" t="s">
        <v>138</v>
      </c>
      <c r="F660" s="118">
        <v>43923</v>
      </c>
      <c r="G660" s="103">
        <v>777639.56</v>
      </c>
      <c r="H660" s="105">
        <v>-2.5222000000000002</v>
      </c>
      <c r="I660" s="103">
        <v>-19.61354</v>
      </c>
      <c r="J660" s="104">
        <f t="shared" si="10"/>
        <v>-1.149841607039348E-4</v>
      </c>
      <c r="K660" s="104">
        <v>2.2646619074246431E-3</v>
      </c>
    </row>
    <row r="661" spans="2:11">
      <c r="B661" s="102" t="s">
        <v>3479</v>
      </c>
      <c r="C661" s="96" t="s">
        <v>3339</v>
      </c>
      <c r="D661" s="109" t="s">
        <v>682</v>
      </c>
      <c r="E661" s="109" t="s">
        <v>138</v>
      </c>
      <c r="F661" s="118">
        <v>43923</v>
      </c>
      <c r="G661" s="103">
        <v>30346.91</v>
      </c>
      <c r="H661" s="105">
        <v>-2.5222000000000002</v>
      </c>
      <c r="I661" s="103">
        <v>-0.76540999999999992</v>
      </c>
      <c r="J661" s="104">
        <f t="shared" si="10"/>
        <v>-4.4872076353579577E-6</v>
      </c>
      <c r="K661" s="104">
        <v>2.2646619074246431E-3</v>
      </c>
    </row>
    <row r="662" spans="2:11">
      <c r="B662" s="102" t="s">
        <v>3479</v>
      </c>
      <c r="C662" s="96" t="s">
        <v>3482</v>
      </c>
      <c r="D662" s="109" t="s">
        <v>682</v>
      </c>
      <c r="E662" s="109" t="s">
        <v>138</v>
      </c>
      <c r="F662" s="118">
        <v>43923</v>
      </c>
      <c r="G662" s="103">
        <v>363783.6</v>
      </c>
      <c r="H662" s="105">
        <v>-2.5222000000000002</v>
      </c>
      <c r="I662" s="103">
        <v>-9.1752900000000004</v>
      </c>
      <c r="J662" s="104">
        <f t="shared" si="10"/>
        <v>-5.3790035856107869E-5</v>
      </c>
      <c r="K662" s="104">
        <v>2.2646619074246431E-3</v>
      </c>
    </row>
    <row r="663" spans="2:11">
      <c r="B663" s="102" t="s">
        <v>3479</v>
      </c>
      <c r="C663" s="96" t="s">
        <v>3483</v>
      </c>
      <c r="D663" s="109" t="s">
        <v>682</v>
      </c>
      <c r="E663" s="109" t="s">
        <v>138</v>
      </c>
      <c r="F663" s="118">
        <v>43923</v>
      </c>
      <c r="G663" s="103">
        <v>10735.21</v>
      </c>
      <c r="H663" s="105">
        <v>-2.5223</v>
      </c>
      <c r="I663" s="103">
        <v>-0.27076999999999996</v>
      </c>
      <c r="J663" s="104">
        <f t="shared" si="10"/>
        <v>-1.5873861217202207E-6</v>
      </c>
      <c r="K663" s="104">
        <v>2.2646619074246431E-3</v>
      </c>
    </row>
    <row r="664" spans="2:11">
      <c r="B664" s="102" t="s">
        <v>3479</v>
      </c>
      <c r="C664" s="96" t="s">
        <v>3484</v>
      </c>
      <c r="D664" s="109" t="s">
        <v>682</v>
      </c>
      <c r="E664" s="109" t="s">
        <v>138</v>
      </c>
      <c r="F664" s="118">
        <v>43923</v>
      </c>
      <c r="G664" s="103">
        <v>400199.89</v>
      </c>
      <c r="H664" s="105">
        <v>-2.5222000000000002</v>
      </c>
      <c r="I664" s="103">
        <v>-10.093780000000001</v>
      </c>
      <c r="J664" s="104">
        <f t="shared" ref="J664:J727" si="11">I664/$I$11</f>
        <v>-5.9174673293559604E-5</v>
      </c>
      <c r="K664" s="104">
        <v>2.2646619074246431E-3</v>
      </c>
    </row>
    <row r="665" spans="2:11">
      <c r="B665" s="102" t="s">
        <v>3479</v>
      </c>
      <c r="C665" s="96" t="s">
        <v>3228</v>
      </c>
      <c r="D665" s="109" t="s">
        <v>682</v>
      </c>
      <c r="E665" s="109" t="s">
        <v>138</v>
      </c>
      <c r="F665" s="118">
        <v>43923</v>
      </c>
      <c r="G665" s="103">
        <v>180184.79</v>
      </c>
      <c r="H665" s="105">
        <v>-2.5222000000000002</v>
      </c>
      <c r="I665" s="103">
        <v>-4.5445799999999998</v>
      </c>
      <c r="J665" s="104">
        <f t="shared" si="11"/>
        <v>-2.664254984321484E-5</v>
      </c>
      <c r="K665" s="104">
        <v>2.2646619074246431E-3</v>
      </c>
    </row>
    <row r="666" spans="2:11">
      <c r="B666" s="102" t="s">
        <v>3479</v>
      </c>
      <c r="C666" s="96" t="s">
        <v>3485</v>
      </c>
      <c r="D666" s="109" t="s">
        <v>682</v>
      </c>
      <c r="E666" s="109" t="s">
        <v>138</v>
      </c>
      <c r="F666" s="118">
        <v>43923</v>
      </c>
      <c r="G666" s="103">
        <v>550037.74</v>
      </c>
      <c r="H666" s="105">
        <v>-2.5222000000000002</v>
      </c>
      <c r="I666" s="103">
        <v>-13.87299</v>
      </c>
      <c r="J666" s="104">
        <f t="shared" si="11"/>
        <v>-8.1330250000972813E-5</v>
      </c>
      <c r="K666" s="104">
        <v>2.2646619074246431E-3</v>
      </c>
    </row>
    <row r="667" spans="2:11">
      <c r="B667" s="102" t="s">
        <v>3479</v>
      </c>
      <c r="C667" s="96" t="s">
        <v>3486</v>
      </c>
      <c r="D667" s="109" t="s">
        <v>682</v>
      </c>
      <c r="E667" s="109" t="s">
        <v>138</v>
      </c>
      <c r="F667" s="118">
        <v>43923</v>
      </c>
      <c r="G667" s="103">
        <v>1336781.3700000001</v>
      </c>
      <c r="H667" s="105">
        <v>-2.5222000000000002</v>
      </c>
      <c r="I667" s="103">
        <v>-33.716160000000002</v>
      </c>
      <c r="J667" s="104">
        <f t="shared" si="11"/>
        <v>-1.9766061403293737E-4</v>
      </c>
      <c r="K667" s="104">
        <v>2.2646619074246431E-3</v>
      </c>
    </row>
    <row r="668" spans="2:11">
      <c r="B668" s="102" t="s">
        <v>3479</v>
      </c>
      <c r="C668" s="96" t="s">
        <v>3487</v>
      </c>
      <c r="D668" s="109" t="s">
        <v>682</v>
      </c>
      <c r="E668" s="109" t="s">
        <v>138</v>
      </c>
      <c r="F668" s="118">
        <v>43923</v>
      </c>
      <c r="G668" s="103">
        <v>4096.8500000000004</v>
      </c>
      <c r="H668" s="105">
        <v>-2.5219</v>
      </c>
      <c r="I668" s="103">
        <v>-0.10332</v>
      </c>
      <c r="J668" s="104">
        <f t="shared" si="11"/>
        <v>-6.0571235401312266E-7</v>
      </c>
      <c r="K668" s="104">
        <v>2.2646619074246431E-3</v>
      </c>
    </row>
    <row r="669" spans="2:11">
      <c r="B669" s="102" t="s">
        <v>3479</v>
      </c>
      <c r="C669" s="96" t="s">
        <v>3488</v>
      </c>
      <c r="D669" s="109" t="s">
        <v>682</v>
      </c>
      <c r="E669" s="109" t="s">
        <v>138</v>
      </c>
      <c r="F669" s="118">
        <v>43923</v>
      </c>
      <c r="G669" s="103">
        <v>1237774.5900000001</v>
      </c>
      <c r="H669" s="105">
        <v>-2.5222000000000002</v>
      </c>
      <c r="I669" s="103">
        <v>-31.219000000000001</v>
      </c>
      <c r="J669" s="104">
        <f t="shared" si="11"/>
        <v>-1.8302104123050405E-4</v>
      </c>
      <c r="K669" s="104">
        <v>2.2646619074246431E-3</v>
      </c>
    </row>
    <row r="670" spans="2:11">
      <c r="B670" s="102" t="s">
        <v>3479</v>
      </c>
      <c r="C670" s="96" t="s">
        <v>3489</v>
      </c>
      <c r="D670" s="109" t="s">
        <v>682</v>
      </c>
      <c r="E670" s="109" t="s">
        <v>138</v>
      </c>
      <c r="F670" s="118">
        <v>43923</v>
      </c>
      <c r="G670" s="103">
        <v>7670181.4000000004</v>
      </c>
      <c r="H670" s="105">
        <v>-2.5222000000000002</v>
      </c>
      <c r="I670" s="103">
        <v>-193.45651999999998</v>
      </c>
      <c r="J670" s="104">
        <f t="shared" si="11"/>
        <v>-1.1341367027524849E-3</v>
      </c>
      <c r="K670" s="104">
        <v>2.2646619074246431E-3</v>
      </c>
    </row>
    <row r="671" spans="2:11">
      <c r="B671" s="102" t="s">
        <v>3479</v>
      </c>
      <c r="C671" s="96" t="s">
        <v>3490</v>
      </c>
      <c r="D671" s="109" t="s">
        <v>682</v>
      </c>
      <c r="E671" s="109" t="s">
        <v>138</v>
      </c>
      <c r="F671" s="118">
        <v>43923</v>
      </c>
      <c r="G671" s="103">
        <v>4476169.17</v>
      </c>
      <c r="H671" s="105">
        <v>-2.5222000000000002</v>
      </c>
      <c r="I671" s="103">
        <v>-112.89747</v>
      </c>
      <c r="J671" s="104">
        <f t="shared" si="11"/>
        <v>-6.6186016565840009E-4</v>
      </c>
      <c r="K671" s="104">
        <v>2.2646619074246431E-3</v>
      </c>
    </row>
    <row r="672" spans="2:11">
      <c r="B672" s="102" t="s">
        <v>3479</v>
      </c>
      <c r="C672" s="96" t="s">
        <v>3491</v>
      </c>
      <c r="D672" s="109" t="s">
        <v>682</v>
      </c>
      <c r="E672" s="109" t="s">
        <v>138</v>
      </c>
      <c r="F672" s="118">
        <v>43923</v>
      </c>
      <c r="G672" s="103">
        <v>223808.46</v>
      </c>
      <c r="H672" s="105">
        <v>-2.5222000000000002</v>
      </c>
      <c r="I672" s="103">
        <v>-5.6448700000000001</v>
      </c>
      <c r="J672" s="104">
        <f t="shared" si="11"/>
        <v>-3.3092987764208827E-5</v>
      </c>
      <c r="K672" s="104">
        <v>2.2646619074246431E-3</v>
      </c>
    </row>
    <row r="673" spans="2:11">
      <c r="B673" s="102" t="s">
        <v>3492</v>
      </c>
      <c r="C673" s="96" t="s">
        <v>3493</v>
      </c>
      <c r="D673" s="109" t="s">
        <v>682</v>
      </c>
      <c r="E673" s="109" t="s">
        <v>138</v>
      </c>
      <c r="F673" s="118">
        <v>43955</v>
      </c>
      <c r="G673" s="103">
        <v>5697.45</v>
      </c>
      <c r="H673" s="105">
        <v>-2.2757999999999998</v>
      </c>
      <c r="I673" s="103">
        <v>-0.12966</v>
      </c>
      <c r="J673" s="104">
        <f t="shared" si="11"/>
        <v>-7.6013031185967373E-7</v>
      </c>
      <c r="K673" s="104">
        <v>2.2646619074246431E-3</v>
      </c>
    </row>
    <row r="674" spans="2:11">
      <c r="B674" s="102" t="s">
        <v>3492</v>
      </c>
      <c r="C674" s="96" t="s">
        <v>2891</v>
      </c>
      <c r="D674" s="109" t="s">
        <v>682</v>
      </c>
      <c r="E674" s="109" t="s">
        <v>138</v>
      </c>
      <c r="F674" s="118">
        <v>43955</v>
      </c>
      <c r="G674" s="103">
        <v>37982.85</v>
      </c>
      <c r="H674" s="105">
        <v>-2.2761</v>
      </c>
      <c r="I674" s="103">
        <v>-0.86453000000000002</v>
      </c>
      <c r="J674" s="104">
        <f t="shared" si="11"/>
        <v>-5.0682975359559134E-6</v>
      </c>
      <c r="K674" s="104">
        <v>2.2646619074246431E-3</v>
      </c>
    </row>
    <row r="675" spans="2:11">
      <c r="B675" s="102" t="s">
        <v>3492</v>
      </c>
      <c r="C675" s="96" t="s">
        <v>3494</v>
      </c>
      <c r="D675" s="109" t="s">
        <v>682</v>
      </c>
      <c r="E675" s="109" t="s">
        <v>138</v>
      </c>
      <c r="F675" s="118">
        <v>43955</v>
      </c>
      <c r="G675" s="103">
        <v>1139.48</v>
      </c>
      <c r="H675" s="105">
        <v>-2.2765</v>
      </c>
      <c r="I675" s="103">
        <v>-2.5940000000000001E-2</v>
      </c>
      <c r="J675" s="104">
        <f t="shared" si="11"/>
        <v>-1.5207296228320174E-7</v>
      </c>
      <c r="K675" s="104">
        <v>2.2646619074246431E-3</v>
      </c>
    </row>
    <row r="676" spans="2:11">
      <c r="B676" s="102" t="s">
        <v>3492</v>
      </c>
      <c r="C676" s="96" t="s">
        <v>3495</v>
      </c>
      <c r="D676" s="109" t="s">
        <v>682</v>
      </c>
      <c r="E676" s="109" t="s">
        <v>138</v>
      </c>
      <c r="F676" s="118">
        <v>43955</v>
      </c>
      <c r="G676" s="103">
        <v>189914.27</v>
      </c>
      <c r="H676" s="105">
        <v>-2.2761</v>
      </c>
      <c r="I676" s="103">
        <v>-4.3226300000000002</v>
      </c>
      <c r="J676" s="104">
        <f t="shared" si="11"/>
        <v>-2.5341370430001401E-5</v>
      </c>
      <c r="K676" s="104">
        <v>2.2646619074246431E-3</v>
      </c>
    </row>
    <row r="677" spans="2:11">
      <c r="B677" s="102" t="s">
        <v>3496</v>
      </c>
      <c r="C677" s="96" t="s">
        <v>3497</v>
      </c>
      <c r="D677" s="109" t="s">
        <v>682</v>
      </c>
      <c r="E677" s="109" t="s">
        <v>138</v>
      </c>
      <c r="F677" s="118">
        <v>43874</v>
      </c>
      <c r="G677" s="103">
        <v>114144.05</v>
      </c>
      <c r="H677" s="105">
        <v>-2.1244000000000001</v>
      </c>
      <c r="I677" s="103">
        <v>-2.4249299999999998</v>
      </c>
      <c r="J677" s="104">
        <f t="shared" si="11"/>
        <v>-1.421612522858151E-5</v>
      </c>
      <c r="K677" s="104">
        <v>2.2646619074246431E-3</v>
      </c>
    </row>
    <row r="678" spans="2:11">
      <c r="B678" s="102" t="s">
        <v>3498</v>
      </c>
      <c r="C678" s="96" t="s">
        <v>3499</v>
      </c>
      <c r="D678" s="109" t="s">
        <v>682</v>
      </c>
      <c r="E678" s="109" t="s">
        <v>138</v>
      </c>
      <c r="F678" s="118">
        <v>43955</v>
      </c>
      <c r="G678" s="103">
        <v>392030.21</v>
      </c>
      <c r="H678" s="105">
        <v>-2.0306999999999999</v>
      </c>
      <c r="I678" s="103">
        <v>-7.9610399999999997</v>
      </c>
      <c r="J678" s="104">
        <f t="shared" si="11"/>
        <v>-4.6671508699115662E-5</v>
      </c>
      <c r="K678" s="104">
        <v>2.2646619074246431E-3</v>
      </c>
    </row>
    <row r="679" spans="2:11">
      <c r="B679" s="102" t="s">
        <v>3328</v>
      </c>
      <c r="C679" s="96" t="s">
        <v>3500</v>
      </c>
      <c r="D679" s="109" t="s">
        <v>682</v>
      </c>
      <c r="E679" s="109" t="s">
        <v>138</v>
      </c>
      <c r="F679" s="118">
        <v>43955</v>
      </c>
      <c r="G679" s="103">
        <v>361604.31</v>
      </c>
      <c r="H679" s="105">
        <v>-2.0242</v>
      </c>
      <c r="I679" s="103">
        <v>-7.31968</v>
      </c>
      <c r="J679" s="104">
        <f t="shared" si="11"/>
        <v>-4.2911542812841404E-5</v>
      </c>
      <c r="K679" s="104">
        <v>2.2646619074246431E-3</v>
      </c>
    </row>
    <row r="680" spans="2:11">
      <c r="B680" s="102" t="s">
        <v>3328</v>
      </c>
      <c r="C680" s="96" t="s">
        <v>3501</v>
      </c>
      <c r="D680" s="109" t="s">
        <v>682</v>
      </c>
      <c r="E680" s="109" t="s">
        <v>138</v>
      </c>
      <c r="F680" s="118">
        <v>43955</v>
      </c>
      <c r="G680" s="103">
        <v>4948269.5599999996</v>
      </c>
      <c r="H680" s="105">
        <v>-2.0242</v>
      </c>
      <c r="I680" s="103">
        <v>-100.16403</v>
      </c>
      <c r="J680" s="104">
        <f t="shared" si="11"/>
        <v>-5.87210514892964E-4</v>
      </c>
      <c r="K680" s="104">
        <v>2.2646619074246431E-3</v>
      </c>
    </row>
    <row r="681" spans="2:11">
      <c r="B681" s="102" t="s">
        <v>3328</v>
      </c>
      <c r="C681" s="96" t="s">
        <v>3502</v>
      </c>
      <c r="D681" s="109" t="s">
        <v>682</v>
      </c>
      <c r="E681" s="109" t="s">
        <v>138</v>
      </c>
      <c r="F681" s="118">
        <v>43955</v>
      </c>
      <c r="G681" s="103">
        <v>1621509.87</v>
      </c>
      <c r="H681" s="105">
        <v>-2.0242</v>
      </c>
      <c r="I681" s="103">
        <v>-32.822980000000001</v>
      </c>
      <c r="J681" s="104">
        <f t="shared" si="11"/>
        <v>-1.9242435618975655E-4</v>
      </c>
      <c r="K681" s="104">
        <v>2.2646619074246431E-3</v>
      </c>
    </row>
    <row r="682" spans="2:11">
      <c r="B682" s="102" t="s">
        <v>3328</v>
      </c>
      <c r="C682" s="96" t="s">
        <v>3503</v>
      </c>
      <c r="D682" s="109" t="s">
        <v>682</v>
      </c>
      <c r="E682" s="109" t="s">
        <v>138</v>
      </c>
      <c r="F682" s="118">
        <v>43955</v>
      </c>
      <c r="G682" s="103">
        <v>1404547.28</v>
      </c>
      <c r="H682" s="105">
        <v>-2.0242</v>
      </c>
      <c r="I682" s="103">
        <v>-28.431169999999998</v>
      </c>
      <c r="J682" s="104">
        <f t="shared" si="11"/>
        <v>-1.6667741877707387E-4</v>
      </c>
      <c r="K682" s="104">
        <v>2.2646619074246431E-3</v>
      </c>
    </row>
    <row r="683" spans="2:11">
      <c r="B683" s="102" t="s">
        <v>3504</v>
      </c>
      <c r="C683" s="96" t="s">
        <v>3505</v>
      </c>
      <c r="D683" s="109" t="s">
        <v>682</v>
      </c>
      <c r="E683" s="109" t="s">
        <v>138</v>
      </c>
      <c r="F683" s="118">
        <v>43971</v>
      </c>
      <c r="G683" s="103">
        <v>171333.05</v>
      </c>
      <c r="H683" s="105">
        <v>-2.0547</v>
      </c>
      <c r="I683" s="103">
        <v>-3.5204400000000002</v>
      </c>
      <c r="J683" s="104">
        <f t="shared" si="11"/>
        <v>-2.0638540452593477E-5</v>
      </c>
      <c r="K683" s="104">
        <v>2.2646619074246431E-3</v>
      </c>
    </row>
    <row r="684" spans="2:11">
      <c r="B684" s="102" t="s">
        <v>3506</v>
      </c>
      <c r="C684" s="96" t="s">
        <v>3507</v>
      </c>
      <c r="D684" s="109" t="s">
        <v>682</v>
      </c>
      <c r="E684" s="109" t="s">
        <v>138</v>
      </c>
      <c r="F684" s="118">
        <v>43978</v>
      </c>
      <c r="G684" s="103">
        <v>2209297.7200000002</v>
      </c>
      <c r="H684" s="105">
        <v>-1.9468000000000001</v>
      </c>
      <c r="I684" s="103">
        <v>-43.010239999999996</v>
      </c>
      <c r="J684" s="104">
        <f t="shared" si="11"/>
        <v>-2.5214705494647086E-4</v>
      </c>
      <c r="K684" s="104">
        <v>2.2646619074246431E-3</v>
      </c>
    </row>
    <row r="685" spans="2:11">
      <c r="B685" s="102" t="s">
        <v>3506</v>
      </c>
      <c r="C685" s="96" t="s">
        <v>3508</v>
      </c>
      <c r="D685" s="109" t="s">
        <v>682</v>
      </c>
      <c r="E685" s="109" t="s">
        <v>138</v>
      </c>
      <c r="F685" s="118">
        <v>43978</v>
      </c>
      <c r="G685" s="103">
        <v>3664386.91</v>
      </c>
      <c r="H685" s="105">
        <v>-1.9468000000000001</v>
      </c>
      <c r="I685" s="103">
        <v>-71.337679999999992</v>
      </c>
      <c r="J685" s="104">
        <f t="shared" si="11"/>
        <v>-4.1821635774907918E-4</v>
      </c>
      <c r="K685" s="104">
        <v>2.2646619074246431E-3</v>
      </c>
    </row>
    <row r="686" spans="2:11">
      <c r="B686" s="102" t="s">
        <v>3506</v>
      </c>
      <c r="C686" s="96" t="s">
        <v>3509</v>
      </c>
      <c r="D686" s="109" t="s">
        <v>682</v>
      </c>
      <c r="E686" s="109" t="s">
        <v>138</v>
      </c>
      <c r="F686" s="118">
        <v>43978</v>
      </c>
      <c r="G686" s="103">
        <v>714212.63</v>
      </c>
      <c r="H686" s="105">
        <v>-1.9468000000000001</v>
      </c>
      <c r="I686" s="103">
        <v>-13.904170000000001</v>
      </c>
      <c r="J686" s="104">
        <f t="shared" si="11"/>
        <v>-8.1513042405135898E-5</v>
      </c>
      <c r="K686" s="104">
        <v>2.2646619074246431E-3</v>
      </c>
    </row>
    <row r="687" spans="2:11">
      <c r="B687" s="102" t="s">
        <v>3506</v>
      </c>
      <c r="C687" s="96" t="s">
        <v>3510</v>
      </c>
      <c r="D687" s="109" t="s">
        <v>682</v>
      </c>
      <c r="E687" s="109" t="s">
        <v>138</v>
      </c>
      <c r="F687" s="118">
        <v>43978</v>
      </c>
      <c r="G687" s="103">
        <v>93704696.400000006</v>
      </c>
      <c r="H687" s="105">
        <v>-1.9468000000000001</v>
      </c>
      <c r="I687" s="103">
        <v>-1824.2275</v>
      </c>
      <c r="J687" s="104">
        <f t="shared" si="11"/>
        <v>-1.0694513485099437E-2</v>
      </c>
      <c r="K687" s="104">
        <v>2.2646619074246431E-3</v>
      </c>
    </row>
    <row r="688" spans="2:11">
      <c r="B688" s="102" t="s">
        <v>3511</v>
      </c>
      <c r="C688" s="96" t="s">
        <v>3512</v>
      </c>
      <c r="D688" s="109" t="s">
        <v>682</v>
      </c>
      <c r="E688" s="109" t="s">
        <v>138</v>
      </c>
      <c r="F688" s="118">
        <v>43978</v>
      </c>
      <c r="G688" s="103">
        <v>74208682.090000004</v>
      </c>
      <c r="H688" s="105">
        <v>-1.9375</v>
      </c>
      <c r="I688" s="103">
        <v>-1437.8085100000001</v>
      </c>
      <c r="J688" s="104">
        <f t="shared" si="11"/>
        <v>-8.4291364422396497E-3</v>
      </c>
      <c r="K688" s="104">
        <v>2.2646619074246431E-3</v>
      </c>
    </row>
    <row r="689" spans="2:11">
      <c r="B689" s="102" t="s">
        <v>3511</v>
      </c>
      <c r="C689" s="96" t="s">
        <v>3513</v>
      </c>
      <c r="D689" s="109" t="s">
        <v>682</v>
      </c>
      <c r="E689" s="109" t="s">
        <v>138</v>
      </c>
      <c r="F689" s="118">
        <v>43978</v>
      </c>
      <c r="G689" s="103">
        <v>552374.68999999994</v>
      </c>
      <c r="H689" s="105">
        <v>-1.9375</v>
      </c>
      <c r="I689" s="103">
        <v>-10.70237</v>
      </c>
      <c r="J689" s="104">
        <f t="shared" si="11"/>
        <v>-6.2742525418306468E-5</v>
      </c>
      <c r="K689" s="104">
        <v>2.2646619074246431E-3</v>
      </c>
    </row>
    <row r="690" spans="2:11">
      <c r="B690" s="102" t="s">
        <v>3514</v>
      </c>
      <c r="C690" s="96" t="s">
        <v>3515</v>
      </c>
      <c r="D690" s="109" t="s">
        <v>682</v>
      </c>
      <c r="E690" s="109" t="s">
        <v>138</v>
      </c>
      <c r="F690" s="118">
        <v>43971</v>
      </c>
      <c r="G690" s="103">
        <v>2821.19</v>
      </c>
      <c r="H690" s="105">
        <v>-2.0105</v>
      </c>
      <c r="I690" s="103">
        <v>-5.672E-2</v>
      </c>
      <c r="J690" s="104">
        <f t="shared" si="11"/>
        <v>-3.3252037088292992E-7</v>
      </c>
      <c r="K690" s="104">
        <v>2.2646619074246431E-3</v>
      </c>
    </row>
    <row r="691" spans="2:11">
      <c r="B691" s="102" t="s">
        <v>3514</v>
      </c>
      <c r="C691" s="96" t="s">
        <v>3516</v>
      </c>
      <c r="D691" s="109" t="s">
        <v>682</v>
      </c>
      <c r="E691" s="109" t="s">
        <v>138</v>
      </c>
      <c r="F691" s="118">
        <v>43971</v>
      </c>
      <c r="G691" s="103">
        <v>5718.59</v>
      </c>
      <c r="H691" s="105">
        <v>-2.0108000000000001</v>
      </c>
      <c r="I691" s="103">
        <v>-0.11498999999999999</v>
      </c>
      <c r="J691" s="104">
        <f t="shared" si="11"/>
        <v>-6.7412759957383834E-7</v>
      </c>
      <c r="K691" s="104">
        <v>2.2646619074246431E-3</v>
      </c>
    </row>
    <row r="692" spans="2:11">
      <c r="B692" s="102" t="s">
        <v>3514</v>
      </c>
      <c r="C692" s="96" t="s">
        <v>3517</v>
      </c>
      <c r="D692" s="109" t="s">
        <v>682</v>
      </c>
      <c r="E692" s="109" t="s">
        <v>138</v>
      </c>
      <c r="F692" s="118">
        <v>43971</v>
      </c>
      <c r="G692" s="103">
        <v>114371.76</v>
      </c>
      <c r="H692" s="105">
        <v>-2.0108999999999999</v>
      </c>
      <c r="I692" s="103">
        <v>-2.29989</v>
      </c>
      <c r="J692" s="104">
        <f t="shared" si="11"/>
        <v>-1.3483079615478521E-5</v>
      </c>
      <c r="K692" s="104">
        <v>2.2646619074246431E-3</v>
      </c>
    </row>
    <row r="693" spans="2:11">
      <c r="B693" s="102" t="s">
        <v>3518</v>
      </c>
      <c r="C693" s="96" t="s">
        <v>3519</v>
      </c>
      <c r="D693" s="109" t="s">
        <v>682</v>
      </c>
      <c r="E693" s="109" t="s">
        <v>138</v>
      </c>
      <c r="F693" s="118">
        <v>43872</v>
      </c>
      <c r="G693" s="103">
        <v>649438.28</v>
      </c>
      <c r="H693" s="105">
        <v>-1.7121999999999999</v>
      </c>
      <c r="I693" s="103">
        <v>-11.119819999999999</v>
      </c>
      <c r="J693" s="104">
        <f t="shared" si="11"/>
        <v>-6.5189821413106874E-5</v>
      </c>
      <c r="K693" s="104">
        <v>2.2646619074246431E-3</v>
      </c>
    </row>
    <row r="694" spans="2:11">
      <c r="B694" s="102" t="s">
        <v>3520</v>
      </c>
      <c r="C694" s="96" t="s">
        <v>3521</v>
      </c>
      <c r="D694" s="109" t="s">
        <v>682</v>
      </c>
      <c r="E694" s="109" t="s">
        <v>138</v>
      </c>
      <c r="F694" s="118">
        <v>43864</v>
      </c>
      <c r="G694" s="103">
        <v>2831018.4</v>
      </c>
      <c r="H694" s="105">
        <v>-0.19450000000000001</v>
      </c>
      <c r="I694" s="103">
        <v>-5.5050499999999998</v>
      </c>
      <c r="J694" s="104">
        <f t="shared" si="11"/>
        <v>-3.2273294565040079E-5</v>
      </c>
      <c r="K694" s="104">
        <v>2.2646619074246431E-3</v>
      </c>
    </row>
    <row r="695" spans="2:11">
      <c r="B695" s="102" t="s">
        <v>3520</v>
      </c>
      <c r="C695" s="96" t="s">
        <v>3522</v>
      </c>
      <c r="D695" s="109" t="s">
        <v>682</v>
      </c>
      <c r="E695" s="109" t="s">
        <v>138</v>
      </c>
      <c r="F695" s="118">
        <v>43864</v>
      </c>
      <c r="G695" s="103">
        <v>484763.43</v>
      </c>
      <c r="H695" s="105">
        <v>-0.19450000000000001</v>
      </c>
      <c r="I695" s="103">
        <v>-0.94264000000000003</v>
      </c>
      <c r="J695" s="104">
        <f t="shared" si="11"/>
        <v>-5.5262165445889467E-6</v>
      </c>
      <c r="K695" s="104">
        <v>2.2646619074246431E-3</v>
      </c>
    </row>
    <row r="696" spans="2:11">
      <c r="B696" s="102" t="s">
        <v>3520</v>
      </c>
      <c r="C696" s="96" t="s">
        <v>3523</v>
      </c>
      <c r="D696" s="109" t="s">
        <v>682</v>
      </c>
      <c r="E696" s="109" t="s">
        <v>138</v>
      </c>
      <c r="F696" s="118">
        <v>43864</v>
      </c>
      <c r="G696" s="103">
        <v>162880.51</v>
      </c>
      <c r="H696" s="105">
        <v>-0.19450000000000001</v>
      </c>
      <c r="I696" s="103">
        <v>-0.31673000000000001</v>
      </c>
      <c r="J696" s="104">
        <f t="shared" si="11"/>
        <v>-1.856826111949055E-6</v>
      </c>
      <c r="K696" s="104">
        <v>2.2646619074246431E-3</v>
      </c>
    </row>
    <row r="697" spans="2:11">
      <c r="B697" s="102" t="s">
        <v>3524</v>
      </c>
      <c r="C697" s="96" t="s">
        <v>3525</v>
      </c>
      <c r="D697" s="109" t="s">
        <v>682</v>
      </c>
      <c r="E697" s="109" t="s">
        <v>138</v>
      </c>
      <c r="F697" s="118">
        <v>43809</v>
      </c>
      <c r="G697" s="103">
        <v>77829030</v>
      </c>
      <c r="H697" s="105">
        <v>0.18609999999999999</v>
      </c>
      <c r="I697" s="103">
        <v>144.84778</v>
      </c>
      <c r="J697" s="104">
        <f t="shared" si="11"/>
        <v>8.4916850365248655E-4</v>
      </c>
      <c r="K697" s="104">
        <v>2.2646619074246431E-3</v>
      </c>
    </row>
    <row r="698" spans="2:11">
      <c r="B698" s="102" t="s">
        <v>3526</v>
      </c>
      <c r="C698" s="96" t="s">
        <v>3527</v>
      </c>
      <c r="D698" s="109" t="s">
        <v>682</v>
      </c>
      <c r="E698" s="109" t="s">
        <v>138</v>
      </c>
      <c r="F698" s="118">
        <v>43809</v>
      </c>
      <c r="G698" s="103">
        <v>447536.85</v>
      </c>
      <c r="H698" s="105">
        <v>0.19059999999999999</v>
      </c>
      <c r="I698" s="103">
        <v>0.8528</v>
      </c>
      <c r="J698" s="104">
        <f t="shared" si="11"/>
        <v>4.9995305410606957E-6</v>
      </c>
      <c r="K698" s="104">
        <v>2.2646619074246431E-3</v>
      </c>
    </row>
    <row r="699" spans="2:11">
      <c r="B699" s="102" t="s">
        <v>3526</v>
      </c>
      <c r="C699" s="96" t="s">
        <v>3528</v>
      </c>
      <c r="D699" s="109" t="s">
        <v>682</v>
      </c>
      <c r="E699" s="109" t="s">
        <v>138</v>
      </c>
      <c r="F699" s="118">
        <v>43809</v>
      </c>
      <c r="G699" s="103">
        <v>1167487.44</v>
      </c>
      <c r="H699" s="105">
        <v>0.19059999999999999</v>
      </c>
      <c r="I699" s="103">
        <v>2.2246999999999999</v>
      </c>
      <c r="J699" s="104">
        <f t="shared" si="11"/>
        <v>1.3042279074457936E-5</v>
      </c>
      <c r="K699" s="104">
        <v>2.2646619074246431E-3</v>
      </c>
    </row>
    <row r="700" spans="2:11">
      <c r="B700" s="102" t="s">
        <v>3526</v>
      </c>
      <c r="C700" s="96" t="s">
        <v>3529</v>
      </c>
      <c r="D700" s="109" t="s">
        <v>682</v>
      </c>
      <c r="E700" s="109" t="s">
        <v>138</v>
      </c>
      <c r="F700" s="118">
        <v>43809</v>
      </c>
      <c r="G700" s="103">
        <v>7783249.5999999996</v>
      </c>
      <c r="H700" s="105">
        <v>0.19059999999999999</v>
      </c>
      <c r="I700" s="103">
        <v>14.83135</v>
      </c>
      <c r="J700" s="104">
        <f t="shared" si="11"/>
        <v>8.6948624871201395E-5</v>
      </c>
      <c r="K700" s="104">
        <v>2.2646619074246431E-3</v>
      </c>
    </row>
    <row r="701" spans="2:11">
      <c r="B701" s="102" t="s">
        <v>3526</v>
      </c>
      <c r="C701" s="96" t="s">
        <v>3530</v>
      </c>
      <c r="D701" s="109" t="s">
        <v>682</v>
      </c>
      <c r="E701" s="109" t="s">
        <v>138</v>
      </c>
      <c r="F701" s="118">
        <v>43809</v>
      </c>
      <c r="G701" s="103">
        <v>505911.22</v>
      </c>
      <c r="H701" s="105">
        <v>0.19059999999999999</v>
      </c>
      <c r="I701" s="103">
        <v>0.96404000000000001</v>
      </c>
      <c r="J701" s="104">
        <f t="shared" si="11"/>
        <v>5.6516738072281339E-6</v>
      </c>
      <c r="K701" s="104">
        <v>2.2646619074246431E-3</v>
      </c>
    </row>
    <row r="702" spans="2:11">
      <c r="B702" s="102" t="s">
        <v>3526</v>
      </c>
      <c r="C702" s="96" t="s">
        <v>3531</v>
      </c>
      <c r="D702" s="109" t="s">
        <v>682</v>
      </c>
      <c r="E702" s="109" t="s">
        <v>138</v>
      </c>
      <c r="F702" s="118">
        <v>43809</v>
      </c>
      <c r="G702" s="103">
        <v>778324.96</v>
      </c>
      <c r="H702" s="105">
        <v>0.19059999999999999</v>
      </c>
      <c r="I702" s="103">
        <v>1.4831400000000001</v>
      </c>
      <c r="J702" s="104">
        <f t="shared" si="11"/>
        <v>8.6948917995646813E-6</v>
      </c>
      <c r="K702" s="104">
        <v>2.2646619074246431E-3</v>
      </c>
    </row>
    <row r="703" spans="2:11">
      <c r="B703" s="102" t="s">
        <v>3532</v>
      </c>
      <c r="C703" s="96" t="s">
        <v>3533</v>
      </c>
      <c r="D703" s="109" t="s">
        <v>682</v>
      </c>
      <c r="E703" s="109" t="s">
        <v>138</v>
      </c>
      <c r="F703" s="118">
        <v>43808</v>
      </c>
      <c r="G703" s="103">
        <v>17901952.390000001</v>
      </c>
      <c r="H703" s="105">
        <v>0.19320000000000001</v>
      </c>
      <c r="I703" s="103">
        <v>34.590379999999996</v>
      </c>
      <c r="J703" s="104">
        <f t="shared" si="11"/>
        <v>2.0278571908641539E-4</v>
      </c>
      <c r="K703" s="104">
        <v>2.2646619074246431E-3</v>
      </c>
    </row>
    <row r="704" spans="2:11">
      <c r="B704" s="102" t="s">
        <v>3532</v>
      </c>
      <c r="C704" s="96" t="s">
        <v>3534</v>
      </c>
      <c r="D704" s="109" t="s">
        <v>682</v>
      </c>
      <c r="E704" s="109" t="s">
        <v>138</v>
      </c>
      <c r="F704" s="118">
        <v>43808</v>
      </c>
      <c r="G704" s="103">
        <v>2335037.27</v>
      </c>
      <c r="H704" s="105">
        <v>0.19320000000000001</v>
      </c>
      <c r="I704" s="103">
        <v>4.5117899999999995</v>
      </c>
      <c r="J704" s="104">
        <f t="shared" si="11"/>
        <v>2.6450318831909278E-5</v>
      </c>
      <c r="K704" s="104">
        <v>2.2646619074246431E-3</v>
      </c>
    </row>
    <row r="705" spans="2:11">
      <c r="B705" s="102" t="s">
        <v>3532</v>
      </c>
      <c r="C705" s="96" t="s">
        <v>3535</v>
      </c>
      <c r="D705" s="109" t="s">
        <v>682</v>
      </c>
      <c r="E705" s="109" t="s">
        <v>138</v>
      </c>
      <c r="F705" s="118">
        <v>43808</v>
      </c>
      <c r="G705" s="103">
        <v>2140450.83</v>
      </c>
      <c r="H705" s="105">
        <v>0.19320000000000001</v>
      </c>
      <c r="I705" s="103">
        <v>4.1358100000000002</v>
      </c>
      <c r="J705" s="104">
        <f t="shared" si="11"/>
        <v>2.4246140252139114E-5</v>
      </c>
      <c r="K705" s="104">
        <v>2.2646619074246431E-3</v>
      </c>
    </row>
    <row r="706" spans="2:11">
      <c r="B706" s="102" t="s">
        <v>3532</v>
      </c>
      <c r="C706" s="96" t="s">
        <v>3536</v>
      </c>
      <c r="D706" s="109" t="s">
        <v>682</v>
      </c>
      <c r="E706" s="109" t="s">
        <v>138</v>
      </c>
      <c r="F706" s="118">
        <v>43808</v>
      </c>
      <c r="G706" s="103">
        <v>934014.91</v>
      </c>
      <c r="H706" s="105">
        <v>0.19320000000000001</v>
      </c>
      <c r="I706" s="103">
        <v>1.8047200000000001</v>
      </c>
      <c r="J706" s="104">
        <f t="shared" si="11"/>
        <v>1.0580150982719347E-5</v>
      </c>
      <c r="K706" s="104">
        <v>2.2646619074246431E-3</v>
      </c>
    </row>
    <row r="707" spans="2:11">
      <c r="B707" s="102" t="s">
        <v>3532</v>
      </c>
      <c r="C707" s="96" t="s">
        <v>3537</v>
      </c>
      <c r="D707" s="109" t="s">
        <v>682</v>
      </c>
      <c r="E707" s="109" t="s">
        <v>138</v>
      </c>
      <c r="F707" s="118">
        <v>43808</v>
      </c>
      <c r="G707" s="103">
        <v>3307969.46</v>
      </c>
      <c r="H707" s="105">
        <v>0.19320000000000001</v>
      </c>
      <c r="I707" s="103">
        <v>6.3917000000000002</v>
      </c>
      <c r="J707" s="104">
        <f t="shared" si="11"/>
        <v>3.7471270355649212E-5</v>
      </c>
      <c r="K707" s="104">
        <v>2.2646619074246431E-3</v>
      </c>
    </row>
    <row r="708" spans="2:11">
      <c r="B708" s="102" t="s">
        <v>3538</v>
      </c>
      <c r="C708" s="96" t="s">
        <v>3539</v>
      </c>
      <c r="D708" s="109" t="s">
        <v>682</v>
      </c>
      <c r="E708" s="109" t="s">
        <v>138</v>
      </c>
      <c r="F708" s="118">
        <v>43986</v>
      </c>
      <c r="G708" s="103">
        <v>103575302.91</v>
      </c>
      <c r="H708" s="105">
        <v>0.19969999999999999</v>
      </c>
      <c r="I708" s="103">
        <v>206.84061</v>
      </c>
      <c r="J708" s="104">
        <f t="shared" si="11"/>
        <v>1.2126007819261541E-3</v>
      </c>
      <c r="K708" s="104">
        <v>2.2646619074246431E-3</v>
      </c>
    </row>
    <row r="709" spans="2:11">
      <c r="B709" s="102" t="s">
        <v>3540</v>
      </c>
      <c r="C709" s="96" t="s">
        <v>3541</v>
      </c>
      <c r="D709" s="109" t="s">
        <v>682</v>
      </c>
      <c r="E709" s="109" t="s">
        <v>138</v>
      </c>
      <c r="F709" s="118">
        <v>43986</v>
      </c>
      <c r="G709" s="103">
        <v>4188750.25</v>
      </c>
      <c r="H709" s="105">
        <v>0.26889999999999997</v>
      </c>
      <c r="I709" s="103">
        <v>11.262549999999999</v>
      </c>
      <c r="J709" s="104">
        <f t="shared" si="11"/>
        <v>6.6026574454998985E-5</v>
      </c>
      <c r="K709" s="104">
        <v>2.2646619074246431E-3</v>
      </c>
    </row>
    <row r="710" spans="2:11">
      <c r="B710" s="102" t="s">
        <v>3540</v>
      </c>
      <c r="C710" s="96" t="s">
        <v>3542</v>
      </c>
      <c r="D710" s="109" t="s">
        <v>682</v>
      </c>
      <c r="E710" s="109" t="s">
        <v>138</v>
      </c>
      <c r="F710" s="118">
        <v>43986</v>
      </c>
      <c r="G710" s="103">
        <v>2661317.6</v>
      </c>
      <c r="H710" s="105">
        <v>0.26889999999999997</v>
      </c>
      <c r="I710" s="103">
        <v>7.1556499999999996</v>
      </c>
      <c r="J710" s="104">
        <f t="shared" si="11"/>
        <v>4.1949918757200941E-5</v>
      </c>
      <c r="K710" s="104">
        <v>2.2646619074246431E-3</v>
      </c>
    </row>
    <row r="711" spans="2:11">
      <c r="B711" s="102" t="s">
        <v>3540</v>
      </c>
      <c r="C711" s="96" t="s">
        <v>3543</v>
      </c>
      <c r="D711" s="109" t="s">
        <v>682</v>
      </c>
      <c r="E711" s="109" t="s">
        <v>138</v>
      </c>
      <c r="F711" s="118">
        <v>43986</v>
      </c>
      <c r="G711" s="103">
        <v>1902666.73</v>
      </c>
      <c r="H711" s="105">
        <v>0.26889999999999997</v>
      </c>
      <c r="I711" s="103">
        <v>5.1158100000000006</v>
      </c>
      <c r="J711" s="104">
        <f t="shared" si="11"/>
        <v>2.9991379382344887E-5</v>
      </c>
      <c r="K711" s="104">
        <v>2.2646619074246431E-3</v>
      </c>
    </row>
    <row r="712" spans="2:11">
      <c r="B712" s="102" t="s">
        <v>3540</v>
      </c>
      <c r="C712" s="96" t="s">
        <v>3544</v>
      </c>
      <c r="D712" s="109" t="s">
        <v>682</v>
      </c>
      <c r="E712" s="109" t="s">
        <v>138</v>
      </c>
      <c r="F712" s="118">
        <v>43986</v>
      </c>
      <c r="G712" s="103">
        <v>2532732.71</v>
      </c>
      <c r="H712" s="105">
        <v>0.26889999999999997</v>
      </c>
      <c r="I712" s="103">
        <v>6.80992</v>
      </c>
      <c r="J712" s="104">
        <f t="shared" si="11"/>
        <v>3.9923080466909066E-5</v>
      </c>
      <c r="K712" s="104">
        <v>2.2646619074246431E-3</v>
      </c>
    </row>
    <row r="713" spans="2:11">
      <c r="B713" s="102" t="s">
        <v>3540</v>
      </c>
      <c r="C713" s="96" t="s">
        <v>3545</v>
      </c>
      <c r="D713" s="109" t="s">
        <v>682</v>
      </c>
      <c r="E713" s="109" t="s">
        <v>138</v>
      </c>
      <c r="F713" s="118">
        <v>43986</v>
      </c>
      <c r="G713" s="103">
        <v>25816339.350000001</v>
      </c>
      <c r="H713" s="105">
        <v>0.26889999999999997</v>
      </c>
      <c r="I713" s="103">
        <v>69.414020000000008</v>
      </c>
      <c r="J713" s="104">
        <f t="shared" si="11"/>
        <v>4.0693892233559801E-4</v>
      </c>
      <c r="K713" s="104">
        <v>2.2646619074246431E-3</v>
      </c>
    </row>
    <row r="714" spans="2:11">
      <c r="B714" s="102" t="s">
        <v>3546</v>
      </c>
      <c r="C714" s="96" t="s">
        <v>3547</v>
      </c>
      <c r="D714" s="109" t="s">
        <v>682</v>
      </c>
      <c r="E714" s="109" t="s">
        <v>138</v>
      </c>
      <c r="F714" s="118">
        <v>43985</v>
      </c>
      <c r="G714" s="103">
        <v>6626.02</v>
      </c>
      <c r="H714" s="105">
        <v>0.219</v>
      </c>
      <c r="I714" s="103">
        <v>1.451E-2</v>
      </c>
      <c r="J714" s="104">
        <f t="shared" si="11"/>
        <v>8.5064714060495658E-8</v>
      </c>
      <c r="K714" s="104">
        <v>2.2646619074246431E-3</v>
      </c>
    </row>
    <row r="715" spans="2:11">
      <c r="B715" s="102" t="s">
        <v>3546</v>
      </c>
      <c r="C715" s="96" t="s">
        <v>3548</v>
      </c>
      <c r="D715" s="109" t="s">
        <v>682</v>
      </c>
      <c r="E715" s="109" t="s">
        <v>138</v>
      </c>
      <c r="F715" s="118">
        <v>43985</v>
      </c>
      <c r="G715" s="103">
        <v>15590.62</v>
      </c>
      <c r="H715" s="105">
        <v>0.21890000000000001</v>
      </c>
      <c r="I715" s="103">
        <v>3.4130000000000001E-2</v>
      </c>
      <c r="J715" s="104">
        <f t="shared" si="11"/>
        <v>2.0008674644277855E-7</v>
      </c>
      <c r="K715" s="104">
        <v>2.2646619074246431E-3</v>
      </c>
    </row>
    <row r="716" spans="2:11">
      <c r="B716" s="102" t="s">
        <v>3546</v>
      </c>
      <c r="C716" s="96" t="s">
        <v>3029</v>
      </c>
      <c r="D716" s="109" t="s">
        <v>682</v>
      </c>
      <c r="E716" s="109" t="s">
        <v>138</v>
      </c>
      <c r="F716" s="118">
        <v>43985</v>
      </c>
      <c r="G716" s="103">
        <v>11692.97</v>
      </c>
      <c r="H716" s="105">
        <v>0.21890000000000001</v>
      </c>
      <c r="I716" s="103">
        <v>2.5600000000000001E-2</v>
      </c>
      <c r="J716" s="104">
        <f t="shared" si="11"/>
        <v>1.5007971605435485E-7</v>
      </c>
      <c r="K716" s="104">
        <v>2.2646619074246431E-3</v>
      </c>
    </row>
    <row r="717" spans="2:11">
      <c r="B717" s="102" t="s">
        <v>3546</v>
      </c>
      <c r="C717" s="96" t="s">
        <v>3549</v>
      </c>
      <c r="D717" s="109" t="s">
        <v>682</v>
      </c>
      <c r="E717" s="109" t="s">
        <v>138</v>
      </c>
      <c r="F717" s="118">
        <v>43985</v>
      </c>
      <c r="G717" s="103">
        <v>58464.83</v>
      </c>
      <c r="H717" s="105">
        <v>0.21890000000000001</v>
      </c>
      <c r="I717" s="103">
        <v>0.12798000000000001</v>
      </c>
      <c r="J717" s="104">
        <f t="shared" si="11"/>
        <v>7.5028133049360673E-7</v>
      </c>
      <c r="K717" s="104">
        <v>2.2646619074246431E-3</v>
      </c>
    </row>
    <row r="718" spans="2:11">
      <c r="B718" s="102" t="s">
        <v>3546</v>
      </c>
      <c r="C718" s="96" t="s">
        <v>3550</v>
      </c>
      <c r="D718" s="109" t="s">
        <v>682</v>
      </c>
      <c r="E718" s="109" t="s">
        <v>138</v>
      </c>
      <c r="F718" s="118">
        <v>43985</v>
      </c>
      <c r="G718" s="103">
        <v>77953.11</v>
      </c>
      <c r="H718" s="105">
        <v>0.21890000000000001</v>
      </c>
      <c r="I718" s="103">
        <v>0.17063999999999999</v>
      </c>
      <c r="J718" s="104">
        <f t="shared" si="11"/>
        <v>1.0003751073248088E-6</v>
      </c>
      <c r="K718" s="104">
        <v>2.2646619074246431E-3</v>
      </c>
    </row>
    <row r="719" spans="2:11">
      <c r="B719" s="102" t="s">
        <v>3546</v>
      </c>
      <c r="C719" s="96" t="s">
        <v>3551</v>
      </c>
      <c r="D719" s="109" t="s">
        <v>682</v>
      </c>
      <c r="E719" s="109" t="s">
        <v>138</v>
      </c>
      <c r="F719" s="118">
        <v>43985</v>
      </c>
      <c r="G719" s="103">
        <v>3351983.85</v>
      </c>
      <c r="H719" s="105">
        <v>0.21890000000000001</v>
      </c>
      <c r="I719" s="103">
        <v>7.3374199999999998</v>
      </c>
      <c r="J719" s="104">
        <f t="shared" si="11"/>
        <v>4.3015543366075943E-5</v>
      </c>
      <c r="K719" s="104">
        <v>2.2646619074246431E-3</v>
      </c>
    </row>
    <row r="720" spans="2:11">
      <c r="B720" s="102" t="s">
        <v>3338</v>
      </c>
      <c r="C720" s="96" t="s">
        <v>3400</v>
      </c>
      <c r="D720" s="109" t="s">
        <v>682</v>
      </c>
      <c r="E720" s="109" t="s">
        <v>138</v>
      </c>
      <c r="F720" s="118">
        <v>43894</v>
      </c>
      <c r="G720" s="103">
        <v>1151401.536534</v>
      </c>
      <c r="H720" s="105">
        <v>0.31830000000000003</v>
      </c>
      <c r="I720" s="103">
        <v>3.6653861180000002</v>
      </c>
      <c r="J720" s="104">
        <f t="shared" si="11"/>
        <v>2.1488285461680232E-5</v>
      </c>
      <c r="K720" s="104">
        <v>2.2646619074246431E-3</v>
      </c>
    </row>
    <row r="721" spans="2:11">
      <c r="B721" s="102" t="s">
        <v>3552</v>
      </c>
      <c r="C721" s="96" t="s">
        <v>3553</v>
      </c>
      <c r="D721" s="109" t="s">
        <v>682</v>
      </c>
      <c r="E721" s="109" t="s">
        <v>138</v>
      </c>
      <c r="F721" s="118">
        <v>43999</v>
      </c>
      <c r="G721" s="103">
        <v>195409.61</v>
      </c>
      <c r="H721" s="105">
        <v>0.63370000000000004</v>
      </c>
      <c r="I721" s="103">
        <v>1.23824</v>
      </c>
      <c r="J721" s="104">
        <f t="shared" si="11"/>
        <v>7.2591682659040758E-6</v>
      </c>
      <c r="K721" s="104">
        <v>2.2646619074246431E-3</v>
      </c>
    </row>
    <row r="722" spans="2:11">
      <c r="B722" s="102" t="s">
        <v>3552</v>
      </c>
      <c r="C722" s="96" t="s">
        <v>3554</v>
      </c>
      <c r="D722" s="109" t="s">
        <v>682</v>
      </c>
      <c r="E722" s="109" t="s">
        <v>138</v>
      </c>
      <c r="F722" s="118">
        <v>43999</v>
      </c>
      <c r="G722" s="103">
        <v>488524.04</v>
      </c>
      <c r="H722" s="105">
        <v>0.63370000000000004</v>
      </c>
      <c r="I722" s="103">
        <v>3.0955900000000001</v>
      </c>
      <c r="J722" s="104">
        <f t="shared" si="11"/>
        <v>1.8147862039871103E-5</v>
      </c>
      <c r="K722" s="104">
        <v>2.2646619074246431E-3</v>
      </c>
    </row>
    <row r="723" spans="2:11">
      <c r="B723" s="102" t="s">
        <v>3552</v>
      </c>
      <c r="C723" s="96" t="s">
        <v>3555</v>
      </c>
      <c r="D723" s="109" t="s">
        <v>682</v>
      </c>
      <c r="E723" s="109" t="s">
        <v>138</v>
      </c>
      <c r="F723" s="118">
        <v>43999</v>
      </c>
      <c r="G723" s="103">
        <v>410360.19</v>
      </c>
      <c r="H723" s="105">
        <v>0.63370000000000004</v>
      </c>
      <c r="I723" s="103">
        <v>2.6003000000000003</v>
      </c>
      <c r="J723" s="104">
        <f t="shared" si="11"/>
        <v>1.5244229908442926E-5</v>
      </c>
      <c r="K723" s="104">
        <v>2.2646619074246431E-3</v>
      </c>
    </row>
    <row r="724" spans="2:11">
      <c r="B724" s="102" t="s">
        <v>3552</v>
      </c>
      <c r="C724" s="96" t="s">
        <v>3556</v>
      </c>
      <c r="D724" s="109" t="s">
        <v>682</v>
      </c>
      <c r="E724" s="109" t="s">
        <v>138</v>
      </c>
      <c r="F724" s="118">
        <v>43999</v>
      </c>
      <c r="G724" s="103">
        <v>14460311.439999999</v>
      </c>
      <c r="H724" s="105">
        <v>0.63370000000000004</v>
      </c>
      <c r="I724" s="103">
        <v>91.629570000000001</v>
      </c>
      <c r="J724" s="104">
        <f t="shared" si="11"/>
        <v>5.3717733780400895E-4</v>
      </c>
      <c r="K724" s="104">
        <v>2.2646619074246431E-3</v>
      </c>
    </row>
    <row r="725" spans="2:11">
      <c r="B725" s="102" t="s">
        <v>3552</v>
      </c>
      <c r="C725" s="96" t="s">
        <v>3557</v>
      </c>
      <c r="D725" s="109" t="s">
        <v>682</v>
      </c>
      <c r="E725" s="109" t="s">
        <v>138</v>
      </c>
      <c r="F725" s="118">
        <v>43999</v>
      </c>
      <c r="G725" s="103">
        <v>195409.61</v>
      </c>
      <c r="H725" s="105">
        <v>0.63370000000000004</v>
      </c>
      <c r="I725" s="103">
        <v>1.23824</v>
      </c>
      <c r="J725" s="104">
        <f t="shared" si="11"/>
        <v>7.2591682659040758E-6</v>
      </c>
      <c r="K725" s="104">
        <v>2.2646619074246431E-3</v>
      </c>
    </row>
    <row r="726" spans="2:11">
      <c r="B726" s="102" t="s">
        <v>3552</v>
      </c>
      <c r="C726" s="96" t="s">
        <v>3558</v>
      </c>
      <c r="D726" s="109" t="s">
        <v>682</v>
      </c>
      <c r="E726" s="109" t="s">
        <v>138</v>
      </c>
      <c r="F726" s="118">
        <v>43999</v>
      </c>
      <c r="G726" s="103">
        <v>2892062.29</v>
      </c>
      <c r="H726" s="105">
        <v>0.63370000000000004</v>
      </c>
      <c r="I726" s="103">
        <v>18.32591</v>
      </c>
      <c r="J726" s="104">
        <f t="shared" si="11"/>
        <v>1.0743544411084617E-4</v>
      </c>
      <c r="K726" s="104">
        <v>2.2646619074246431E-3</v>
      </c>
    </row>
    <row r="727" spans="2:11">
      <c r="B727" s="102" t="s">
        <v>3559</v>
      </c>
      <c r="C727" s="96" t="s">
        <v>3560</v>
      </c>
      <c r="D727" s="109" t="s">
        <v>682</v>
      </c>
      <c r="E727" s="109" t="s">
        <v>138</v>
      </c>
      <c r="F727" s="118">
        <v>44007</v>
      </c>
      <c r="G727" s="103">
        <v>15634571.439999999</v>
      </c>
      <c r="H727" s="105">
        <v>0.51570000000000005</v>
      </c>
      <c r="I727" s="103">
        <v>80.622690000000006</v>
      </c>
      <c r="J727" s="104">
        <f t="shared" si="11"/>
        <v>4.7264962588821382E-4</v>
      </c>
      <c r="K727" s="104">
        <v>2.2646619074246431E-3</v>
      </c>
    </row>
    <row r="728" spans="2:11">
      <c r="B728" s="102" t="s">
        <v>3561</v>
      </c>
      <c r="C728" s="96" t="s">
        <v>3562</v>
      </c>
      <c r="D728" s="109" t="s">
        <v>682</v>
      </c>
      <c r="E728" s="109" t="s">
        <v>138</v>
      </c>
      <c r="F728" s="118">
        <v>44007</v>
      </c>
      <c r="G728" s="103">
        <v>64510907.670000002</v>
      </c>
      <c r="H728" s="105">
        <v>0.54379999999999995</v>
      </c>
      <c r="I728" s="103">
        <v>350.83908000000002</v>
      </c>
      <c r="J728" s="104">
        <f t="shared" ref="J728:J791" si="12">I728/$I$11</f>
        <v>2.0567902151238703E-3</v>
      </c>
      <c r="K728" s="104">
        <v>2.2646619074246431E-3</v>
      </c>
    </row>
    <row r="729" spans="2:11">
      <c r="B729" s="102" t="s">
        <v>3563</v>
      </c>
      <c r="C729" s="96" t="s">
        <v>3564</v>
      </c>
      <c r="D729" s="109" t="s">
        <v>682</v>
      </c>
      <c r="E729" s="109" t="s">
        <v>138</v>
      </c>
      <c r="F729" s="118">
        <v>44007</v>
      </c>
      <c r="G729" s="103">
        <v>1231670.1299999999</v>
      </c>
      <c r="H729" s="105">
        <v>0.55179999999999996</v>
      </c>
      <c r="I729" s="103">
        <v>6.7959399999999999</v>
      </c>
      <c r="J729" s="104">
        <f t="shared" si="12"/>
        <v>3.9841122871970004E-5</v>
      </c>
      <c r="K729" s="104">
        <v>2.2646619074246431E-3</v>
      </c>
    </row>
    <row r="730" spans="2:11">
      <c r="B730" s="102" t="s">
        <v>3563</v>
      </c>
      <c r="C730" s="96" t="s">
        <v>3565</v>
      </c>
      <c r="D730" s="109" t="s">
        <v>682</v>
      </c>
      <c r="E730" s="109" t="s">
        <v>138</v>
      </c>
      <c r="F730" s="118">
        <v>44007</v>
      </c>
      <c r="G730" s="103">
        <v>2181815.67</v>
      </c>
      <c r="H730" s="105">
        <v>0.55179999999999996</v>
      </c>
      <c r="I730" s="103">
        <v>12.03852</v>
      </c>
      <c r="J730" s="104">
        <f t="shared" si="12"/>
        <v>7.057568997322937E-5</v>
      </c>
      <c r="K730" s="104">
        <v>2.2646619074246431E-3</v>
      </c>
    </row>
    <row r="731" spans="2:11">
      <c r="B731" s="102" t="s">
        <v>3563</v>
      </c>
      <c r="C731" s="96" t="s">
        <v>3566</v>
      </c>
      <c r="D731" s="109" t="s">
        <v>682</v>
      </c>
      <c r="E731" s="109" t="s">
        <v>138</v>
      </c>
      <c r="F731" s="118">
        <v>44007</v>
      </c>
      <c r="G731" s="103">
        <v>45356741.469999999</v>
      </c>
      <c r="H731" s="105">
        <v>0.55179999999999996</v>
      </c>
      <c r="I731" s="103">
        <v>250.26307999999997</v>
      </c>
      <c r="J731" s="104">
        <f t="shared" si="12"/>
        <v>1.4671645306753235E-3</v>
      </c>
      <c r="K731" s="104">
        <v>2.2646619074246431E-3</v>
      </c>
    </row>
    <row r="732" spans="2:11">
      <c r="B732" s="102" t="s">
        <v>3563</v>
      </c>
      <c r="C732" s="96" t="s">
        <v>3567</v>
      </c>
      <c r="D732" s="109" t="s">
        <v>682</v>
      </c>
      <c r="E732" s="109" t="s">
        <v>138</v>
      </c>
      <c r="F732" s="118">
        <v>44007</v>
      </c>
      <c r="G732" s="103">
        <v>5083083.0999999996</v>
      </c>
      <c r="H732" s="105">
        <v>0.55179999999999996</v>
      </c>
      <c r="I732" s="103">
        <v>28.046720000000001</v>
      </c>
      <c r="J732" s="104">
        <f t="shared" si="12"/>
        <v>1.6442358491624979E-4</v>
      </c>
      <c r="K732" s="104">
        <v>2.2646619074246431E-3</v>
      </c>
    </row>
    <row r="733" spans="2:11">
      <c r="B733" s="102" t="s">
        <v>3568</v>
      </c>
      <c r="C733" s="96" t="s">
        <v>3569</v>
      </c>
      <c r="D733" s="109" t="s">
        <v>682</v>
      </c>
      <c r="E733" s="109" t="s">
        <v>138</v>
      </c>
      <c r="F733" s="118">
        <v>43845</v>
      </c>
      <c r="G733" s="103">
        <v>625710.05000000005</v>
      </c>
      <c r="H733" s="105">
        <v>0.6401</v>
      </c>
      <c r="I733" s="103">
        <v>4.0051399999999999</v>
      </c>
      <c r="J733" s="104">
        <f t="shared" si="12"/>
        <v>2.3480088826481979E-5</v>
      </c>
      <c r="K733" s="104">
        <v>2.2646619074246431E-3</v>
      </c>
    </row>
    <row r="734" spans="2:11">
      <c r="B734" s="102" t="s">
        <v>3570</v>
      </c>
      <c r="C734" s="96" t="s">
        <v>3571</v>
      </c>
      <c r="D734" s="109" t="s">
        <v>682</v>
      </c>
      <c r="E734" s="109" t="s">
        <v>138</v>
      </c>
      <c r="F734" s="118">
        <v>43815</v>
      </c>
      <c r="G734" s="103">
        <v>782206.88</v>
      </c>
      <c r="H734" s="105">
        <v>0.68579999999999997</v>
      </c>
      <c r="I734" s="103">
        <v>5.3647499999999999</v>
      </c>
      <c r="J734" s="104">
        <f t="shared" si="12"/>
        <v>3.1450787371195314E-5</v>
      </c>
      <c r="K734" s="104">
        <v>2.2646619074246431E-3</v>
      </c>
    </row>
    <row r="735" spans="2:11">
      <c r="B735" s="102" t="s">
        <v>3570</v>
      </c>
      <c r="C735" s="96" t="s">
        <v>3572</v>
      </c>
      <c r="D735" s="109" t="s">
        <v>682</v>
      </c>
      <c r="E735" s="109" t="s">
        <v>138</v>
      </c>
      <c r="F735" s="118">
        <v>43815</v>
      </c>
      <c r="G735" s="103">
        <v>453679.99</v>
      </c>
      <c r="H735" s="105">
        <v>0.68579999999999997</v>
      </c>
      <c r="I735" s="103">
        <v>3.1115599999999999</v>
      </c>
      <c r="J735" s="104">
        <f t="shared" si="12"/>
        <v>1.8241485987737826E-5</v>
      </c>
      <c r="K735" s="104">
        <v>2.2646619074246431E-3</v>
      </c>
    </row>
    <row r="736" spans="2:11">
      <c r="B736" s="102" t="s">
        <v>3570</v>
      </c>
      <c r="C736" s="96" t="s">
        <v>3573</v>
      </c>
      <c r="D736" s="109" t="s">
        <v>682</v>
      </c>
      <c r="E736" s="109" t="s">
        <v>138</v>
      </c>
      <c r="F736" s="118">
        <v>43815</v>
      </c>
      <c r="G736" s="103">
        <v>567099.99</v>
      </c>
      <c r="H736" s="105">
        <v>0.68579999999999997</v>
      </c>
      <c r="I736" s="103">
        <v>3.88944</v>
      </c>
      <c r="J736" s="104">
        <f t="shared" si="12"/>
        <v>2.2801798859783199E-5</v>
      </c>
      <c r="K736" s="104">
        <v>2.2646619074246431E-3</v>
      </c>
    </row>
    <row r="737" spans="2:11">
      <c r="B737" s="102" t="s">
        <v>3570</v>
      </c>
      <c r="C737" s="96" t="s">
        <v>3574</v>
      </c>
      <c r="D737" s="109" t="s">
        <v>682</v>
      </c>
      <c r="E737" s="109" t="s">
        <v>138</v>
      </c>
      <c r="F737" s="118">
        <v>43815</v>
      </c>
      <c r="G737" s="103">
        <v>4615020.59</v>
      </c>
      <c r="H737" s="105">
        <v>0.68579999999999997</v>
      </c>
      <c r="I737" s="103">
        <v>31.65203</v>
      </c>
      <c r="J737" s="104">
        <f t="shared" si="12"/>
        <v>1.8555967480249691E-4</v>
      </c>
      <c r="K737" s="104">
        <v>2.2646619074246431E-3</v>
      </c>
    </row>
    <row r="738" spans="2:11">
      <c r="B738" s="102" t="s">
        <v>3575</v>
      </c>
      <c r="C738" s="96" t="s">
        <v>3576</v>
      </c>
      <c r="D738" s="109" t="s">
        <v>682</v>
      </c>
      <c r="E738" s="109" t="s">
        <v>138</v>
      </c>
      <c r="F738" s="118">
        <v>43845</v>
      </c>
      <c r="G738" s="103">
        <v>62584868.799999997</v>
      </c>
      <c r="H738" s="105">
        <v>0.66210000000000002</v>
      </c>
      <c r="I738" s="103">
        <v>414.37461999999999</v>
      </c>
      <c r="J738" s="104">
        <f t="shared" si="12"/>
        <v>2.4292666136613741E-3</v>
      </c>
      <c r="K738" s="104">
        <v>2.2646619074246431E-3</v>
      </c>
    </row>
    <row r="739" spans="2:11">
      <c r="B739" s="102" t="s">
        <v>3577</v>
      </c>
      <c r="C739" s="96" t="s">
        <v>3578</v>
      </c>
      <c r="D739" s="109" t="s">
        <v>682</v>
      </c>
      <c r="E739" s="109" t="s">
        <v>138</v>
      </c>
      <c r="F739" s="118">
        <v>43846</v>
      </c>
      <c r="G739" s="103">
        <v>587195.86</v>
      </c>
      <c r="H739" s="105">
        <v>0.74039999999999995</v>
      </c>
      <c r="I739" s="103">
        <v>4.3473699999999997</v>
      </c>
      <c r="J739" s="104">
        <f t="shared" si="12"/>
        <v>2.5486408405594553E-5</v>
      </c>
      <c r="K739" s="104">
        <v>2.2646619074246431E-3</v>
      </c>
    </row>
    <row r="740" spans="2:11">
      <c r="B740" s="102" t="s">
        <v>3577</v>
      </c>
      <c r="C740" s="96" t="s">
        <v>3579</v>
      </c>
      <c r="D740" s="109" t="s">
        <v>682</v>
      </c>
      <c r="E740" s="109" t="s">
        <v>138</v>
      </c>
      <c r="F740" s="118">
        <v>43846</v>
      </c>
      <c r="G740" s="103">
        <v>782927.81</v>
      </c>
      <c r="H740" s="105">
        <v>0.74039999999999995</v>
      </c>
      <c r="I740" s="103">
        <v>5.7965</v>
      </c>
      <c r="J740" s="104">
        <f t="shared" si="12"/>
        <v>3.3981916957385461E-5</v>
      </c>
      <c r="K740" s="104">
        <v>2.2646619074246431E-3</v>
      </c>
    </row>
    <row r="741" spans="2:11">
      <c r="B741" s="102" t="s">
        <v>3577</v>
      </c>
      <c r="C741" s="96" t="s">
        <v>3580</v>
      </c>
      <c r="D741" s="109" t="s">
        <v>682</v>
      </c>
      <c r="E741" s="109" t="s">
        <v>138</v>
      </c>
      <c r="F741" s="118">
        <v>43846</v>
      </c>
      <c r="G741" s="103">
        <v>274024.73</v>
      </c>
      <c r="H741" s="105">
        <v>0.74039999999999995</v>
      </c>
      <c r="I741" s="103">
        <v>2.0287700000000002</v>
      </c>
      <c r="J741" s="104">
        <f t="shared" si="12"/>
        <v>1.189364162264037E-5</v>
      </c>
      <c r="K741" s="104">
        <v>2.2646619074246431E-3</v>
      </c>
    </row>
    <row r="742" spans="2:11">
      <c r="B742" s="102" t="s">
        <v>3577</v>
      </c>
      <c r="C742" s="96" t="s">
        <v>3581</v>
      </c>
      <c r="D742" s="109" t="s">
        <v>682</v>
      </c>
      <c r="E742" s="109" t="s">
        <v>138</v>
      </c>
      <c r="F742" s="118">
        <v>43846</v>
      </c>
      <c r="G742" s="103">
        <v>5871958.5599999996</v>
      </c>
      <c r="H742" s="105">
        <v>0.74039999999999995</v>
      </c>
      <c r="I742" s="103">
        <v>43.47372</v>
      </c>
      <c r="J742" s="104">
        <f t="shared" si="12"/>
        <v>2.5486420130572371E-4</v>
      </c>
      <c r="K742" s="104">
        <v>2.2646619074246431E-3</v>
      </c>
    </row>
    <row r="743" spans="2:11">
      <c r="B743" s="102" t="s">
        <v>3577</v>
      </c>
      <c r="C743" s="96" t="s">
        <v>3582</v>
      </c>
      <c r="D743" s="109" t="s">
        <v>682</v>
      </c>
      <c r="E743" s="109" t="s">
        <v>138</v>
      </c>
      <c r="F743" s="118">
        <v>43846</v>
      </c>
      <c r="G743" s="103">
        <v>1174391.71</v>
      </c>
      <c r="H743" s="105">
        <v>0.74039999999999995</v>
      </c>
      <c r="I743" s="103">
        <v>8.6947399999999995</v>
      </c>
      <c r="J743" s="104">
        <f t="shared" si="12"/>
        <v>5.0972816811189106E-5</v>
      </c>
      <c r="K743" s="104">
        <v>2.2646619074246431E-3</v>
      </c>
    </row>
    <row r="744" spans="2:11">
      <c r="B744" s="102" t="s">
        <v>3577</v>
      </c>
      <c r="C744" s="96" t="s">
        <v>3583</v>
      </c>
      <c r="D744" s="109" t="s">
        <v>682</v>
      </c>
      <c r="E744" s="109" t="s">
        <v>138</v>
      </c>
      <c r="F744" s="118">
        <v>43846</v>
      </c>
      <c r="G744" s="103">
        <v>391463.9</v>
      </c>
      <c r="H744" s="105">
        <v>0.74039999999999995</v>
      </c>
      <c r="I744" s="103">
        <v>2.89825</v>
      </c>
      <c r="J744" s="104">
        <f t="shared" si="12"/>
        <v>1.6990958478692731E-5</v>
      </c>
      <c r="K744" s="104">
        <v>2.2646619074246431E-3</v>
      </c>
    </row>
    <row r="745" spans="2:11">
      <c r="B745" s="102" t="s">
        <v>3584</v>
      </c>
      <c r="C745" s="96" t="s">
        <v>3585</v>
      </c>
      <c r="D745" s="109" t="s">
        <v>682</v>
      </c>
      <c r="E745" s="109" t="s">
        <v>138</v>
      </c>
      <c r="F745" s="118">
        <v>43846</v>
      </c>
      <c r="G745" s="103">
        <v>58727904</v>
      </c>
      <c r="H745" s="105">
        <v>0.75439999999999996</v>
      </c>
      <c r="I745" s="103">
        <v>443.05374999999998</v>
      </c>
      <c r="J745" s="104">
        <f t="shared" si="12"/>
        <v>2.5973976951881683E-3</v>
      </c>
      <c r="K745" s="104">
        <v>2.2646619074246431E-3</v>
      </c>
    </row>
    <row r="746" spans="2:11">
      <c r="B746" s="102" t="s">
        <v>3586</v>
      </c>
      <c r="C746" s="96" t="s">
        <v>3587</v>
      </c>
      <c r="D746" s="109" t="s">
        <v>682</v>
      </c>
      <c r="E746" s="109" t="s">
        <v>138</v>
      </c>
      <c r="F746" s="118">
        <v>43829</v>
      </c>
      <c r="G746" s="103">
        <v>137492.75</v>
      </c>
      <c r="H746" s="105">
        <v>1.1238999999999999</v>
      </c>
      <c r="I746" s="103">
        <v>1.5453299999999999</v>
      </c>
      <c r="J746" s="104">
        <f t="shared" si="12"/>
        <v>9.0594799847764112E-6</v>
      </c>
      <c r="K746" s="104">
        <v>2.2646619074246431E-3</v>
      </c>
    </row>
    <row r="747" spans="2:11">
      <c r="B747" s="102" t="s">
        <v>3586</v>
      </c>
      <c r="C747" s="96" t="s">
        <v>3588</v>
      </c>
      <c r="D747" s="109" t="s">
        <v>682</v>
      </c>
      <c r="E747" s="109" t="s">
        <v>138</v>
      </c>
      <c r="F747" s="118">
        <v>43829</v>
      </c>
      <c r="G747" s="103">
        <v>589254.66</v>
      </c>
      <c r="H747" s="105">
        <v>1.1238999999999999</v>
      </c>
      <c r="I747" s="103">
        <v>6.6228599999999993</v>
      </c>
      <c r="J747" s="104">
        <f t="shared" si="12"/>
        <v>3.8826443291708764E-5</v>
      </c>
      <c r="K747" s="104">
        <v>2.2646619074246431E-3</v>
      </c>
    </row>
    <row r="748" spans="2:11">
      <c r="B748" s="102" t="s">
        <v>3586</v>
      </c>
      <c r="C748" s="96" t="s">
        <v>3589</v>
      </c>
      <c r="D748" s="109" t="s">
        <v>682</v>
      </c>
      <c r="E748" s="109" t="s">
        <v>138</v>
      </c>
      <c r="F748" s="118">
        <v>43829</v>
      </c>
      <c r="G748" s="103">
        <v>137492.75</v>
      </c>
      <c r="H748" s="105">
        <v>1.1238999999999999</v>
      </c>
      <c r="I748" s="103">
        <v>1.5453299999999999</v>
      </c>
      <c r="J748" s="104">
        <f t="shared" si="12"/>
        <v>9.0594799847764112E-6</v>
      </c>
      <c r="K748" s="104">
        <v>2.2646619074246431E-3</v>
      </c>
    </row>
    <row r="749" spans="2:11">
      <c r="B749" s="102" t="s">
        <v>3586</v>
      </c>
      <c r="C749" s="96" t="s">
        <v>3590</v>
      </c>
      <c r="D749" s="109" t="s">
        <v>682</v>
      </c>
      <c r="E749" s="109" t="s">
        <v>138</v>
      </c>
      <c r="F749" s="118">
        <v>43829</v>
      </c>
      <c r="G749" s="103">
        <v>1374927.54</v>
      </c>
      <c r="H749" s="105">
        <v>1.1238999999999999</v>
      </c>
      <c r="I749" s="103">
        <v>15.453340000000001</v>
      </c>
      <c r="J749" s="104">
        <f t="shared" si="12"/>
        <v>9.0595034347320462E-5</v>
      </c>
      <c r="K749" s="104">
        <v>2.2646619074246431E-3</v>
      </c>
    </row>
    <row r="750" spans="2:11">
      <c r="B750" s="102" t="s">
        <v>3591</v>
      </c>
      <c r="C750" s="96" t="s">
        <v>3592</v>
      </c>
      <c r="D750" s="109" t="s">
        <v>682</v>
      </c>
      <c r="E750" s="109" t="s">
        <v>138</v>
      </c>
      <c r="F750" s="118">
        <v>44005</v>
      </c>
      <c r="G750" s="103">
        <v>354005.11</v>
      </c>
      <c r="H750" s="105">
        <v>1.2364999999999999</v>
      </c>
      <c r="I750" s="103">
        <v>4.3772200000000003</v>
      </c>
      <c r="J750" s="104">
        <f t="shared" si="12"/>
        <v>2.5661403699509498E-5</v>
      </c>
      <c r="K750" s="104">
        <v>2.2646619074246431E-3</v>
      </c>
    </row>
    <row r="751" spans="2:11">
      <c r="B751" s="102" t="s">
        <v>3591</v>
      </c>
      <c r="C751" s="96" t="s">
        <v>3593</v>
      </c>
      <c r="D751" s="109" t="s">
        <v>682</v>
      </c>
      <c r="E751" s="109" t="s">
        <v>138</v>
      </c>
      <c r="F751" s="118">
        <v>44005</v>
      </c>
      <c r="G751" s="103">
        <v>17700.27</v>
      </c>
      <c r="H751" s="105">
        <v>1.2365999999999999</v>
      </c>
      <c r="I751" s="103">
        <v>0.21887999999999999</v>
      </c>
      <c r="J751" s="104">
        <f t="shared" si="12"/>
        <v>1.2831815722647337E-6</v>
      </c>
      <c r="K751" s="104">
        <v>2.2646619074246431E-3</v>
      </c>
    </row>
    <row r="752" spans="2:11">
      <c r="B752" s="102" t="s">
        <v>3591</v>
      </c>
      <c r="C752" s="96" t="s">
        <v>3594</v>
      </c>
      <c r="D752" s="109" t="s">
        <v>682</v>
      </c>
      <c r="E752" s="109" t="s">
        <v>138</v>
      </c>
      <c r="F752" s="118">
        <v>44005</v>
      </c>
      <c r="G752" s="103">
        <v>39333.9</v>
      </c>
      <c r="H752" s="105">
        <v>1.2364999999999999</v>
      </c>
      <c r="I752" s="103">
        <v>0.48636000000000001</v>
      </c>
      <c r="J752" s="104">
        <f t="shared" si="12"/>
        <v>2.8512801054764072E-6</v>
      </c>
      <c r="K752" s="104">
        <v>2.2646619074246431E-3</v>
      </c>
    </row>
    <row r="753" spans="2:11">
      <c r="B753" s="102" t="s">
        <v>3591</v>
      </c>
      <c r="C753" s="96" t="s">
        <v>3595</v>
      </c>
      <c r="D753" s="109" t="s">
        <v>682</v>
      </c>
      <c r="E753" s="109" t="s">
        <v>138</v>
      </c>
      <c r="F753" s="118">
        <v>44005</v>
      </c>
      <c r="G753" s="103">
        <v>236003.41</v>
      </c>
      <c r="H753" s="105">
        <v>1.2364999999999999</v>
      </c>
      <c r="I753" s="103">
        <v>2.9181500000000002</v>
      </c>
      <c r="J753" s="104">
        <f t="shared" si="12"/>
        <v>1.7107622007969359E-5</v>
      </c>
      <c r="K753" s="104">
        <v>2.2646619074246431E-3</v>
      </c>
    </row>
    <row r="754" spans="2:11">
      <c r="B754" s="102" t="s">
        <v>3591</v>
      </c>
      <c r="C754" s="96" t="s">
        <v>3596</v>
      </c>
      <c r="D754" s="109" t="s">
        <v>682</v>
      </c>
      <c r="E754" s="109" t="s">
        <v>138</v>
      </c>
      <c r="F754" s="118">
        <v>44005</v>
      </c>
      <c r="G754" s="103">
        <v>1494.68</v>
      </c>
      <c r="H754" s="105">
        <v>1.2357</v>
      </c>
      <c r="I754" s="103">
        <v>1.847E-2</v>
      </c>
      <c r="J754" s="104">
        <f t="shared" si="12"/>
        <v>1.0828017013765366E-7</v>
      </c>
      <c r="K754" s="104">
        <v>2.2646619074246431E-3</v>
      </c>
    </row>
    <row r="755" spans="2:11">
      <c r="B755" s="102" t="s">
        <v>3597</v>
      </c>
      <c r="C755" s="96" t="s">
        <v>2674</v>
      </c>
      <c r="D755" s="109" t="s">
        <v>682</v>
      </c>
      <c r="E755" s="109" t="s">
        <v>138</v>
      </c>
      <c r="F755" s="118">
        <v>43993</v>
      </c>
      <c r="G755" s="103">
        <v>3349.37</v>
      </c>
      <c r="H755" s="105">
        <v>1.3010999999999999</v>
      </c>
      <c r="I755" s="103">
        <v>4.3580000000000001E-2</v>
      </c>
      <c r="J755" s="104">
        <f t="shared" si="12"/>
        <v>2.554872666269056E-7</v>
      </c>
      <c r="K755" s="104">
        <v>2.2646619074246431E-3</v>
      </c>
    </row>
    <row r="756" spans="2:11">
      <c r="B756" s="102" t="s">
        <v>3597</v>
      </c>
      <c r="C756" s="96" t="s">
        <v>3598</v>
      </c>
      <c r="D756" s="109" t="s">
        <v>682</v>
      </c>
      <c r="E756" s="109" t="s">
        <v>138</v>
      </c>
      <c r="F756" s="118">
        <v>43993</v>
      </c>
      <c r="G756" s="103">
        <v>3073.54</v>
      </c>
      <c r="H756" s="105">
        <v>1.3013999999999999</v>
      </c>
      <c r="I756" s="103">
        <v>0.04</v>
      </c>
      <c r="J756" s="104">
        <f t="shared" si="12"/>
        <v>2.3449955633492942E-7</v>
      </c>
      <c r="K756" s="104">
        <v>2.2646619074246431E-3</v>
      </c>
    </row>
    <row r="757" spans="2:11">
      <c r="B757" s="102" t="s">
        <v>3599</v>
      </c>
      <c r="C757" s="96" t="s">
        <v>3600</v>
      </c>
      <c r="D757" s="109" t="s">
        <v>682</v>
      </c>
      <c r="E757" s="109" t="s">
        <v>138</v>
      </c>
      <c r="F757" s="118">
        <v>44005</v>
      </c>
      <c r="G757" s="103">
        <v>631061.55000000005</v>
      </c>
      <c r="H757" s="105">
        <v>1.5379</v>
      </c>
      <c r="I757" s="103">
        <v>9.7051400000000001</v>
      </c>
      <c r="J757" s="104">
        <f t="shared" si="12"/>
        <v>5.6896275604209422E-5</v>
      </c>
      <c r="K757" s="104">
        <v>2.2646619074246431E-3</v>
      </c>
    </row>
    <row r="758" spans="2:11">
      <c r="B758" s="102" t="s">
        <v>3599</v>
      </c>
      <c r="C758" s="96" t="s">
        <v>3601</v>
      </c>
      <c r="D758" s="109" t="s">
        <v>682</v>
      </c>
      <c r="E758" s="109" t="s">
        <v>138</v>
      </c>
      <c r="F758" s="118">
        <v>44005</v>
      </c>
      <c r="G758" s="103">
        <v>7099442.46</v>
      </c>
      <c r="H758" s="105">
        <v>1.5379</v>
      </c>
      <c r="I758" s="103">
        <v>109.18281</v>
      </c>
      <c r="J758" s="104">
        <f t="shared" si="12"/>
        <v>6.4008301261002246E-4</v>
      </c>
      <c r="K758" s="104">
        <v>2.2646619074246431E-3</v>
      </c>
    </row>
    <row r="759" spans="2:11">
      <c r="B759" s="102" t="s">
        <v>3602</v>
      </c>
      <c r="C759" s="96" t="s">
        <v>3603</v>
      </c>
      <c r="D759" s="109" t="s">
        <v>682</v>
      </c>
      <c r="E759" s="109" t="s">
        <v>139</v>
      </c>
      <c r="F759" s="118">
        <v>43908</v>
      </c>
      <c r="G759" s="103">
        <v>40204262.962800004</v>
      </c>
      <c r="H759" s="105">
        <v>-4.0952999999999999</v>
      </c>
      <c r="I759" s="103">
        <v>-1646.4899292589998</v>
      </c>
      <c r="J759" s="104">
        <f t="shared" si="12"/>
        <v>-9.6525289480291192E-3</v>
      </c>
      <c r="K759" s="104">
        <v>2.2646619074246431E-3</v>
      </c>
    </row>
    <row r="760" spans="2:11">
      <c r="B760" s="102" t="s">
        <v>3355</v>
      </c>
      <c r="C760" s="96" t="s">
        <v>2942</v>
      </c>
      <c r="D760" s="109" t="s">
        <v>682</v>
      </c>
      <c r="E760" s="109" t="s">
        <v>139</v>
      </c>
      <c r="F760" s="118">
        <v>43969</v>
      </c>
      <c r="G760" s="103">
        <v>10328959.679422</v>
      </c>
      <c r="H760" s="105">
        <v>-1.3412999999999999</v>
      </c>
      <c r="I760" s="103">
        <v>-138.53969658600002</v>
      </c>
      <c r="J760" s="104">
        <f t="shared" si="12"/>
        <v>-8.1218743460481852E-4</v>
      </c>
      <c r="K760" s="104">
        <v>2.2646619074246431E-3</v>
      </c>
    </row>
    <row r="761" spans="2:11">
      <c r="B761" s="102" t="s">
        <v>3604</v>
      </c>
      <c r="C761" s="96" t="s">
        <v>3605</v>
      </c>
      <c r="D761" s="109" t="s">
        <v>682</v>
      </c>
      <c r="E761" s="109" t="s">
        <v>139</v>
      </c>
      <c r="F761" s="118">
        <v>43965</v>
      </c>
      <c r="G761" s="103">
        <v>21151265</v>
      </c>
      <c r="H761" s="105">
        <v>-0.58830000000000005</v>
      </c>
      <c r="I761" s="103">
        <v>-124.4405</v>
      </c>
      <c r="J761" s="104">
        <f t="shared" si="12"/>
        <v>-7.2953105100241969E-4</v>
      </c>
      <c r="K761" s="104">
        <v>2.2646619074246431E-3</v>
      </c>
    </row>
    <row r="762" spans="2:11">
      <c r="B762" s="102" t="s">
        <v>3606</v>
      </c>
      <c r="C762" s="96" t="s">
        <v>3607</v>
      </c>
      <c r="D762" s="109" t="s">
        <v>682</v>
      </c>
      <c r="E762" s="109" t="s">
        <v>139</v>
      </c>
      <c r="F762" s="118">
        <v>43965</v>
      </c>
      <c r="G762" s="103">
        <v>44444587.32</v>
      </c>
      <c r="H762" s="105">
        <v>-0.55059999999999998</v>
      </c>
      <c r="I762" s="103">
        <v>-244.69354999999999</v>
      </c>
      <c r="J762" s="104">
        <f t="shared" si="12"/>
        <v>-1.4345132228254717E-3</v>
      </c>
      <c r="K762" s="104">
        <v>2.2646619074246431E-3</v>
      </c>
    </row>
    <row r="763" spans="2:11">
      <c r="B763" s="102" t="s">
        <v>3606</v>
      </c>
      <c r="C763" s="96" t="s">
        <v>3608</v>
      </c>
      <c r="D763" s="109" t="s">
        <v>682</v>
      </c>
      <c r="E763" s="109" t="s">
        <v>139</v>
      </c>
      <c r="F763" s="118">
        <v>43965</v>
      </c>
      <c r="G763" s="103">
        <v>2264557.54</v>
      </c>
      <c r="H763" s="105">
        <v>-0.55059999999999998</v>
      </c>
      <c r="I763" s="103">
        <v>-12.46772</v>
      </c>
      <c r="J763" s="104">
        <f t="shared" si="12"/>
        <v>-7.3091870212703162E-5</v>
      </c>
      <c r="K763" s="104">
        <v>2.2646619074246431E-3</v>
      </c>
    </row>
    <row r="764" spans="2:11">
      <c r="B764" s="102" t="s">
        <v>3606</v>
      </c>
      <c r="C764" s="96" t="s">
        <v>3609</v>
      </c>
      <c r="D764" s="109" t="s">
        <v>682</v>
      </c>
      <c r="E764" s="109" t="s">
        <v>139</v>
      </c>
      <c r="F764" s="118">
        <v>43965</v>
      </c>
      <c r="G764" s="103">
        <v>6179914.0499999998</v>
      </c>
      <c r="H764" s="105">
        <v>-0.55059999999999998</v>
      </c>
      <c r="I764" s="103">
        <v>-34.024059999999999</v>
      </c>
      <c r="J764" s="104">
        <f t="shared" si="12"/>
        <v>-1.9946567436782546E-4</v>
      </c>
      <c r="K764" s="104">
        <v>2.2646619074246431E-3</v>
      </c>
    </row>
    <row r="765" spans="2:11">
      <c r="B765" s="102" t="s">
        <v>3606</v>
      </c>
      <c r="C765" s="96" t="s">
        <v>3610</v>
      </c>
      <c r="D765" s="109" t="s">
        <v>682</v>
      </c>
      <c r="E765" s="109" t="s">
        <v>139</v>
      </c>
      <c r="F765" s="118">
        <v>43965</v>
      </c>
      <c r="G765" s="103">
        <v>1650798.96</v>
      </c>
      <c r="H765" s="105">
        <v>-0.55059999999999998</v>
      </c>
      <c r="I765" s="103">
        <v>-9.0886200000000006</v>
      </c>
      <c r="J765" s="104">
        <f t="shared" si="12"/>
        <v>-5.3281933942419163E-5</v>
      </c>
      <c r="K765" s="104">
        <v>2.2646619074246431E-3</v>
      </c>
    </row>
    <row r="766" spans="2:11">
      <c r="B766" s="102" t="s">
        <v>3606</v>
      </c>
      <c r="C766" s="96" t="s">
        <v>2854</v>
      </c>
      <c r="D766" s="109" t="s">
        <v>682</v>
      </c>
      <c r="E766" s="109" t="s">
        <v>139</v>
      </c>
      <c r="F766" s="118">
        <v>43965</v>
      </c>
      <c r="G766" s="103">
        <v>1291009.44</v>
      </c>
      <c r="H766" s="105">
        <v>-0.55059999999999998</v>
      </c>
      <c r="I766" s="103">
        <v>-7.1077700000000004</v>
      </c>
      <c r="J766" s="104">
        <f t="shared" si="12"/>
        <v>-4.1669222788268035E-5</v>
      </c>
      <c r="K766" s="104">
        <v>2.2646619074246431E-3</v>
      </c>
    </row>
    <row r="767" spans="2:11">
      <c r="B767" s="102" t="s">
        <v>3606</v>
      </c>
      <c r="C767" s="96" t="s">
        <v>3611</v>
      </c>
      <c r="D767" s="109" t="s">
        <v>682</v>
      </c>
      <c r="E767" s="109" t="s">
        <v>139</v>
      </c>
      <c r="F767" s="118">
        <v>43965</v>
      </c>
      <c r="G767" s="103">
        <v>1947096.21</v>
      </c>
      <c r="H767" s="105">
        <v>-0.55059999999999998</v>
      </c>
      <c r="I767" s="103">
        <v>-10.71991</v>
      </c>
      <c r="J767" s="104">
        <f t="shared" si="12"/>
        <v>-6.2845353473759335E-5</v>
      </c>
      <c r="K767" s="104">
        <v>2.2646619074246431E-3</v>
      </c>
    </row>
    <row r="768" spans="2:11">
      <c r="B768" s="102" t="s">
        <v>3606</v>
      </c>
      <c r="C768" s="96" t="s">
        <v>3612</v>
      </c>
      <c r="D768" s="109" t="s">
        <v>682</v>
      </c>
      <c r="E768" s="109" t="s">
        <v>139</v>
      </c>
      <c r="F768" s="118">
        <v>43965</v>
      </c>
      <c r="G768" s="103">
        <v>3394719.91</v>
      </c>
      <c r="H768" s="105">
        <v>-0.55059999999999998</v>
      </c>
      <c r="I768" s="103">
        <v>-18.68993</v>
      </c>
      <c r="J768" s="104">
        <f t="shared" si="12"/>
        <v>-1.0956950732327219E-4</v>
      </c>
      <c r="K768" s="104">
        <v>2.2646619074246431E-3</v>
      </c>
    </row>
    <row r="769" spans="2:11">
      <c r="B769" s="102" t="s">
        <v>3613</v>
      </c>
      <c r="C769" s="96" t="s">
        <v>3614</v>
      </c>
      <c r="D769" s="109" t="s">
        <v>682</v>
      </c>
      <c r="E769" s="109" t="s">
        <v>139</v>
      </c>
      <c r="F769" s="118">
        <v>43965</v>
      </c>
      <c r="G769" s="103">
        <v>846882.44</v>
      </c>
      <c r="H769" s="105">
        <v>-0.51270000000000004</v>
      </c>
      <c r="I769" s="103">
        <v>-4.3423400000000001</v>
      </c>
      <c r="J769" s="104">
        <f t="shared" si="12"/>
        <v>-2.5456920086385436E-5</v>
      </c>
      <c r="K769" s="104">
        <v>2.2646619074246431E-3</v>
      </c>
    </row>
    <row r="770" spans="2:11">
      <c r="B770" s="102" t="s">
        <v>3613</v>
      </c>
      <c r="C770" s="96" t="s">
        <v>3615</v>
      </c>
      <c r="D770" s="109" t="s">
        <v>682</v>
      </c>
      <c r="E770" s="109" t="s">
        <v>139</v>
      </c>
      <c r="F770" s="118">
        <v>43965</v>
      </c>
      <c r="G770" s="103">
        <v>3493390.07</v>
      </c>
      <c r="H770" s="105">
        <v>-0.51270000000000004</v>
      </c>
      <c r="I770" s="103">
        <v>-17.91215</v>
      </c>
      <c r="J770" s="104">
        <f t="shared" si="12"/>
        <v>-1.0500978070011765E-4</v>
      </c>
      <c r="K770" s="104">
        <v>2.2646619074246431E-3</v>
      </c>
    </row>
    <row r="771" spans="2:11">
      <c r="B771" s="102" t="s">
        <v>3616</v>
      </c>
      <c r="C771" s="96" t="s">
        <v>3617</v>
      </c>
      <c r="D771" s="109" t="s">
        <v>682</v>
      </c>
      <c r="E771" s="109" t="s">
        <v>139</v>
      </c>
      <c r="F771" s="118">
        <v>43928</v>
      </c>
      <c r="G771" s="103">
        <v>3406237.56</v>
      </c>
      <c r="H771" s="105">
        <v>0.5413</v>
      </c>
      <c r="I771" s="103">
        <v>18.439360000000001</v>
      </c>
      <c r="J771" s="104">
        <f t="shared" si="12"/>
        <v>1.0810054347750111E-4</v>
      </c>
      <c r="K771" s="104">
        <v>2.2646619074246431E-3</v>
      </c>
    </row>
    <row r="772" spans="2:11">
      <c r="B772" s="102" t="s">
        <v>3616</v>
      </c>
      <c r="C772" s="96" t="s">
        <v>3618</v>
      </c>
      <c r="D772" s="109" t="s">
        <v>682</v>
      </c>
      <c r="E772" s="109" t="s">
        <v>139</v>
      </c>
      <c r="F772" s="118">
        <v>43928</v>
      </c>
      <c r="G772" s="103">
        <v>299543.5</v>
      </c>
      <c r="H772" s="105">
        <v>0.5413</v>
      </c>
      <c r="I772" s="103">
        <v>1.62155</v>
      </c>
      <c r="J772" s="104">
        <f t="shared" si="12"/>
        <v>9.506318889372621E-6</v>
      </c>
      <c r="K772" s="104">
        <v>2.2646619074246431E-3</v>
      </c>
    </row>
    <row r="773" spans="2:11">
      <c r="B773" s="102" t="s">
        <v>3616</v>
      </c>
      <c r="C773" s="96" t="s">
        <v>3619</v>
      </c>
      <c r="D773" s="109" t="s">
        <v>682</v>
      </c>
      <c r="E773" s="109" t="s">
        <v>139</v>
      </c>
      <c r="F773" s="118">
        <v>43928</v>
      </c>
      <c r="G773" s="103">
        <v>1754469.1</v>
      </c>
      <c r="H773" s="105">
        <v>0.5413</v>
      </c>
      <c r="I773" s="103">
        <v>9.4976599999999998</v>
      </c>
      <c r="J773" s="104">
        <f t="shared" si="12"/>
        <v>5.5679926405500144E-5</v>
      </c>
      <c r="K773" s="104">
        <v>2.2646619074246431E-3</v>
      </c>
    </row>
    <row r="774" spans="2:11">
      <c r="B774" s="102" t="s">
        <v>3616</v>
      </c>
      <c r="C774" s="96" t="s">
        <v>3620</v>
      </c>
      <c r="D774" s="109" t="s">
        <v>682</v>
      </c>
      <c r="E774" s="109" t="s">
        <v>139</v>
      </c>
      <c r="F774" s="118">
        <v>43928</v>
      </c>
      <c r="G774" s="103">
        <v>320939.46999999997</v>
      </c>
      <c r="H774" s="105">
        <v>0.5413</v>
      </c>
      <c r="I774" s="103">
        <v>1.7373800000000001</v>
      </c>
      <c r="J774" s="104">
        <f t="shared" si="12"/>
        <v>1.0185370979629493E-5</v>
      </c>
      <c r="K774" s="104">
        <v>2.2646619074246431E-3</v>
      </c>
    </row>
    <row r="775" spans="2:11">
      <c r="B775" s="102" t="s">
        <v>3616</v>
      </c>
      <c r="C775" s="96" t="s">
        <v>3621</v>
      </c>
      <c r="D775" s="109" t="s">
        <v>682</v>
      </c>
      <c r="E775" s="109" t="s">
        <v>139</v>
      </c>
      <c r="F775" s="118">
        <v>43928</v>
      </c>
      <c r="G775" s="103">
        <v>204973.35</v>
      </c>
      <c r="H775" s="105">
        <v>0.5413</v>
      </c>
      <c r="I775" s="103">
        <v>1.10961</v>
      </c>
      <c r="J775" s="104">
        <f t="shared" si="12"/>
        <v>6.5050763176200257E-6</v>
      </c>
      <c r="K775" s="104">
        <v>2.2646619074246431E-3</v>
      </c>
    </row>
    <row r="776" spans="2:11">
      <c r="B776" s="102" t="s">
        <v>3616</v>
      </c>
      <c r="C776" s="96" t="s">
        <v>3622</v>
      </c>
      <c r="D776" s="109" t="s">
        <v>682</v>
      </c>
      <c r="E776" s="109" t="s">
        <v>139</v>
      </c>
      <c r="F776" s="118">
        <v>43928</v>
      </c>
      <c r="G776" s="103">
        <v>11339861.24</v>
      </c>
      <c r="H776" s="105">
        <v>0.5413</v>
      </c>
      <c r="I776" s="103">
        <v>61.387309999999999</v>
      </c>
      <c r="J776" s="104">
        <f t="shared" si="12"/>
        <v>3.5988242398986943E-4</v>
      </c>
      <c r="K776" s="104">
        <v>2.2646619074246431E-3</v>
      </c>
    </row>
    <row r="777" spans="2:11">
      <c r="B777" s="102" t="s">
        <v>3623</v>
      </c>
      <c r="C777" s="96" t="s">
        <v>3624</v>
      </c>
      <c r="D777" s="109" t="s">
        <v>682</v>
      </c>
      <c r="E777" s="109" t="s">
        <v>139</v>
      </c>
      <c r="F777" s="118">
        <v>43928</v>
      </c>
      <c r="G777" s="103">
        <v>126237213.61</v>
      </c>
      <c r="H777" s="105">
        <v>0.54210000000000003</v>
      </c>
      <c r="I777" s="103">
        <v>684.38975000000005</v>
      </c>
      <c r="J777" s="104">
        <f t="shared" si="12"/>
        <v>4.0122273183793317E-3</v>
      </c>
      <c r="K777" s="104">
        <v>2.2646619074246431E-3</v>
      </c>
    </row>
    <row r="778" spans="2:11">
      <c r="B778" s="102" t="s">
        <v>3625</v>
      </c>
      <c r="C778" s="96" t="s">
        <v>3626</v>
      </c>
      <c r="D778" s="109" t="s">
        <v>682</v>
      </c>
      <c r="E778" s="109" t="s">
        <v>139</v>
      </c>
      <c r="F778" s="118">
        <v>43928</v>
      </c>
      <c r="G778" s="103">
        <v>13953332.68</v>
      </c>
      <c r="H778" s="105">
        <v>0.56389999999999996</v>
      </c>
      <c r="I778" s="103">
        <v>78.678920000000005</v>
      </c>
      <c r="J778" s="104">
        <f t="shared" si="12"/>
        <v>4.6125429582278518E-4</v>
      </c>
      <c r="K778" s="104">
        <v>2.2646619074246431E-3</v>
      </c>
    </row>
    <row r="779" spans="2:11">
      <c r="B779" s="102" t="s">
        <v>3627</v>
      </c>
      <c r="C779" s="96" t="s">
        <v>3628</v>
      </c>
      <c r="D779" s="109" t="s">
        <v>682</v>
      </c>
      <c r="E779" s="109" t="s">
        <v>139</v>
      </c>
      <c r="F779" s="118">
        <v>43958</v>
      </c>
      <c r="G779" s="103">
        <v>2372067.11</v>
      </c>
      <c r="H779" s="105">
        <v>0.79920000000000002</v>
      </c>
      <c r="I779" s="103">
        <v>18.957990000000002</v>
      </c>
      <c r="J779" s="104">
        <f t="shared" si="12"/>
        <v>1.1114100610005073E-4</v>
      </c>
      <c r="K779" s="104">
        <v>2.2646619074246431E-3</v>
      </c>
    </row>
    <row r="780" spans="2:11">
      <c r="B780" s="102" t="s">
        <v>3627</v>
      </c>
      <c r="C780" s="96" t="s">
        <v>3629</v>
      </c>
      <c r="D780" s="109" t="s">
        <v>682</v>
      </c>
      <c r="E780" s="109" t="s">
        <v>139</v>
      </c>
      <c r="F780" s="118">
        <v>43958</v>
      </c>
      <c r="G780" s="103">
        <v>403208.51</v>
      </c>
      <c r="H780" s="105">
        <v>0.79920000000000002</v>
      </c>
      <c r="I780" s="103">
        <v>3.2225199999999998</v>
      </c>
      <c r="J780" s="104">
        <f t="shared" si="12"/>
        <v>1.8891987757010918E-5</v>
      </c>
      <c r="K780" s="104">
        <v>2.2646619074246431E-3</v>
      </c>
    </row>
    <row r="781" spans="2:11">
      <c r="B781" s="102" t="s">
        <v>3627</v>
      </c>
      <c r="C781" s="96" t="s">
        <v>3630</v>
      </c>
      <c r="D781" s="109" t="s">
        <v>682</v>
      </c>
      <c r="E781" s="109" t="s">
        <v>139</v>
      </c>
      <c r="F781" s="118">
        <v>43958</v>
      </c>
      <c r="G781" s="103">
        <v>261656.59</v>
      </c>
      <c r="H781" s="105">
        <v>0.79920000000000002</v>
      </c>
      <c r="I781" s="103">
        <v>2.0912100000000002</v>
      </c>
      <c r="J781" s="104">
        <f t="shared" si="12"/>
        <v>1.2259695430079195E-5</v>
      </c>
      <c r="K781" s="104">
        <v>2.2646619074246431E-3</v>
      </c>
    </row>
    <row r="782" spans="2:11">
      <c r="B782" s="102" t="s">
        <v>3631</v>
      </c>
      <c r="C782" s="96" t="s">
        <v>3632</v>
      </c>
      <c r="D782" s="109" t="s">
        <v>682</v>
      </c>
      <c r="E782" s="109" t="s">
        <v>139</v>
      </c>
      <c r="F782" s="118">
        <v>43958</v>
      </c>
      <c r="G782" s="103">
        <v>4976.03</v>
      </c>
      <c r="H782" s="105">
        <v>0.78900000000000003</v>
      </c>
      <c r="I782" s="103">
        <v>3.9259999999999996E-2</v>
      </c>
      <c r="J782" s="104">
        <f t="shared" si="12"/>
        <v>2.301613145427332E-7</v>
      </c>
      <c r="K782" s="104">
        <v>2.2646619074246431E-3</v>
      </c>
    </row>
    <row r="783" spans="2:11">
      <c r="B783" s="102" t="s">
        <v>3631</v>
      </c>
      <c r="C783" s="96" t="s">
        <v>3633</v>
      </c>
      <c r="D783" s="109" t="s">
        <v>682</v>
      </c>
      <c r="E783" s="109" t="s">
        <v>139</v>
      </c>
      <c r="F783" s="118">
        <v>43958</v>
      </c>
      <c r="G783" s="103">
        <v>24880.23</v>
      </c>
      <c r="H783" s="105">
        <v>0.7893</v>
      </c>
      <c r="I783" s="103">
        <v>0.19637000000000002</v>
      </c>
      <c r="J783" s="104">
        <f t="shared" si="12"/>
        <v>1.1512169469372525E-6</v>
      </c>
      <c r="K783" s="104">
        <v>2.2646619074246431E-3</v>
      </c>
    </row>
    <row r="784" spans="2:11">
      <c r="B784" s="102" t="s">
        <v>3631</v>
      </c>
      <c r="C784" s="96" t="s">
        <v>3634</v>
      </c>
      <c r="D784" s="109" t="s">
        <v>682</v>
      </c>
      <c r="E784" s="109" t="s">
        <v>139</v>
      </c>
      <c r="F784" s="118">
        <v>43958</v>
      </c>
      <c r="G784" s="103">
        <v>600557.29</v>
      </c>
      <c r="H784" s="105">
        <v>0.7893</v>
      </c>
      <c r="I784" s="103">
        <v>4.74</v>
      </c>
      <c r="J784" s="104">
        <f t="shared" si="12"/>
        <v>2.7788197425689138E-5</v>
      </c>
      <c r="K784" s="104">
        <v>2.2646619074246431E-3</v>
      </c>
    </row>
    <row r="785" spans="2:11">
      <c r="B785" s="102" t="s">
        <v>3631</v>
      </c>
      <c r="C785" s="96" t="s">
        <v>3416</v>
      </c>
      <c r="D785" s="109" t="s">
        <v>682</v>
      </c>
      <c r="E785" s="109" t="s">
        <v>139</v>
      </c>
      <c r="F785" s="118">
        <v>43958</v>
      </c>
      <c r="G785" s="103">
        <v>51905.33</v>
      </c>
      <c r="H785" s="105">
        <v>0.7893</v>
      </c>
      <c r="I785" s="103">
        <v>0.40969</v>
      </c>
      <c r="J785" s="104">
        <f t="shared" si="12"/>
        <v>2.4018030808714311E-6</v>
      </c>
      <c r="K785" s="104">
        <v>2.2646619074246431E-3</v>
      </c>
    </row>
    <row r="786" spans="2:11">
      <c r="B786" s="102" t="s">
        <v>3631</v>
      </c>
      <c r="C786" s="96" t="s">
        <v>2880</v>
      </c>
      <c r="D786" s="109" t="s">
        <v>682</v>
      </c>
      <c r="E786" s="109" t="s">
        <v>139</v>
      </c>
      <c r="F786" s="118">
        <v>43958</v>
      </c>
      <c r="G786" s="103">
        <v>506184</v>
      </c>
      <c r="H786" s="105">
        <v>0.7893</v>
      </c>
      <c r="I786" s="103">
        <v>3.9951399999999997</v>
      </c>
      <c r="J786" s="104">
        <f t="shared" si="12"/>
        <v>2.3421463937398245E-5</v>
      </c>
      <c r="K786" s="104">
        <v>2.2646619074246431E-3</v>
      </c>
    </row>
    <row r="787" spans="2:11">
      <c r="B787" s="102" t="s">
        <v>3631</v>
      </c>
      <c r="C787" s="96" t="s">
        <v>3635</v>
      </c>
      <c r="D787" s="109" t="s">
        <v>682</v>
      </c>
      <c r="E787" s="109" t="s">
        <v>139</v>
      </c>
      <c r="F787" s="118">
        <v>43958</v>
      </c>
      <c r="G787" s="103">
        <v>13812.81</v>
      </c>
      <c r="H787" s="105">
        <v>0.78920000000000001</v>
      </c>
      <c r="I787" s="103">
        <v>0.10901000000000001</v>
      </c>
      <c r="J787" s="104">
        <f t="shared" si="12"/>
        <v>6.390699159017665E-7</v>
      </c>
      <c r="K787" s="104">
        <v>2.2646619074246431E-3</v>
      </c>
    </row>
    <row r="788" spans="2:11">
      <c r="B788" s="102" t="s">
        <v>3631</v>
      </c>
      <c r="C788" s="96" t="s">
        <v>3290</v>
      </c>
      <c r="D788" s="109" t="s">
        <v>682</v>
      </c>
      <c r="E788" s="109" t="s">
        <v>139</v>
      </c>
      <c r="F788" s="118">
        <v>43958</v>
      </c>
      <c r="G788" s="103">
        <v>203760.53</v>
      </c>
      <c r="H788" s="105">
        <v>0.7893</v>
      </c>
      <c r="I788" s="103">
        <v>1.60823</v>
      </c>
      <c r="J788" s="104">
        <f t="shared" si="12"/>
        <v>9.4282305371130898E-6</v>
      </c>
      <c r="K788" s="104">
        <v>2.2646619074246431E-3</v>
      </c>
    </row>
    <row r="789" spans="2:11">
      <c r="B789" s="102" t="s">
        <v>3636</v>
      </c>
      <c r="C789" s="96" t="s">
        <v>3637</v>
      </c>
      <c r="D789" s="109" t="s">
        <v>682</v>
      </c>
      <c r="E789" s="109" t="s">
        <v>139</v>
      </c>
      <c r="F789" s="118">
        <v>43888</v>
      </c>
      <c r="G789" s="103">
        <v>1182153.99</v>
      </c>
      <c r="H789" s="105">
        <v>5.3307000000000002</v>
      </c>
      <c r="I789" s="103">
        <v>63.017669999999995</v>
      </c>
      <c r="J789" s="104">
        <f t="shared" si="12"/>
        <v>3.6944039140652477E-4</v>
      </c>
      <c r="K789" s="104">
        <v>2.2646619074246431E-3</v>
      </c>
    </row>
    <row r="790" spans="2:11">
      <c r="B790" s="102" t="s">
        <v>3636</v>
      </c>
      <c r="C790" s="96" t="s">
        <v>3638</v>
      </c>
      <c r="D790" s="109" t="s">
        <v>682</v>
      </c>
      <c r="E790" s="109" t="s">
        <v>139</v>
      </c>
      <c r="F790" s="118">
        <v>43888</v>
      </c>
      <c r="G790" s="103">
        <v>61130396.560000002</v>
      </c>
      <c r="H790" s="105">
        <v>5.3307000000000002</v>
      </c>
      <c r="I790" s="103">
        <v>3258.7083299999999</v>
      </c>
      <c r="J790" s="104">
        <f t="shared" si="12"/>
        <v>1.9104141440248471E-2</v>
      </c>
      <c r="K790" s="104">
        <v>2.2646619074246431E-3</v>
      </c>
    </row>
    <row r="791" spans="2:11">
      <c r="B791" s="102" t="s">
        <v>3636</v>
      </c>
      <c r="C791" s="96" t="s">
        <v>3639</v>
      </c>
      <c r="D791" s="109" t="s">
        <v>682</v>
      </c>
      <c r="E791" s="109" t="s">
        <v>139</v>
      </c>
      <c r="F791" s="118">
        <v>43888</v>
      </c>
      <c r="G791" s="103">
        <v>831553.19</v>
      </c>
      <c r="H791" s="105">
        <v>5.3307000000000002</v>
      </c>
      <c r="I791" s="103">
        <v>44.328019999999995</v>
      </c>
      <c r="J791" s="104">
        <f t="shared" si="12"/>
        <v>2.5987252558014692E-4</v>
      </c>
      <c r="K791" s="104">
        <v>2.2646619074246431E-3</v>
      </c>
    </row>
    <row r="792" spans="2:11">
      <c r="B792" s="102" t="s">
        <v>3640</v>
      </c>
      <c r="C792" s="96" t="s">
        <v>3641</v>
      </c>
      <c r="D792" s="109" t="s">
        <v>682</v>
      </c>
      <c r="E792" s="109" t="s">
        <v>139</v>
      </c>
      <c r="F792" s="118">
        <v>43888</v>
      </c>
      <c r="G792" s="103">
        <v>9261384.9199999999</v>
      </c>
      <c r="H792" s="105">
        <v>5.3503999999999996</v>
      </c>
      <c r="I792" s="103">
        <v>495.52530999999999</v>
      </c>
      <c r="J792" s="104">
        <f t="shared" ref="J792:J845" si="13">I792/$I$11</f>
        <v>2.9050116336932093E-3</v>
      </c>
      <c r="K792" s="104">
        <v>2.2646619074246431E-3</v>
      </c>
    </row>
    <row r="793" spans="2:11">
      <c r="B793" s="102" t="s">
        <v>3642</v>
      </c>
      <c r="C793" s="96" t="s">
        <v>3643</v>
      </c>
      <c r="D793" s="109" t="s">
        <v>682</v>
      </c>
      <c r="E793" s="109" t="s">
        <v>139</v>
      </c>
      <c r="F793" s="118">
        <v>43888</v>
      </c>
      <c r="G793" s="103">
        <v>77800435.5</v>
      </c>
      <c r="H793" s="105">
        <v>5.3781999999999996</v>
      </c>
      <c r="I793" s="103">
        <v>4184.22469</v>
      </c>
      <c r="J793" s="104">
        <f t="shared" si="13"/>
        <v>2.4529970835266441E-2</v>
      </c>
      <c r="K793" s="104">
        <v>2.2646619074246431E-3</v>
      </c>
    </row>
    <row r="794" spans="2:11">
      <c r="B794" s="102" t="s">
        <v>3644</v>
      </c>
      <c r="C794" s="96" t="s">
        <v>3632</v>
      </c>
      <c r="D794" s="109" t="s">
        <v>682</v>
      </c>
      <c r="E794" s="109" t="s">
        <v>139</v>
      </c>
      <c r="F794" s="118">
        <v>43845</v>
      </c>
      <c r="G794" s="103">
        <v>16715831.875351001</v>
      </c>
      <c r="H794" s="105">
        <v>6.1125999999999996</v>
      </c>
      <c r="I794" s="103">
        <v>1021.7719123070002</v>
      </c>
      <c r="J794" s="104">
        <f t="shared" si="13"/>
        <v>5.9901265027870994E-3</v>
      </c>
      <c r="K794" s="104">
        <v>2.2646619074246431E-3</v>
      </c>
    </row>
    <row r="795" spans="2:11">
      <c r="B795" s="102" t="s">
        <v>3645</v>
      </c>
      <c r="C795" s="96" t="s">
        <v>3646</v>
      </c>
      <c r="D795" s="109" t="s">
        <v>682</v>
      </c>
      <c r="E795" s="109" t="s">
        <v>139</v>
      </c>
      <c r="F795" s="118">
        <v>43845</v>
      </c>
      <c r="G795" s="103">
        <v>22296300.187748</v>
      </c>
      <c r="H795" s="105">
        <v>6.1485000000000003</v>
      </c>
      <c r="I795" s="103">
        <v>1370.8867618630004</v>
      </c>
      <c r="J795" s="104">
        <f t="shared" si="13"/>
        <v>8.036808436057542E-3</v>
      </c>
      <c r="K795" s="104">
        <v>2.2646619074246431E-3</v>
      </c>
    </row>
    <row r="796" spans="2:11">
      <c r="B796" s="102" t="s">
        <v>3647</v>
      </c>
      <c r="C796" s="96" t="s">
        <v>3648</v>
      </c>
      <c r="D796" s="109" t="s">
        <v>682</v>
      </c>
      <c r="E796" s="109" t="s">
        <v>136</v>
      </c>
      <c r="F796" s="118">
        <v>43944</v>
      </c>
      <c r="G796" s="103">
        <v>3553.86</v>
      </c>
      <c r="H796" s="105">
        <v>0.40939999999999999</v>
      </c>
      <c r="I796" s="103">
        <v>1.455E-2</v>
      </c>
      <c r="J796" s="104">
        <f t="shared" si="13"/>
        <v>8.5299213616830588E-8</v>
      </c>
      <c r="K796" s="104">
        <v>2.2646619074246431E-3</v>
      </c>
    </row>
    <row r="797" spans="2:11">
      <c r="B797" s="102" t="s">
        <v>3647</v>
      </c>
      <c r="C797" s="96" t="s">
        <v>3649</v>
      </c>
      <c r="D797" s="109" t="s">
        <v>682</v>
      </c>
      <c r="E797" s="109" t="s">
        <v>136</v>
      </c>
      <c r="F797" s="118">
        <v>43944</v>
      </c>
      <c r="G797" s="103">
        <v>27784.880000000001</v>
      </c>
      <c r="H797" s="105">
        <v>0.4098</v>
      </c>
      <c r="I797" s="103">
        <v>0.11386</v>
      </c>
      <c r="J797" s="104">
        <f t="shared" si="13"/>
        <v>6.6750298710737667E-7</v>
      </c>
      <c r="K797" s="104">
        <v>2.2646619074246431E-3</v>
      </c>
    </row>
    <row r="798" spans="2:11">
      <c r="B798" s="102" t="s">
        <v>3650</v>
      </c>
      <c r="C798" s="96" t="s">
        <v>3651</v>
      </c>
      <c r="D798" s="109" t="s">
        <v>682</v>
      </c>
      <c r="E798" s="109" t="s">
        <v>136</v>
      </c>
      <c r="F798" s="118">
        <v>43976</v>
      </c>
      <c r="G798" s="103">
        <v>1974181.71</v>
      </c>
      <c r="H798" s="105">
        <v>0.111</v>
      </c>
      <c r="I798" s="103">
        <v>2.1913100000000001</v>
      </c>
      <c r="J798" s="104">
        <f t="shared" si="13"/>
        <v>1.2846530569807356E-5</v>
      </c>
      <c r="K798" s="104">
        <v>2.2646619074246431E-3</v>
      </c>
    </row>
    <row r="799" spans="2:11">
      <c r="B799" s="102" t="s">
        <v>3650</v>
      </c>
      <c r="C799" s="96" t="s">
        <v>3652</v>
      </c>
      <c r="D799" s="109" t="s">
        <v>682</v>
      </c>
      <c r="E799" s="109" t="s">
        <v>136</v>
      </c>
      <c r="F799" s="118">
        <v>43976</v>
      </c>
      <c r="G799" s="103">
        <v>14516057.09</v>
      </c>
      <c r="H799" s="105">
        <v>0.111</v>
      </c>
      <c r="I799" s="103">
        <v>16.112559999999998</v>
      </c>
      <c r="J799" s="104">
        <f t="shared" si="13"/>
        <v>9.4459704285498259E-5</v>
      </c>
      <c r="K799" s="104">
        <v>2.2646619074246431E-3</v>
      </c>
    </row>
    <row r="800" spans="2:11">
      <c r="B800" s="102" t="s">
        <v>3650</v>
      </c>
      <c r="C800" s="96" t="s">
        <v>3653</v>
      </c>
      <c r="D800" s="109" t="s">
        <v>682</v>
      </c>
      <c r="E800" s="109" t="s">
        <v>136</v>
      </c>
      <c r="F800" s="118">
        <v>43976</v>
      </c>
      <c r="G800" s="103">
        <v>654157.44999999995</v>
      </c>
      <c r="H800" s="105">
        <v>0.111</v>
      </c>
      <c r="I800" s="103">
        <v>0.72609999999999997</v>
      </c>
      <c r="J800" s="104">
        <f t="shared" si="13"/>
        <v>4.2567531963698066E-6</v>
      </c>
      <c r="K800" s="104">
        <v>2.2646619074246431E-3</v>
      </c>
    </row>
    <row r="801" spans="2:11">
      <c r="B801" s="102" t="s">
        <v>3650</v>
      </c>
      <c r="C801" s="96" t="s">
        <v>3654</v>
      </c>
      <c r="D801" s="109" t="s">
        <v>682</v>
      </c>
      <c r="E801" s="109" t="s">
        <v>136</v>
      </c>
      <c r="F801" s="118">
        <v>43976</v>
      </c>
      <c r="G801" s="103">
        <v>392224.76</v>
      </c>
      <c r="H801" s="105">
        <v>0.111</v>
      </c>
      <c r="I801" s="103">
        <v>0.43536999999999998</v>
      </c>
      <c r="J801" s="104">
        <f t="shared" si="13"/>
        <v>2.5523517960384557E-6</v>
      </c>
      <c r="K801" s="104">
        <v>2.2646619074246431E-3</v>
      </c>
    </row>
    <row r="802" spans="2:11">
      <c r="B802" s="102" t="s">
        <v>3650</v>
      </c>
      <c r="C802" s="96" t="s">
        <v>3655</v>
      </c>
      <c r="D802" s="109" t="s">
        <v>682</v>
      </c>
      <c r="E802" s="109" t="s">
        <v>136</v>
      </c>
      <c r="F802" s="118">
        <v>43976</v>
      </c>
      <c r="G802" s="103">
        <v>2119508.7000000002</v>
      </c>
      <c r="H802" s="105">
        <v>0.111</v>
      </c>
      <c r="I802" s="103">
        <v>2.3526199999999999</v>
      </c>
      <c r="J802" s="104">
        <f t="shared" si="13"/>
        <v>1.3792208655617042E-5</v>
      </c>
      <c r="K802" s="104">
        <v>2.2646619074246431E-3</v>
      </c>
    </row>
    <row r="803" spans="2:11">
      <c r="B803" s="102" t="s">
        <v>3650</v>
      </c>
      <c r="C803" s="96" t="s">
        <v>3656</v>
      </c>
      <c r="D803" s="109" t="s">
        <v>682</v>
      </c>
      <c r="E803" s="109" t="s">
        <v>136</v>
      </c>
      <c r="F803" s="118">
        <v>43976</v>
      </c>
      <c r="G803" s="103">
        <v>9995069.7400000002</v>
      </c>
      <c r="H803" s="105">
        <v>0.111</v>
      </c>
      <c r="I803" s="103">
        <v>11.094370000000001</v>
      </c>
      <c r="J803" s="104">
        <f t="shared" si="13"/>
        <v>6.504062107038879E-5</v>
      </c>
      <c r="K803" s="104">
        <v>2.2646619074246431E-3</v>
      </c>
    </row>
    <row r="804" spans="2:11">
      <c r="B804" s="102" t="s">
        <v>3650</v>
      </c>
      <c r="C804" s="96" t="s">
        <v>3657</v>
      </c>
      <c r="D804" s="109" t="s">
        <v>682</v>
      </c>
      <c r="E804" s="109" t="s">
        <v>136</v>
      </c>
      <c r="F804" s="118">
        <v>43976</v>
      </c>
      <c r="G804" s="103">
        <v>37795310.850000001</v>
      </c>
      <c r="H804" s="105">
        <v>0.111</v>
      </c>
      <c r="I804" s="103">
        <v>41.952129999999997</v>
      </c>
      <c r="J804" s="104">
        <f t="shared" si="13"/>
        <v>2.4594389680763205E-4</v>
      </c>
      <c r="K804" s="104">
        <v>2.2646619074246431E-3</v>
      </c>
    </row>
    <row r="805" spans="2:11">
      <c r="B805" s="102" t="s">
        <v>3658</v>
      </c>
      <c r="C805" s="96" t="s">
        <v>3659</v>
      </c>
      <c r="D805" s="109" t="s">
        <v>682</v>
      </c>
      <c r="E805" s="109" t="s">
        <v>136</v>
      </c>
      <c r="F805" s="118">
        <v>43976</v>
      </c>
      <c r="G805" s="103">
        <v>7280238.3099999996</v>
      </c>
      <c r="H805" s="105">
        <v>0.1101</v>
      </c>
      <c r="I805" s="103">
        <v>8.0133600000000005</v>
      </c>
      <c r="J805" s="104">
        <f t="shared" si="13"/>
        <v>4.6978234118801755E-5</v>
      </c>
      <c r="K805" s="104">
        <v>2.2646619074246431E-3</v>
      </c>
    </row>
    <row r="806" spans="2:11">
      <c r="B806" s="102" t="s">
        <v>3660</v>
      </c>
      <c r="C806" s="96" t="s">
        <v>3661</v>
      </c>
      <c r="D806" s="109" t="s">
        <v>682</v>
      </c>
      <c r="E806" s="109" t="s">
        <v>136</v>
      </c>
      <c r="F806" s="118">
        <v>43972</v>
      </c>
      <c r="G806" s="103">
        <v>1222.8</v>
      </c>
      <c r="H806" s="105">
        <v>1.06E-2</v>
      </c>
      <c r="I806" s="103">
        <v>1.3000000000000002E-4</v>
      </c>
      <c r="J806" s="104">
        <f t="shared" si="13"/>
        <v>7.6212355808852073E-10</v>
      </c>
      <c r="K806" s="104">
        <v>2.2646619074246431E-3</v>
      </c>
    </row>
    <row r="807" spans="2:11">
      <c r="B807" s="102" t="s">
        <v>3660</v>
      </c>
      <c r="C807" s="96" t="s">
        <v>3662</v>
      </c>
      <c r="D807" s="109" t="s">
        <v>682</v>
      </c>
      <c r="E807" s="109" t="s">
        <v>136</v>
      </c>
      <c r="F807" s="118">
        <v>43972</v>
      </c>
      <c r="G807" s="103">
        <v>6757.59</v>
      </c>
      <c r="H807" s="105">
        <v>1.0500000000000001E-2</v>
      </c>
      <c r="I807" s="103">
        <v>7.0999999999999991E-4</v>
      </c>
      <c r="J807" s="104">
        <f t="shared" si="13"/>
        <v>4.1623671249449969E-9</v>
      </c>
      <c r="K807" s="104">
        <v>2.2646619074246431E-3</v>
      </c>
    </row>
    <row r="808" spans="2:11">
      <c r="B808" s="102" t="s">
        <v>3660</v>
      </c>
      <c r="C808" s="96" t="s">
        <v>3463</v>
      </c>
      <c r="D808" s="109" t="s">
        <v>682</v>
      </c>
      <c r="E808" s="109" t="s">
        <v>136</v>
      </c>
      <c r="F808" s="118">
        <v>43972</v>
      </c>
      <c r="G808" s="103">
        <v>7722.98</v>
      </c>
      <c r="H808" s="105">
        <v>1.0699999999999999E-2</v>
      </c>
      <c r="I808" s="103">
        <v>8.3000000000000001E-4</v>
      </c>
      <c r="J808" s="104">
        <f t="shared" si="13"/>
        <v>4.8658657939497857E-9</v>
      </c>
      <c r="K808" s="104">
        <v>2.2646619074246431E-3</v>
      </c>
    </row>
    <row r="809" spans="2:11">
      <c r="B809" s="102" t="s">
        <v>3660</v>
      </c>
      <c r="C809" s="96" t="s">
        <v>3663</v>
      </c>
      <c r="D809" s="109" t="s">
        <v>682</v>
      </c>
      <c r="E809" s="109" t="s">
        <v>136</v>
      </c>
      <c r="F809" s="118">
        <v>43972</v>
      </c>
      <c r="G809" s="103">
        <v>128716.01</v>
      </c>
      <c r="H809" s="105">
        <v>1.06E-2</v>
      </c>
      <c r="I809" s="103">
        <v>1.3609999999999999E-2</v>
      </c>
      <c r="J809" s="104">
        <f t="shared" si="13"/>
        <v>7.9788474042959736E-8</v>
      </c>
      <c r="K809" s="104">
        <v>2.2646619074246431E-3</v>
      </c>
    </row>
    <row r="810" spans="2:11">
      <c r="B810" s="102" t="s">
        <v>3660</v>
      </c>
      <c r="C810" s="96" t="s">
        <v>2757</v>
      </c>
      <c r="D810" s="109" t="s">
        <v>682</v>
      </c>
      <c r="E810" s="109" t="s">
        <v>136</v>
      </c>
      <c r="F810" s="118">
        <v>43972</v>
      </c>
      <c r="G810" s="103">
        <v>21238.12</v>
      </c>
      <c r="H810" s="105">
        <v>1.0500000000000001E-2</v>
      </c>
      <c r="I810" s="103">
        <v>2.2299999999999998E-3</v>
      </c>
      <c r="J810" s="104">
        <f t="shared" si="13"/>
        <v>1.3073350265672314E-8</v>
      </c>
      <c r="K810" s="104">
        <v>2.2646619074246431E-3</v>
      </c>
    </row>
    <row r="811" spans="2:11">
      <c r="B811" s="102" t="s">
        <v>3664</v>
      </c>
      <c r="C811" s="96" t="s">
        <v>3665</v>
      </c>
      <c r="D811" s="109" t="s">
        <v>682</v>
      </c>
      <c r="E811" s="109" t="s">
        <v>136</v>
      </c>
      <c r="F811" s="118">
        <v>43972</v>
      </c>
      <c r="G811" s="103">
        <v>707878.82</v>
      </c>
      <c r="H811" s="105">
        <v>5.4999999999999997E-3</v>
      </c>
      <c r="I811" s="103">
        <v>3.8689999999999995E-2</v>
      </c>
      <c r="J811" s="104">
        <f t="shared" si="13"/>
        <v>2.2681969586496047E-7</v>
      </c>
      <c r="K811" s="104">
        <v>2.2646619074246431E-3</v>
      </c>
    </row>
    <row r="812" spans="2:11">
      <c r="B812" s="102" t="s">
        <v>3664</v>
      </c>
      <c r="C812" s="96" t="s">
        <v>3666</v>
      </c>
      <c r="D812" s="109" t="s">
        <v>682</v>
      </c>
      <c r="E812" s="109" t="s">
        <v>136</v>
      </c>
      <c r="F812" s="118">
        <v>43972</v>
      </c>
      <c r="G812" s="103">
        <v>1287052.4099999999</v>
      </c>
      <c r="H812" s="105">
        <v>5.4999999999999997E-3</v>
      </c>
      <c r="I812" s="103">
        <v>7.0349999999999996E-2</v>
      </c>
      <c r="J812" s="104">
        <f t="shared" si="13"/>
        <v>4.1242609470405708E-7</v>
      </c>
      <c r="K812" s="104">
        <v>2.2646619074246431E-3</v>
      </c>
    </row>
    <row r="813" spans="2:11">
      <c r="B813" s="102" t="s">
        <v>3664</v>
      </c>
      <c r="C813" s="96" t="s">
        <v>3667</v>
      </c>
      <c r="D813" s="109" t="s">
        <v>682</v>
      </c>
      <c r="E813" s="109" t="s">
        <v>136</v>
      </c>
      <c r="F813" s="118">
        <v>43972</v>
      </c>
      <c r="G813" s="103">
        <v>8365840.7400000002</v>
      </c>
      <c r="H813" s="105">
        <v>5.4999999999999997E-3</v>
      </c>
      <c r="I813" s="103">
        <v>0.45730999999999999</v>
      </c>
      <c r="J813" s="104">
        <f t="shared" si="13"/>
        <v>2.6809748026881644E-6</v>
      </c>
      <c r="K813" s="104">
        <v>2.2646619074246431E-3</v>
      </c>
    </row>
    <row r="814" spans="2:11">
      <c r="B814" s="102" t="s">
        <v>3664</v>
      </c>
      <c r="C814" s="96" t="s">
        <v>3668</v>
      </c>
      <c r="D814" s="109" t="s">
        <v>682</v>
      </c>
      <c r="E814" s="109" t="s">
        <v>136</v>
      </c>
      <c r="F814" s="118">
        <v>43972</v>
      </c>
      <c r="G814" s="103">
        <v>386115.73</v>
      </c>
      <c r="H814" s="105">
        <v>5.4999999999999997E-3</v>
      </c>
      <c r="I814" s="103">
        <v>2.111E-2</v>
      </c>
      <c r="J814" s="104">
        <f t="shared" si="13"/>
        <v>1.2375714085575899E-7</v>
      </c>
      <c r="K814" s="104">
        <v>2.2646619074246431E-3</v>
      </c>
    </row>
    <row r="815" spans="2:11">
      <c r="B815" s="102" t="s">
        <v>3669</v>
      </c>
      <c r="C815" s="96" t="s">
        <v>3670</v>
      </c>
      <c r="D815" s="109" t="s">
        <v>682</v>
      </c>
      <c r="E815" s="109" t="s">
        <v>136</v>
      </c>
      <c r="F815" s="118">
        <v>43867</v>
      </c>
      <c r="G815" s="103">
        <v>766814.17</v>
      </c>
      <c r="H815" s="105">
        <v>-1.1205000000000001</v>
      </c>
      <c r="I815" s="103">
        <v>-8.5923199999999991</v>
      </c>
      <c r="J815" s="104">
        <f t="shared" si="13"/>
        <v>-5.0372380697193514E-5</v>
      </c>
      <c r="K815" s="104">
        <v>2.2646619074246431E-3</v>
      </c>
    </row>
    <row r="816" spans="2:11">
      <c r="B816" s="102" t="s">
        <v>3671</v>
      </c>
      <c r="C816" s="96" t="s">
        <v>3672</v>
      </c>
      <c r="D816" s="109" t="s">
        <v>682</v>
      </c>
      <c r="E816" s="109" t="s">
        <v>136</v>
      </c>
      <c r="F816" s="118">
        <v>43872</v>
      </c>
      <c r="G816" s="103">
        <v>76336.61</v>
      </c>
      <c r="H816" s="105">
        <v>-1.1591</v>
      </c>
      <c r="I816" s="103">
        <v>-0.88479999999999992</v>
      </c>
      <c r="J816" s="104">
        <f t="shared" si="13"/>
        <v>-5.1871301861286388E-6</v>
      </c>
      <c r="K816" s="104">
        <v>2.2646619074246431E-3</v>
      </c>
    </row>
    <row r="817" spans="2:11">
      <c r="B817" s="102" t="s">
        <v>3671</v>
      </c>
      <c r="C817" s="96" t="s">
        <v>3673</v>
      </c>
      <c r="D817" s="109" t="s">
        <v>682</v>
      </c>
      <c r="E817" s="109" t="s">
        <v>136</v>
      </c>
      <c r="F817" s="118">
        <v>43872</v>
      </c>
      <c r="G817" s="103">
        <v>23666.71</v>
      </c>
      <c r="H817" s="105">
        <v>-1.159</v>
      </c>
      <c r="I817" s="103">
        <v>-0.27429999999999999</v>
      </c>
      <c r="J817" s="104">
        <f t="shared" si="13"/>
        <v>-1.6080807075667784E-6</v>
      </c>
      <c r="K817" s="104">
        <v>2.2646619074246431E-3</v>
      </c>
    </row>
    <row r="818" spans="2:11">
      <c r="B818" s="102" t="s">
        <v>3671</v>
      </c>
      <c r="C818" s="96" t="s">
        <v>3674</v>
      </c>
      <c r="D818" s="109" t="s">
        <v>682</v>
      </c>
      <c r="E818" s="109" t="s">
        <v>136</v>
      </c>
      <c r="F818" s="118">
        <v>43872</v>
      </c>
      <c r="G818" s="103">
        <v>17813.509999999998</v>
      </c>
      <c r="H818" s="105">
        <v>-1.159</v>
      </c>
      <c r="I818" s="103">
        <v>-0.20646</v>
      </c>
      <c r="J818" s="104">
        <f t="shared" si="13"/>
        <v>-1.2103694600227382E-6</v>
      </c>
      <c r="K818" s="104">
        <v>2.2646619074246431E-3</v>
      </c>
    </row>
    <row r="819" spans="2:11">
      <c r="B819" s="102" t="s">
        <v>3671</v>
      </c>
      <c r="C819" s="96" t="s">
        <v>3675</v>
      </c>
      <c r="D819" s="109" t="s">
        <v>682</v>
      </c>
      <c r="E819" s="109" t="s">
        <v>136</v>
      </c>
      <c r="F819" s="118">
        <v>43872</v>
      </c>
      <c r="G819" s="103">
        <v>55184.99</v>
      </c>
      <c r="H819" s="105">
        <v>-1.1591</v>
      </c>
      <c r="I819" s="103">
        <v>-0.63963999999999999</v>
      </c>
      <c r="J819" s="104">
        <f t="shared" si="13"/>
        <v>-3.7498824053518565E-6</v>
      </c>
      <c r="K819" s="104">
        <v>2.2646619074246431E-3</v>
      </c>
    </row>
    <row r="820" spans="2:11">
      <c r="B820" s="102" t="s">
        <v>3671</v>
      </c>
      <c r="C820" s="96" t="s">
        <v>3676</v>
      </c>
      <c r="D820" s="109" t="s">
        <v>682</v>
      </c>
      <c r="E820" s="109" t="s">
        <v>136</v>
      </c>
      <c r="F820" s="118">
        <v>43872</v>
      </c>
      <c r="G820" s="103">
        <v>62182.54</v>
      </c>
      <c r="H820" s="105">
        <v>-1.1591</v>
      </c>
      <c r="I820" s="103">
        <v>-0.72072999999999998</v>
      </c>
      <c r="J820" s="104">
        <f t="shared" si="13"/>
        <v>-4.2252716309318419E-6</v>
      </c>
      <c r="K820" s="104">
        <v>2.2646619074246431E-3</v>
      </c>
    </row>
    <row r="821" spans="2:11">
      <c r="B821" s="102" t="s">
        <v>3671</v>
      </c>
      <c r="C821" s="96" t="s">
        <v>3677</v>
      </c>
      <c r="D821" s="109" t="s">
        <v>682</v>
      </c>
      <c r="E821" s="109" t="s">
        <v>136</v>
      </c>
      <c r="F821" s="118">
        <v>43872</v>
      </c>
      <c r="G821" s="103">
        <v>16956.68</v>
      </c>
      <c r="H821" s="105">
        <v>-1.1591</v>
      </c>
      <c r="I821" s="103">
        <v>-0.19653999999999999</v>
      </c>
      <c r="J821" s="104">
        <f t="shared" si="13"/>
        <v>-1.1522135700516756E-6</v>
      </c>
      <c r="K821" s="104">
        <v>2.2646619074246431E-3</v>
      </c>
    </row>
    <row r="822" spans="2:11">
      <c r="B822" s="102" t="s">
        <v>3671</v>
      </c>
      <c r="C822" s="96" t="s">
        <v>3678</v>
      </c>
      <c r="D822" s="109" t="s">
        <v>682</v>
      </c>
      <c r="E822" s="109" t="s">
        <v>136</v>
      </c>
      <c r="F822" s="118">
        <v>43872</v>
      </c>
      <c r="G822" s="103">
        <v>496187.95</v>
      </c>
      <c r="H822" s="105">
        <v>-1.1591</v>
      </c>
      <c r="I822" s="103">
        <v>-5.75115</v>
      </c>
      <c r="J822" s="104">
        <f t="shared" si="13"/>
        <v>-3.3716053085390732E-5</v>
      </c>
      <c r="K822" s="104">
        <v>2.2646619074246431E-3</v>
      </c>
    </row>
    <row r="823" spans="2:11">
      <c r="B823" s="102" t="s">
        <v>3679</v>
      </c>
      <c r="C823" s="96" t="s">
        <v>3680</v>
      </c>
      <c r="D823" s="109" t="s">
        <v>682</v>
      </c>
      <c r="E823" s="109" t="s">
        <v>136</v>
      </c>
      <c r="F823" s="118">
        <v>43888</v>
      </c>
      <c r="G823" s="103">
        <v>1906.13</v>
      </c>
      <c r="H823" s="105">
        <v>-1.2806</v>
      </c>
      <c r="I823" s="103">
        <v>-2.4410000000000001E-2</v>
      </c>
      <c r="J823" s="104">
        <f t="shared" si="13"/>
        <v>-1.4310335425339069E-7</v>
      </c>
      <c r="K823" s="104">
        <v>2.2646619074246431E-3</v>
      </c>
    </row>
    <row r="824" spans="2:11">
      <c r="B824" s="102" t="s">
        <v>3679</v>
      </c>
      <c r="C824" s="96" t="s">
        <v>3279</v>
      </c>
      <c r="D824" s="109" t="s">
        <v>682</v>
      </c>
      <c r="E824" s="109" t="s">
        <v>136</v>
      </c>
      <c r="F824" s="118">
        <v>43888</v>
      </c>
      <c r="G824" s="103">
        <v>635380.4</v>
      </c>
      <c r="H824" s="105">
        <v>-1.2797000000000001</v>
      </c>
      <c r="I824" s="103">
        <v>-8.13124</v>
      </c>
      <c r="J824" s="104">
        <f t="shared" si="13"/>
        <v>-4.7669304311320792E-5</v>
      </c>
      <c r="K824" s="104">
        <v>2.2646619074246431E-3</v>
      </c>
    </row>
    <row r="825" spans="2:11">
      <c r="B825" s="102" t="s">
        <v>3679</v>
      </c>
      <c r="C825" s="96" t="s">
        <v>3466</v>
      </c>
      <c r="D825" s="109" t="s">
        <v>682</v>
      </c>
      <c r="E825" s="109" t="s">
        <v>136</v>
      </c>
      <c r="F825" s="118">
        <v>43888</v>
      </c>
      <c r="G825" s="103">
        <v>1906.13</v>
      </c>
      <c r="H825" s="105">
        <v>-1.2806</v>
      </c>
      <c r="I825" s="103">
        <v>-2.4410000000000001E-2</v>
      </c>
      <c r="J825" s="104">
        <f t="shared" si="13"/>
        <v>-1.4310335425339069E-7</v>
      </c>
      <c r="K825" s="104">
        <v>2.2646619074246431E-3</v>
      </c>
    </row>
    <row r="826" spans="2:11">
      <c r="B826" s="99"/>
      <c r="C826" s="96"/>
      <c r="D826" s="96"/>
      <c r="E826" s="96"/>
      <c r="F826" s="96"/>
      <c r="G826" s="103"/>
      <c r="H826" s="105"/>
      <c r="I826" s="96"/>
      <c r="J826" s="104"/>
      <c r="K826" s="96"/>
    </row>
    <row r="827" spans="2:11">
      <c r="B827" s="112" t="s">
        <v>199</v>
      </c>
      <c r="C827" s="98"/>
      <c r="D827" s="98"/>
      <c r="E827" s="98"/>
      <c r="F827" s="98"/>
      <c r="G827" s="106"/>
      <c r="H827" s="108"/>
      <c r="I827" s="106">
        <v>-100.786972827</v>
      </c>
      <c r="J827" s="107">
        <f t="shared" si="13"/>
        <v>-5.9086251030680218E-4</v>
      </c>
      <c r="K827" s="107">
        <v>2.2646619074246431E-3</v>
      </c>
    </row>
    <row r="828" spans="2:11">
      <c r="B828" s="102" t="s">
        <v>3681</v>
      </c>
      <c r="C828" s="96" t="s">
        <v>3682</v>
      </c>
      <c r="D828" s="109" t="s">
        <v>682</v>
      </c>
      <c r="E828" s="109" t="s">
        <v>137</v>
      </c>
      <c r="F828" s="118">
        <v>43626</v>
      </c>
      <c r="G828" s="103">
        <v>10520825.999999998</v>
      </c>
      <c r="H828" s="105">
        <v>0.87070000000000003</v>
      </c>
      <c r="I828" s="103">
        <v>91.608798331999978</v>
      </c>
      <c r="J828" s="104">
        <f t="shared" si="13"/>
        <v>5.370555641307504E-4</v>
      </c>
      <c r="K828" s="104">
        <v>2.2646619074246431E-3</v>
      </c>
    </row>
    <row r="829" spans="2:11">
      <c r="B829" s="102" t="s">
        <v>3681</v>
      </c>
      <c r="C829" s="96" t="s">
        <v>3683</v>
      </c>
      <c r="D829" s="109" t="s">
        <v>682</v>
      </c>
      <c r="E829" s="109" t="s">
        <v>137</v>
      </c>
      <c r="F829" s="118">
        <v>43881</v>
      </c>
      <c r="G829" s="103">
        <v>10520826</v>
      </c>
      <c r="H829" s="105">
        <v>-1.8287</v>
      </c>
      <c r="I829" s="103">
        <v>-192.39577115899999</v>
      </c>
      <c r="J829" s="104">
        <f t="shared" si="13"/>
        <v>-1.1279180744375528E-3</v>
      </c>
      <c r="K829" s="104">
        <v>2.2646619074246431E-3</v>
      </c>
    </row>
    <row r="830" spans="2:11">
      <c r="B830" s="99"/>
      <c r="C830" s="96"/>
      <c r="D830" s="96"/>
      <c r="E830" s="96"/>
      <c r="F830" s="96"/>
      <c r="G830" s="103"/>
      <c r="H830" s="105"/>
      <c r="I830" s="96"/>
      <c r="J830" s="104"/>
      <c r="K830" s="96"/>
    </row>
    <row r="831" spans="2:11">
      <c r="B831" s="97" t="s">
        <v>209</v>
      </c>
      <c r="C831" s="98"/>
      <c r="D831" s="98"/>
      <c r="E831" s="98"/>
      <c r="F831" s="98"/>
      <c r="G831" s="106"/>
      <c r="H831" s="108"/>
      <c r="I831" s="106">
        <f>I844+I832</f>
        <v>117265.72223844999</v>
      </c>
      <c r="J831" s="107">
        <f t="shared" si="13"/>
        <v>0.68746899595528976</v>
      </c>
      <c r="K831" s="107">
        <v>2.2646619074246431E-3</v>
      </c>
    </row>
    <row r="832" spans="2:11">
      <c r="B832" s="112" t="s">
        <v>198</v>
      </c>
      <c r="C832" s="98"/>
      <c r="D832" s="98"/>
      <c r="E832" s="98"/>
      <c r="F832" s="98"/>
      <c r="G832" s="106"/>
      <c r="H832" s="108"/>
      <c r="I832" s="106">
        <v>115681.29605208199</v>
      </c>
      <c r="J832" s="107">
        <f t="shared" si="13"/>
        <v>0.67818031501157128</v>
      </c>
      <c r="K832" s="107">
        <v>2.2646619074246431E-3</v>
      </c>
    </row>
    <row r="833" spans="2:11">
      <c r="B833" s="102" t="s">
        <v>3684</v>
      </c>
      <c r="C833" s="96" t="s">
        <v>3685</v>
      </c>
      <c r="D833" s="109" t="s">
        <v>682</v>
      </c>
      <c r="E833" s="109" t="s">
        <v>136</v>
      </c>
      <c r="F833" s="118">
        <v>43916</v>
      </c>
      <c r="G833" s="103">
        <v>48415774.311049007</v>
      </c>
      <c r="H833" s="105">
        <v>15.3485</v>
      </c>
      <c r="I833" s="103">
        <v>7431.1076121990009</v>
      </c>
      <c r="J833" s="104">
        <f t="shared" si="13"/>
        <v>4.3564785953444561E-2</v>
      </c>
      <c r="K833" s="104">
        <v>2.2646619074246431E-3</v>
      </c>
    </row>
    <row r="834" spans="2:11">
      <c r="B834" s="102" t="s">
        <v>3684</v>
      </c>
      <c r="C834" s="96" t="s">
        <v>3686</v>
      </c>
      <c r="D834" s="109" t="s">
        <v>682</v>
      </c>
      <c r="E834" s="109" t="s">
        <v>136</v>
      </c>
      <c r="F834" s="118">
        <v>43923</v>
      </c>
      <c r="G834" s="103">
        <v>67753206.242208004</v>
      </c>
      <c r="H834" s="105">
        <v>19.453700000000001</v>
      </c>
      <c r="I834" s="103">
        <v>13180.514727297001</v>
      </c>
      <c r="J834" s="104">
        <f t="shared" si="13"/>
        <v>7.7270621395428757E-2</v>
      </c>
      <c r="K834" s="104">
        <v>2.2646619074246431E-3</v>
      </c>
    </row>
    <row r="835" spans="2:11">
      <c r="B835" s="102" t="s">
        <v>3684</v>
      </c>
      <c r="C835" s="96" t="s">
        <v>2890</v>
      </c>
      <c r="D835" s="109" t="s">
        <v>682</v>
      </c>
      <c r="E835" s="109" t="s">
        <v>136</v>
      </c>
      <c r="F835" s="118">
        <v>43937</v>
      </c>
      <c r="G835" s="103">
        <v>71309957.858675003</v>
      </c>
      <c r="H835" s="105">
        <v>10.391500000000001</v>
      </c>
      <c r="I835" s="103">
        <v>7410.1734172950009</v>
      </c>
      <c r="J835" s="104">
        <f t="shared" si="13"/>
        <v>4.3442059468014139E-2</v>
      </c>
      <c r="K835" s="104">
        <v>2.2646619074246431E-3</v>
      </c>
    </row>
    <row r="836" spans="2:11">
      <c r="B836" s="102" t="s">
        <v>3684</v>
      </c>
      <c r="C836" s="96" t="s">
        <v>3687</v>
      </c>
      <c r="D836" s="109" t="s">
        <v>682</v>
      </c>
      <c r="E836" s="109" t="s">
        <v>138</v>
      </c>
      <c r="F836" s="118">
        <v>43955</v>
      </c>
      <c r="G836" s="103">
        <v>136078382.46304002</v>
      </c>
      <c r="H836" s="105">
        <v>10.423299999999999</v>
      </c>
      <c r="I836" s="103">
        <v>14183.885743494999</v>
      </c>
      <c r="J836" s="104">
        <f t="shared" si="13"/>
        <v>8.3152872848872697E-2</v>
      </c>
      <c r="K836" s="104">
        <v>2.2646619074246431E-3</v>
      </c>
    </row>
    <row r="837" spans="2:11">
      <c r="B837" s="102" t="s">
        <v>3684</v>
      </c>
      <c r="C837" s="96" t="s">
        <v>3688</v>
      </c>
      <c r="D837" s="109" t="s">
        <v>682</v>
      </c>
      <c r="E837" s="109" t="s">
        <v>136</v>
      </c>
      <c r="F837" s="118">
        <v>43956</v>
      </c>
      <c r="G837" s="103">
        <v>24294203.878292993</v>
      </c>
      <c r="H837" s="105">
        <v>8.4291999999999998</v>
      </c>
      <c r="I837" s="103">
        <v>2047.8166514940003</v>
      </c>
      <c r="J837" s="104">
        <f t="shared" si="13"/>
        <v>1.2005302405765597E-2</v>
      </c>
      <c r="K837" s="104">
        <v>2.2646619074246431E-3</v>
      </c>
    </row>
    <row r="838" spans="2:11">
      <c r="B838" s="102" t="s">
        <v>3684</v>
      </c>
      <c r="C838" s="96" t="s">
        <v>3689</v>
      </c>
      <c r="D838" s="109" t="s">
        <v>682</v>
      </c>
      <c r="E838" s="109" t="s">
        <v>138</v>
      </c>
      <c r="F838" s="118">
        <v>43962</v>
      </c>
      <c r="G838" s="103">
        <v>206360825.82946494</v>
      </c>
      <c r="H838" s="105">
        <v>6.5860000000000003</v>
      </c>
      <c r="I838" s="103">
        <v>13590.828448496</v>
      </c>
      <c r="J838" s="104">
        <f t="shared" si="13"/>
        <v>7.9676081034911236E-2</v>
      </c>
      <c r="K838" s="104">
        <v>2.2646619074246431E-3</v>
      </c>
    </row>
    <row r="839" spans="2:11">
      <c r="B839" s="102" t="s">
        <v>3684</v>
      </c>
      <c r="C839" s="96" t="s">
        <v>3690</v>
      </c>
      <c r="D839" s="109" t="s">
        <v>682</v>
      </c>
      <c r="E839" s="109" t="s">
        <v>136</v>
      </c>
      <c r="F839" s="118">
        <v>43969</v>
      </c>
      <c r="G839" s="103">
        <v>243682154.18235993</v>
      </c>
      <c r="H839" s="105">
        <v>5.1536999999999997</v>
      </c>
      <c r="I839" s="103">
        <v>12558.637041634</v>
      </c>
      <c r="J839" s="104">
        <f t="shared" si="13"/>
        <v>7.3624870360864583E-2</v>
      </c>
      <c r="K839" s="104">
        <v>2.2646619074246431E-3</v>
      </c>
    </row>
    <row r="840" spans="2:11">
      <c r="B840" s="102" t="s">
        <v>3684</v>
      </c>
      <c r="C840" s="96" t="s">
        <v>3691</v>
      </c>
      <c r="D840" s="109" t="s">
        <v>682</v>
      </c>
      <c r="E840" s="109" t="s">
        <v>136</v>
      </c>
      <c r="F840" s="118">
        <v>43971</v>
      </c>
      <c r="G840" s="103">
        <v>425149056.98022306</v>
      </c>
      <c r="H840" s="105">
        <v>4.5023</v>
      </c>
      <c r="I840" s="103">
        <v>19141.383769098004</v>
      </c>
      <c r="J840" s="104">
        <f t="shared" si="13"/>
        <v>0.11221615003725252</v>
      </c>
      <c r="K840" s="104">
        <v>2.2646619074246431E-3</v>
      </c>
    </row>
    <row r="841" spans="2:11">
      <c r="B841" s="102" t="s">
        <v>3684</v>
      </c>
      <c r="C841" s="96" t="s">
        <v>3692</v>
      </c>
      <c r="D841" s="109" t="s">
        <v>682</v>
      </c>
      <c r="E841" s="109" t="s">
        <v>138</v>
      </c>
      <c r="F841" s="118">
        <v>43956</v>
      </c>
      <c r="G841" s="103">
        <v>205956536.955165</v>
      </c>
      <c r="H841" s="105">
        <v>8.0516000000000005</v>
      </c>
      <c r="I841" s="103">
        <v>16582.783843712001</v>
      </c>
      <c r="J841" s="104">
        <f t="shared" si="13"/>
        <v>9.7216386353712492E-2</v>
      </c>
      <c r="K841" s="104">
        <v>2.2646619074246431E-3</v>
      </c>
    </row>
    <row r="842" spans="2:11">
      <c r="B842" s="102" t="s">
        <v>3684</v>
      </c>
      <c r="C842" s="96" t="s">
        <v>3693</v>
      </c>
      <c r="D842" s="109" t="s">
        <v>682</v>
      </c>
      <c r="E842" s="109" t="s">
        <v>136</v>
      </c>
      <c r="F842" s="118">
        <v>43983</v>
      </c>
      <c r="G842" s="103">
        <v>609662742.83512425</v>
      </c>
      <c r="H842" s="105">
        <v>1.5670999999999999</v>
      </c>
      <c r="I842" s="103">
        <v>9554.1647973619984</v>
      </c>
      <c r="J842" s="104">
        <f t="shared" si="13"/>
        <v>5.6011185153304735E-2</v>
      </c>
      <c r="K842" s="104">
        <v>2.2646619074246431E-3</v>
      </c>
    </row>
    <row r="843" spans="2:11">
      <c r="B843" s="99"/>
      <c r="C843" s="96"/>
      <c r="D843" s="96"/>
      <c r="E843" s="96"/>
      <c r="F843" s="96"/>
      <c r="G843" s="103"/>
      <c r="H843" s="105"/>
      <c r="I843" s="96"/>
      <c r="J843" s="104"/>
      <c r="K843" s="96"/>
    </row>
    <row r="844" spans="2:11">
      <c r="B844" s="99" t="s">
        <v>199</v>
      </c>
      <c r="C844" s="96"/>
      <c r="D844" s="96"/>
      <c r="E844" s="96"/>
      <c r="F844" s="96"/>
      <c r="G844" s="103"/>
      <c r="H844" s="105"/>
      <c r="I844" s="103">
        <v>1584.4261863679999</v>
      </c>
      <c r="J844" s="104">
        <f t="shared" si="13"/>
        <v>9.2886809437185049E-3</v>
      </c>
      <c r="K844" s="104">
        <v>2.2646619074246431E-3</v>
      </c>
    </row>
    <row r="845" spans="2:11">
      <c r="B845" s="102" t="s">
        <v>3684</v>
      </c>
      <c r="C845" s="96" t="s">
        <v>2647</v>
      </c>
      <c r="D845" s="109" t="s">
        <v>682</v>
      </c>
      <c r="E845" s="109" t="s">
        <v>136</v>
      </c>
      <c r="F845" s="118">
        <v>43955</v>
      </c>
      <c r="G845" s="103">
        <v>42621769.742599994</v>
      </c>
      <c r="H845" s="105">
        <v>3.7174</v>
      </c>
      <c r="I845" s="103">
        <v>1584.4261863679999</v>
      </c>
      <c r="J845" s="104">
        <f t="shared" si="13"/>
        <v>9.2886809437185049E-3</v>
      </c>
      <c r="K845" s="104">
        <v>2.2646619074246431E-3</v>
      </c>
    </row>
    <row r="846" spans="2:11">
      <c r="B846" s="126"/>
      <c r="C846" s="126"/>
      <c r="D846" s="126"/>
      <c r="E846" s="125"/>
      <c r="F846" s="125"/>
      <c r="G846" s="125"/>
      <c r="H846" s="125"/>
      <c r="I846" s="125"/>
      <c r="J846" s="125"/>
      <c r="K846" s="125"/>
    </row>
    <row r="847" spans="2:11">
      <c r="B847" s="126"/>
      <c r="C847" s="126"/>
      <c r="D847" s="126"/>
      <c r="E847" s="125"/>
      <c r="F847" s="125"/>
      <c r="G847" s="125"/>
      <c r="H847" s="125"/>
      <c r="I847" s="125"/>
      <c r="J847" s="125"/>
      <c r="K847" s="125"/>
    </row>
    <row r="848" spans="2:11">
      <c r="B848" s="126"/>
      <c r="C848" s="126"/>
      <c r="D848" s="126"/>
      <c r="E848" s="125"/>
      <c r="F848" s="125"/>
      <c r="G848" s="125"/>
      <c r="H848" s="125"/>
      <c r="I848" s="125"/>
      <c r="J848" s="125"/>
      <c r="K848" s="125"/>
    </row>
    <row r="849" spans="2:11">
      <c r="B849" s="131" t="s">
        <v>229</v>
      </c>
      <c r="C849" s="126"/>
      <c r="D849" s="126"/>
      <c r="E849" s="125"/>
      <c r="F849" s="125"/>
      <c r="G849" s="125"/>
      <c r="H849" s="125"/>
      <c r="I849" s="125"/>
      <c r="J849" s="125"/>
      <c r="K849" s="125"/>
    </row>
    <row r="850" spans="2:11">
      <c r="B850" s="131" t="s">
        <v>116</v>
      </c>
      <c r="C850" s="126"/>
      <c r="D850" s="126"/>
      <c r="E850" s="125"/>
      <c r="F850" s="125"/>
      <c r="G850" s="125"/>
      <c r="H850" s="125"/>
      <c r="I850" s="125"/>
      <c r="J850" s="125"/>
      <c r="K850" s="125"/>
    </row>
    <row r="851" spans="2:11">
      <c r="B851" s="131" t="s">
        <v>211</v>
      </c>
      <c r="C851" s="126"/>
      <c r="D851" s="126"/>
      <c r="E851" s="125"/>
      <c r="F851" s="125"/>
      <c r="G851" s="125"/>
      <c r="H851" s="125"/>
      <c r="I851" s="125"/>
      <c r="J851" s="125"/>
      <c r="K851" s="125"/>
    </row>
    <row r="852" spans="2:11">
      <c r="B852" s="131" t="s">
        <v>219</v>
      </c>
      <c r="C852" s="126"/>
      <c r="D852" s="126"/>
      <c r="E852" s="125"/>
      <c r="F852" s="125"/>
      <c r="G852" s="125"/>
      <c r="H852" s="125"/>
      <c r="I852" s="125"/>
      <c r="J852" s="125"/>
      <c r="K852" s="125"/>
    </row>
    <row r="853" spans="2:11">
      <c r="B853" s="126"/>
      <c r="C853" s="126"/>
      <c r="D853" s="126"/>
      <c r="E853" s="125"/>
      <c r="F853" s="125"/>
      <c r="G853" s="125"/>
      <c r="H853" s="125"/>
      <c r="I853" s="125"/>
      <c r="J853" s="125"/>
      <c r="K853" s="125"/>
    </row>
    <row r="854" spans="2:11">
      <c r="B854" s="126"/>
      <c r="C854" s="126"/>
      <c r="D854" s="126"/>
      <c r="E854" s="125"/>
      <c r="F854" s="125"/>
      <c r="G854" s="125"/>
      <c r="H854" s="125"/>
      <c r="I854" s="125"/>
      <c r="J854" s="125"/>
      <c r="K854" s="125"/>
    </row>
    <row r="855" spans="2:11">
      <c r="B855" s="126"/>
      <c r="C855" s="126"/>
      <c r="D855" s="126"/>
      <c r="E855" s="125"/>
      <c r="F855" s="125"/>
      <c r="G855" s="125"/>
      <c r="H855" s="125"/>
      <c r="I855" s="125"/>
      <c r="J855" s="125"/>
      <c r="K855" s="125"/>
    </row>
    <row r="856" spans="2:11">
      <c r="B856" s="126"/>
      <c r="C856" s="126"/>
      <c r="D856" s="126"/>
      <c r="E856" s="125"/>
      <c r="F856" s="125"/>
      <c r="G856" s="125"/>
      <c r="H856" s="125"/>
      <c r="I856" s="125"/>
      <c r="J856" s="125"/>
      <c r="K856" s="125"/>
    </row>
    <row r="857" spans="2:11">
      <c r="B857" s="126"/>
      <c r="C857" s="126"/>
      <c r="D857" s="126"/>
      <c r="E857" s="125"/>
      <c r="F857" s="125"/>
      <c r="G857" s="125"/>
      <c r="H857" s="125"/>
      <c r="I857" s="125"/>
      <c r="J857" s="125"/>
      <c r="K857" s="125"/>
    </row>
    <row r="858" spans="2:11">
      <c r="B858" s="126"/>
      <c r="C858" s="126"/>
      <c r="D858" s="126"/>
      <c r="E858" s="125"/>
      <c r="F858" s="125"/>
      <c r="G858" s="125"/>
      <c r="H858" s="125"/>
      <c r="I858" s="125"/>
      <c r="J858" s="125"/>
      <c r="K858" s="125"/>
    </row>
    <row r="859" spans="2:11">
      <c r="B859" s="126"/>
      <c r="C859" s="126"/>
      <c r="D859" s="126"/>
      <c r="E859" s="125"/>
      <c r="F859" s="125"/>
      <c r="G859" s="125"/>
      <c r="H859" s="125"/>
      <c r="I859" s="125"/>
      <c r="J859" s="125"/>
      <c r="K859" s="125"/>
    </row>
    <row r="860" spans="2:11">
      <c r="B860" s="126"/>
      <c r="C860" s="126"/>
      <c r="D860" s="126"/>
      <c r="E860" s="125"/>
      <c r="F860" s="125"/>
      <c r="G860" s="125"/>
      <c r="H860" s="125"/>
      <c r="I860" s="125"/>
      <c r="J860" s="125"/>
      <c r="K860" s="125"/>
    </row>
    <row r="861" spans="2:11">
      <c r="B861" s="126"/>
      <c r="C861" s="126"/>
      <c r="D861" s="126"/>
      <c r="E861" s="125"/>
      <c r="F861" s="125"/>
      <c r="G861" s="125"/>
      <c r="H861" s="125"/>
      <c r="I861" s="125"/>
      <c r="J861" s="125"/>
      <c r="K861" s="125"/>
    </row>
    <row r="862" spans="2:11">
      <c r="B862" s="126"/>
      <c r="C862" s="126"/>
      <c r="D862" s="126"/>
      <c r="E862" s="125"/>
      <c r="F862" s="125"/>
      <c r="G862" s="125"/>
      <c r="H862" s="125"/>
      <c r="I862" s="125"/>
      <c r="J862" s="125"/>
      <c r="K862" s="125"/>
    </row>
    <row r="863" spans="2:11">
      <c r="B863" s="126"/>
      <c r="C863" s="126"/>
      <c r="D863" s="126"/>
      <c r="E863" s="125"/>
      <c r="F863" s="125"/>
      <c r="G863" s="125"/>
      <c r="H863" s="125"/>
      <c r="I863" s="125"/>
      <c r="J863" s="125"/>
      <c r="K863" s="125"/>
    </row>
    <row r="864" spans="2:11">
      <c r="B864" s="126"/>
      <c r="C864" s="126"/>
      <c r="D864" s="126"/>
      <c r="E864" s="125"/>
      <c r="F864" s="125"/>
      <c r="G864" s="125"/>
      <c r="H864" s="125"/>
      <c r="I864" s="125"/>
      <c r="J864" s="125"/>
      <c r="K864" s="125"/>
    </row>
    <row r="865" spans="2:11">
      <c r="B865" s="126"/>
      <c r="C865" s="126"/>
      <c r="D865" s="126"/>
      <c r="E865" s="125"/>
      <c r="F865" s="125"/>
      <c r="G865" s="125"/>
      <c r="H865" s="125"/>
      <c r="I865" s="125"/>
      <c r="J865" s="125"/>
      <c r="K865" s="125"/>
    </row>
    <row r="866" spans="2:11">
      <c r="B866" s="126"/>
      <c r="C866" s="126"/>
      <c r="D866" s="126"/>
      <c r="E866" s="125"/>
      <c r="F866" s="125"/>
      <c r="G866" s="125"/>
      <c r="H866" s="125"/>
      <c r="I866" s="125"/>
      <c r="J866" s="125"/>
      <c r="K866" s="125"/>
    </row>
    <row r="867" spans="2:11">
      <c r="B867" s="126"/>
      <c r="C867" s="126"/>
      <c r="D867" s="126"/>
      <c r="E867" s="125"/>
      <c r="F867" s="125"/>
      <c r="G867" s="125"/>
      <c r="H867" s="125"/>
      <c r="I867" s="125"/>
      <c r="J867" s="125"/>
      <c r="K867" s="125"/>
    </row>
    <row r="868" spans="2:11">
      <c r="B868" s="126"/>
      <c r="C868" s="126"/>
      <c r="D868" s="126"/>
      <c r="E868" s="125"/>
      <c r="F868" s="125"/>
      <c r="G868" s="125"/>
      <c r="H868" s="125"/>
      <c r="I868" s="125"/>
      <c r="J868" s="125"/>
      <c r="K868" s="125"/>
    </row>
    <row r="869" spans="2:11">
      <c r="B869" s="126"/>
      <c r="C869" s="126"/>
      <c r="D869" s="126"/>
      <c r="E869" s="125"/>
      <c r="F869" s="125"/>
      <c r="G869" s="125"/>
      <c r="H869" s="125"/>
      <c r="I869" s="125"/>
      <c r="J869" s="125"/>
      <c r="K869" s="125"/>
    </row>
    <row r="870" spans="2:11">
      <c r="B870" s="126"/>
      <c r="C870" s="126"/>
      <c r="D870" s="126"/>
      <c r="E870" s="125"/>
      <c r="F870" s="125"/>
      <c r="G870" s="125"/>
      <c r="H870" s="125"/>
      <c r="I870" s="125"/>
      <c r="J870" s="125"/>
      <c r="K870" s="125"/>
    </row>
    <row r="871" spans="2:11">
      <c r="B871" s="126"/>
      <c r="C871" s="126"/>
      <c r="D871" s="126"/>
      <c r="E871" s="125"/>
      <c r="F871" s="125"/>
      <c r="G871" s="125"/>
      <c r="H871" s="125"/>
      <c r="I871" s="125"/>
      <c r="J871" s="125"/>
      <c r="K871" s="125"/>
    </row>
    <row r="872" spans="2:11">
      <c r="B872" s="126"/>
      <c r="C872" s="126"/>
      <c r="D872" s="126"/>
      <c r="E872" s="125"/>
      <c r="F872" s="125"/>
      <c r="G872" s="125"/>
      <c r="H872" s="125"/>
      <c r="I872" s="125"/>
      <c r="J872" s="125"/>
      <c r="K872" s="125"/>
    </row>
    <row r="873" spans="2:11">
      <c r="B873" s="126"/>
      <c r="C873" s="126"/>
      <c r="D873" s="126"/>
      <c r="E873" s="125"/>
      <c r="F873" s="125"/>
      <c r="G873" s="125"/>
      <c r="H873" s="125"/>
      <c r="I873" s="125"/>
      <c r="J873" s="125"/>
      <c r="K873" s="125"/>
    </row>
    <row r="874" spans="2:11">
      <c r="B874" s="126"/>
      <c r="C874" s="126"/>
      <c r="D874" s="126"/>
      <c r="E874" s="125"/>
      <c r="F874" s="125"/>
      <c r="G874" s="125"/>
      <c r="H874" s="125"/>
      <c r="I874" s="125"/>
      <c r="J874" s="125"/>
      <c r="K874" s="125"/>
    </row>
    <row r="875" spans="2:11">
      <c r="B875" s="126"/>
      <c r="C875" s="126"/>
      <c r="D875" s="126"/>
      <c r="E875" s="125"/>
      <c r="F875" s="125"/>
      <c r="G875" s="125"/>
      <c r="H875" s="125"/>
      <c r="I875" s="125"/>
      <c r="J875" s="125"/>
      <c r="K875" s="125"/>
    </row>
    <row r="876" spans="2:11">
      <c r="B876" s="126"/>
      <c r="C876" s="126"/>
      <c r="D876" s="126"/>
      <c r="E876" s="125"/>
      <c r="F876" s="125"/>
      <c r="G876" s="125"/>
      <c r="H876" s="125"/>
      <c r="I876" s="125"/>
      <c r="J876" s="125"/>
      <c r="K876" s="125"/>
    </row>
    <row r="877" spans="2:11">
      <c r="B877" s="126"/>
      <c r="C877" s="126"/>
      <c r="D877" s="126"/>
      <c r="E877" s="125"/>
      <c r="F877" s="125"/>
      <c r="G877" s="125"/>
      <c r="H877" s="125"/>
      <c r="I877" s="125"/>
      <c r="J877" s="125"/>
      <c r="K877" s="125"/>
    </row>
    <row r="878" spans="2:11">
      <c r="B878" s="126"/>
      <c r="C878" s="126"/>
      <c r="D878" s="126"/>
      <c r="E878" s="125"/>
      <c r="F878" s="125"/>
      <c r="G878" s="125"/>
      <c r="H878" s="125"/>
      <c r="I878" s="125"/>
      <c r="J878" s="125"/>
      <c r="K878" s="125"/>
    </row>
    <row r="879" spans="2:11">
      <c r="B879" s="126"/>
      <c r="C879" s="126"/>
      <c r="D879" s="126"/>
      <c r="E879" s="125"/>
      <c r="F879" s="125"/>
      <c r="G879" s="125"/>
      <c r="H879" s="125"/>
      <c r="I879" s="125"/>
      <c r="J879" s="125"/>
      <c r="K879" s="125"/>
    </row>
    <row r="880" spans="2:11">
      <c r="B880" s="126"/>
      <c r="C880" s="126"/>
      <c r="D880" s="126"/>
      <c r="E880" s="125"/>
      <c r="F880" s="125"/>
      <c r="G880" s="125"/>
      <c r="H880" s="125"/>
      <c r="I880" s="125"/>
      <c r="J880" s="125"/>
      <c r="K880" s="125"/>
    </row>
    <row r="881" spans="2:11">
      <c r="B881" s="126"/>
      <c r="C881" s="126"/>
      <c r="D881" s="126"/>
      <c r="E881" s="125"/>
      <c r="F881" s="125"/>
      <c r="G881" s="125"/>
      <c r="H881" s="125"/>
      <c r="I881" s="125"/>
      <c r="J881" s="125"/>
      <c r="K881" s="125"/>
    </row>
    <row r="882" spans="2:11">
      <c r="B882" s="126"/>
      <c r="C882" s="126"/>
      <c r="D882" s="126"/>
      <c r="E882" s="125"/>
      <c r="F882" s="125"/>
      <c r="G882" s="125"/>
      <c r="H882" s="125"/>
      <c r="I882" s="125"/>
      <c r="J882" s="125"/>
      <c r="K882" s="125"/>
    </row>
    <row r="883" spans="2:11">
      <c r="B883" s="126"/>
      <c r="C883" s="126"/>
      <c r="D883" s="126"/>
      <c r="E883" s="125"/>
      <c r="F883" s="125"/>
      <c r="G883" s="125"/>
      <c r="H883" s="125"/>
      <c r="I883" s="125"/>
      <c r="J883" s="125"/>
      <c r="K883" s="125"/>
    </row>
    <row r="884" spans="2:11">
      <c r="B884" s="126"/>
      <c r="C884" s="126"/>
      <c r="D884" s="126"/>
      <c r="E884" s="125"/>
      <c r="F884" s="125"/>
      <c r="G884" s="125"/>
      <c r="H884" s="125"/>
      <c r="I884" s="125"/>
      <c r="J884" s="125"/>
      <c r="K884" s="125"/>
    </row>
    <row r="885" spans="2:11">
      <c r="B885" s="126"/>
      <c r="C885" s="126"/>
      <c r="D885" s="126"/>
      <c r="E885" s="125"/>
      <c r="F885" s="125"/>
      <c r="G885" s="125"/>
      <c r="H885" s="125"/>
      <c r="I885" s="125"/>
      <c r="J885" s="125"/>
      <c r="K885" s="125"/>
    </row>
    <row r="886" spans="2:11">
      <c r="B886" s="126"/>
      <c r="C886" s="126"/>
      <c r="D886" s="126"/>
      <c r="E886" s="125"/>
      <c r="F886" s="125"/>
      <c r="G886" s="125"/>
      <c r="H886" s="125"/>
      <c r="I886" s="125"/>
      <c r="J886" s="125"/>
      <c r="K886" s="125"/>
    </row>
    <row r="887" spans="2:11">
      <c r="B887" s="126"/>
      <c r="C887" s="126"/>
      <c r="D887" s="126"/>
      <c r="E887" s="125"/>
      <c r="F887" s="125"/>
      <c r="G887" s="125"/>
      <c r="H887" s="125"/>
      <c r="I887" s="125"/>
      <c r="J887" s="125"/>
      <c r="K887" s="125"/>
    </row>
    <row r="888" spans="2:11">
      <c r="B888" s="126"/>
      <c r="C888" s="126"/>
      <c r="D888" s="126"/>
      <c r="E888" s="125"/>
      <c r="F888" s="125"/>
      <c r="G888" s="125"/>
      <c r="H888" s="125"/>
      <c r="I888" s="125"/>
      <c r="J888" s="125"/>
      <c r="K888" s="125"/>
    </row>
    <row r="889" spans="2:11">
      <c r="B889" s="126"/>
      <c r="C889" s="126"/>
      <c r="D889" s="126"/>
      <c r="E889" s="125"/>
      <c r="F889" s="125"/>
      <c r="G889" s="125"/>
      <c r="H889" s="125"/>
      <c r="I889" s="125"/>
      <c r="J889" s="125"/>
      <c r="K889" s="125"/>
    </row>
    <row r="890" spans="2:11">
      <c r="B890" s="126"/>
      <c r="C890" s="126"/>
      <c r="D890" s="126"/>
      <c r="E890" s="125"/>
      <c r="F890" s="125"/>
      <c r="G890" s="125"/>
      <c r="H890" s="125"/>
      <c r="I890" s="125"/>
      <c r="J890" s="125"/>
      <c r="K890" s="125"/>
    </row>
    <row r="891" spans="2:11">
      <c r="B891" s="126"/>
      <c r="C891" s="126"/>
      <c r="D891" s="126"/>
      <c r="E891" s="125"/>
      <c r="F891" s="125"/>
      <c r="G891" s="125"/>
      <c r="H891" s="125"/>
      <c r="I891" s="125"/>
      <c r="J891" s="125"/>
      <c r="K891" s="125"/>
    </row>
    <row r="892" spans="2:11">
      <c r="B892" s="126"/>
      <c r="C892" s="126"/>
      <c r="D892" s="126"/>
      <c r="E892" s="125"/>
      <c r="F892" s="125"/>
      <c r="G892" s="125"/>
      <c r="H892" s="125"/>
      <c r="I892" s="125"/>
      <c r="J892" s="125"/>
      <c r="K892" s="125"/>
    </row>
    <row r="893" spans="2:11">
      <c r="B893" s="126"/>
      <c r="C893" s="126"/>
      <c r="D893" s="126"/>
      <c r="E893" s="125"/>
      <c r="F893" s="125"/>
      <c r="G893" s="125"/>
      <c r="H893" s="125"/>
      <c r="I893" s="125"/>
      <c r="J893" s="125"/>
      <c r="K893" s="125"/>
    </row>
    <row r="894" spans="2:11">
      <c r="B894" s="126"/>
      <c r="C894" s="126"/>
      <c r="D894" s="126"/>
      <c r="E894" s="125"/>
      <c r="F894" s="125"/>
      <c r="G894" s="125"/>
      <c r="H894" s="125"/>
      <c r="I894" s="125"/>
      <c r="J894" s="125"/>
      <c r="K894" s="125"/>
    </row>
    <row r="895" spans="2:11">
      <c r="B895" s="126"/>
      <c r="C895" s="126"/>
      <c r="D895" s="126"/>
      <c r="E895" s="125"/>
      <c r="F895" s="125"/>
      <c r="G895" s="125"/>
      <c r="H895" s="125"/>
      <c r="I895" s="125"/>
      <c r="J895" s="125"/>
      <c r="K895" s="125"/>
    </row>
    <row r="896" spans="2:11">
      <c r="B896" s="126"/>
      <c r="C896" s="126"/>
      <c r="D896" s="126"/>
      <c r="E896" s="125"/>
      <c r="F896" s="125"/>
      <c r="G896" s="125"/>
      <c r="H896" s="125"/>
      <c r="I896" s="125"/>
      <c r="J896" s="125"/>
      <c r="K896" s="125"/>
    </row>
    <row r="897" spans="2:11">
      <c r="B897" s="126"/>
      <c r="C897" s="126"/>
      <c r="D897" s="126"/>
      <c r="E897" s="125"/>
      <c r="F897" s="125"/>
      <c r="G897" s="125"/>
      <c r="H897" s="125"/>
      <c r="I897" s="125"/>
      <c r="J897" s="125"/>
      <c r="K897" s="125"/>
    </row>
    <row r="898" spans="2:11">
      <c r="B898" s="126"/>
      <c r="C898" s="126"/>
      <c r="D898" s="126"/>
      <c r="E898" s="125"/>
      <c r="F898" s="125"/>
      <c r="G898" s="125"/>
      <c r="H898" s="125"/>
      <c r="I898" s="125"/>
      <c r="J898" s="125"/>
      <c r="K898" s="125"/>
    </row>
    <row r="899" spans="2:11">
      <c r="B899" s="126"/>
      <c r="C899" s="126"/>
      <c r="D899" s="126"/>
      <c r="E899" s="125"/>
      <c r="F899" s="125"/>
      <c r="G899" s="125"/>
      <c r="H899" s="125"/>
      <c r="I899" s="125"/>
      <c r="J899" s="125"/>
      <c r="K899" s="125"/>
    </row>
    <row r="900" spans="2:11">
      <c r="B900" s="126"/>
      <c r="C900" s="126"/>
      <c r="D900" s="126"/>
      <c r="E900" s="125"/>
      <c r="F900" s="125"/>
      <c r="G900" s="125"/>
      <c r="H900" s="125"/>
      <c r="I900" s="125"/>
      <c r="J900" s="125"/>
      <c r="K900" s="125"/>
    </row>
    <row r="901" spans="2:11">
      <c r="B901" s="126"/>
      <c r="C901" s="126"/>
      <c r="D901" s="126"/>
      <c r="E901" s="125"/>
      <c r="F901" s="125"/>
      <c r="G901" s="125"/>
      <c r="H901" s="125"/>
      <c r="I901" s="125"/>
      <c r="J901" s="125"/>
      <c r="K901" s="125"/>
    </row>
    <row r="902" spans="2:11">
      <c r="B902" s="126"/>
      <c r="C902" s="126"/>
      <c r="D902" s="126"/>
      <c r="E902" s="125"/>
      <c r="F902" s="125"/>
      <c r="G902" s="125"/>
      <c r="H902" s="125"/>
      <c r="I902" s="125"/>
      <c r="J902" s="125"/>
      <c r="K902" s="125"/>
    </row>
    <row r="903" spans="2:11">
      <c r="B903" s="126"/>
      <c r="C903" s="126"/>
      <c r="D903" s="126"/>
      <c r="E903" s="125"/>
      <c r="F903" s="125"/>
      <c r="G903" s="125"/>
      <c r="H903" s="125"/>
      <c r="I903" s="125"/>
      <c r="J903" s="125"/>
      <c r="K903" s="125"/>
    </row>
    <row r="904" spans="2:11">
      <c r="B904" s="126"/>
      <c r="C904" s="126"/>
      <c r="D904" s="126"/>
      <c r="E904" s="125"/>
      <c r="F904" s="125"/>
      <c r="G904" s="125"/>
      <c r="H904" s="125"/>
      <c r="I904" s="125"/>
      <c r="J904" s="125"/>
      <c r="K904" s="125"/>
    </row>
    <row r="905" spans="2:11">
      <c r="B905" s="126"/>
      <c r="C905" s="126"/>
      <c r="D905" s="126"/>
      <c r="E905" s="125"/>
      <c r="F905" s="125"/>
      <c r="G905" s="125"/>
      <c r="H905" s="125"/>
      <c r="I905" s="125"/>
      <c r="J905" s="125"/>
      <c r="K905" s="125"/>
    </row>
    <row r="906" spans="2:11">
      <c r="B906" s="126"/>
      <c r="C906" s="126"/>
      <c r="D906" s="126"/>
      <c r="E906" s="125"/>
      <c r="F906" s="125"/>
      <c r="G906" s="125"/>
      <c r="H906" s="125"/>
      <c r="I906" s="125"/>
      <c r="J906" s="125"/>
      <c r="K906" s="125"/>
    </row>
    <row r="907" spans="2:11">
      <c r="B907" s="126"/>
      <c r="C907" s="126"/>
      <c r="D907" s="126"/>
      <c r="E907" s="125"/>
      <c r="F907" s="125"/>
      <c r="G907" s="125"/>
      <c r="H907" s="125"/>
      <c r="I907" s="125"/>
      <c r="J907" s="125"/>
      <c r="K907" s="125"/>
    </row>
    <row r="908" spans="2:11">
      <c r="B908" s="126"/>
      <c r="C908" s="126"/>
      <c r="D908" s="126"/>
      <c r="E908" s="125"/>
      <c r="F908" s="125"/>
      <c r="G908" s="125"/>
      <c r="H908" s="125"/>
      <c r="I908" s="125"/>
      <c r="J908" s="125"/>
      <c r="K908" s="125"/>
    </row>
    <row r="909" spans="2:11">
      <c r="B909" s="126"/>
      <c r="C909" s="126"/>
      <c r="D909" s="126"/>
      <c r="E909" s="125"/>
      <c r="F909" s="125"/>
      <c r="G909" s="125"/>
      <c r="H909" s="125"/>
      <c r="I909" s="125"/>
      <c r="J909" s="125"/>
      <c r="K909" s="125"/>
    </row>
    <row r="910" spans="2:11">
      <c r="B910" s="126"/>
      <c r="C910" s="126"/>
      <c r="D910" s="126"/>
      <c r="E910" s="125"/>
      <c r="F910" s="125"/>
      <c r="G910" s="125"/>
      <c r="H910" s="125"/>
      <c r="I910" s="125"/>
      <c r="J910" s="125"/>
      <c r="K910" s="125"/>
    </row>
    <row r="911" spans="2:11">
      <c r="B911" s="126"/>
      <c r="C911" s="126"/>
      <c r="D911" s="126"/>
      <c r="E911" s="125"/>
      <c r="F911" s="125"/>
      <c r="G911" s="125"/>
      <c r="H911" s="125"/>
      <c r="I911" s="125"/>
      <c r="J911" s="125"/>
      <c r="K911" s="125"/>
    </row>
    <row r="912" spans="2:11">
      <c r="B912" s="126"/>
      <c r="C912" s="126"/>
      <c r="D912" s="126"/>
      <c r="E912" s="125"/>
      <c r="F912" s="125"/>
      <c r="G912" s="125"/>
      <c r="H912" s="125"/>
      <c r="I912" s="125"/>
      <c r="J912" s="125"/>
      <c r="K912" s="125"/>
    </row>
    <row r="913" spans="2:11">
      <c r="B913" s="126"/>
      <c r="C913" s="126"/>
      <c r="D913" s="126"/>
      <c r="E913" s="125"/>
      <c r="F913" s="125"/>
      <c r="G913" s="125"/>
      <c r="H913" s="125"/>
      <c r="I913" s="125"/>
      <c r="J913" s="125"/>
      <c r="K913" s="125"/>
    </row>
    <row r="914" spans="2:11">
      <c r="B914" s="126"/>
      <c r="C914" s="126"/>
      <c r="D914" s="126"/>
      <c r="E914" s="125"/>
      <c r="F914" s="125"/>
      <c r="G914" s="125"/>
      <c r="H914" s="125"/>
      <c r="I914" s="125"/>
      <c r="J914" s="125"/>
      <c r="K914" s="125"/>
    </row>
    <row r="915" spans="2:11">
      <c r="B915" s="126"/>
      <c r="C915" s="126"/>
      <c r="D915" s="126"/>
      <c r="E915" s="125"/>
      <c r="F915" s="125"/>
      <c r="G915" s="125"/>
      <c r="H915" s="125"/>
      <c r="I915" s="125"/>
      <c r="J915" s="125"/>
      <c r="K915" s="125"/>
    </row>
    <row r="916" spans="2:11">
      <c r="B916" s="126"/>
      <c r="C916" s="126"/>
      <c r="D916" s="126"/>
      <c r="E916" s="125"/>
      <c r="F916" s="125"/>
      <c r="G916" s="125"/>
      <c r="H916" s="125"/>
      <c r="I916" s="125"/>
      <c r="J916" s="125"/>
      <c r="K916" s="125"/>
    </row>
    <row r="917" spans="2:11">
      <c r="B917" s="126"/>
      <c r="C917" s="126"/>
      <c r="D917" s="126"/>
      <c r="E917" s="125"/>
      <c r="F917" s="125"/>
      <c r="G917" s="125"/>
      <c r="H917" s="125"/>
      <c r="I917" s="125"/>
      <c r="J917" s="125"/>
      <c r="K917" s="125"/>
    </row>
    <row r="918" spans="2:11">
      <c r="B918" s="126"/>
      <c r="C918" s="126"/>
      <c r="D918" s="126"/>
      <c r="E918" s="125"/>
      <c r="F918" s="125"/>
      <c r="G918" s="125"/>
      <c r="H918" s="125"/>
      <c r="I918" s="125"/>
      <c r="J918" s="125"/>
      <c r="K918" s="125"/>
    </row>
    <row r="919" spans="2:11">
      <c r="B919" s="126"/>
      <c r="C919" s="126"/>
      <c r="D919" s="126"/>
      <c r="E919" s="125"/>
      <c r="F919" s="125"/>
      <c r="G919" s="125"/>
      <c r="H919" s="125"/>
      <c r="I919" s="125"/>
      <c r="J919" s="125"/>
      <c r="K919" s="125"/>
    </row>
    <row r="920" spans="2:11">
      <c r="B920" s="126"/>
      <c r="C920" s="126"/>
      <c r="D920" s="126"/>
      <c r="E920" s="125"/>
      <c r="F920" s="125"/>
      <c r="G920" s="125"/>
      <c r="H920" s="125"/>
      <c r="I920" s="125"/>
      <c r="J920" s="125"/>
      <c r="K920" s="125"/>
    </row>
    <row r="921" spans="2:11">
      <c r="B921" s="126"/>
      <c r="C921" s="126"/>
      <c r="D921" s="126"/>
      <c r="E921" s="125"/>
      <c r="F921" s="125"/>
      <c r="G921" s="125"/>
      <c r="H921" s="125"/>
      <c r="I921" s="125"/>
      <c r="J921" s="125"/>
      <c r="K921" s="125"/>
    </row>
    <row r="922" spans="2:11">
      <c r="B922" s="126"/>
      <c r="C922" s="126"/>
      <c r="D922" s="126"/>
      <c r="E922" s="125"/>
      <c r="F922" s="125"/>
      <c r="G922" s="125"/>
      <c r="H922" s="125"/>
      <c r="I922" s="125"/>
      <c r="J922" s="125"/>
      <c r="K922" s="125"/>
    </row>
    <row r="923" spans="2:11">
      <c r="B923" s="126"/>
      <c r="C923" s="126"/>
      <c r="D923" s="126"/>
      <c r="E923" s="125"/>
      <c r="F923" s="125"/>
      <c r="G923" s="125"/>
      <c r="H923" s="125"/>
      <c r="I923" s="125"/>
      <c r="J923" s="125"/>
      <c r="K923" s="125"/>
    </row>
    <row r="924" spans="2:11">
      <c r="B924" s="126"/>
      <c r="C924" s="126"/>
      <c r="D924" s="126"/>
      <c r="E924" s="125"/>
      <c r="F924" s="125"/>
      <c r="G924" s="125"/>
      <c r="H924" s="125"/>
      <c r="I924" s="125"/>
      <c r="J924" s="125"/>
      <c r="K924" s="125"/>
    </row>
    <row r="925" spans="2:11">
      <c r="B925" s="126"/>
      <c r="C925" s="126"/>
      <c r="D925" s="126"/>
      <c r="E925" s="125"/>
      <c r="F925" s="125"/>
      <c r="G925" s="125"/>
      <c r="H925" s="125"/>
      <c r="I925" s="125"/>
      <c r="J925" s="125"/>
      <c r="K925" s="125"/>
    </row>
    <row r="926" spans="2:11">
      <c r="B926" s="126"/>
      <c r="C926" s="126"/>
      <c r="D926" s="126"/>
      <c r="E926" s="125"/>
      <c r="F926" s="125"/>
      <c r="G926" s="125"/>
      <c r="H926" s="125"/>
      <c r="I926" s="125"/>
      <c r="J926" s="125"/>
      <c r="K926" s="125"/>
    </row>
    <row r="927" spans="2:11">
      <c r="B927" s="126"/>
      <c r="C927" s="126"/>
      <c r="D927" s="126"/>
      <c r="E927" s="125"/>
      <c r="F927" s="125"/>
      <c r="G927" s="125"/>
      <c r="H927" s="125"/>
      <c r="I927" s="125"/>
      <c r="J927" s="125"/>
      <c r="K927" s="125"/>
    </row>
    <row r="928" spans="2:11">
      <c r="B928" s="126"/>
      <c r="C928" s="126"/>
      <c r="D928" s="126"/>
      <c r="E928" s="125"/>
      <c r="F928" s="125"/>
      <c r="G928" s="125"/>
      <c r="H928" s="125"/>
      <c r="I928" s="125"/>
      <c r="J928" s="125"/>
      <c r="K928" s="125"/>
    </row>
    <row r="929" spans="2:11">
      <c r="B929" s="126"/>
      <c r="C929" s="126"/>
      <c r="D929" s="126"/>
      <c r="E929" s="125"/>
      <c r="F929" s="125"/>
      <c r="G929" s="125"/>
      <c r="H929" s="125"/>
      <c r="I929" s="125"/>
      <c r="J929" s="125"/>
      <c r="K929" s="125"/>
    </row>
    <row r="930" spans="2:11">
      <c r="B930" s="126"/>
      <c r="C930" s="126"/>
      <c r="D930" s="126"/>
      <c r="E930" s="125"/>
      <c r="F930" s="125"/>
      <c r="G930" s="125"/>
      <c r="H930" s="125"/>
      <c r="I930" s="125"/>
      <c r="J930" s="125"/>
      <c r="K930" s="125"/>
    </row>
    <row r="931" spans="2:11">
      <c r="B931" s="126"/>
      <c r="C931" s="126"/>
      <c r="D931" s="126"/>
      <c r="E931" s="125"/>
      <c r="F931" s="125"/>
      <c r="G931" s="125"/>
      <c r="H931" s="125"/>
      <c r="I931" s="125"/>
      <c r="J931" s="125"/>
      <c r="K931" s="125"/>
    </row>
    <row r="932" spans="2:11">
      <c r="B932" s="126"/>
      <c r="C932" s="126"/>
      <c r="D932" s="126"/>
      <c r="E932" s="125"/>
      <c r="F932" s="125"/>
      <c r="G932" s="125"/>
      <c r="H932" s="125"/>
      <c r="I932" s="125"/>
      <c r="J932" s="125"/>
      <c r="K932" s="125"/>
    </row>
    <row r="933" spans="2:11">
      <c r="B933" s="126"/>
      <c r="C933" s="126"/>
      <c r="D933" s="126"/>
      <c r="E933" s="125"/>
      <c r="F933" s="125"/>
      <c r="G933" s="125"/>
      <c r="H933" s="125"/>
      <c r="I933" s="125"/>
      <c r="J933" s="125"/>
      <c r="K933" s="125"/>
    </row>
    <row r="934" spans="2:11">
      <c r="B934" s="126"/>
      <c r="C934" s="126"/>
      <c r="D934" s="126"/>
      <c r="E934" s="125"/>
      <c r="F934" s="125"/>
      <c r="G934" s="125"/>
      <c r="H934" s="125"/>
      <c r="I934" s="125"/>
      <c r="J934" s="125"/>
      <c r="K934" s="125"/>
    </row>
    <row r="935" spans="2:11">
      <c r="B935" s="126"/>
      <c r="C935" s="126"/>
      <c r="D935" s="126"/>
      <c r="E935" s="125"/>
      <c r="F935" s="125"/>
      <c r="G935" s="125"/>
      <c r="H935" s="125"/>
      <c r="I935" s="125"/>
      <c r="J935" s="125"/>
      <c r="K935" s="125"/>
    </row>
    <row r="936" spans="2:11">
      <c r="B936" s="126"/>
      <c r="C936" s="126"/>
      <c r="D936" s="126"/>
      <c r="E936" s="125"/>
      <c r="F936" s="125"/>
      <c r="G936" s="125"/>
      <c r="H936" s="125"/>
      <c r="I936" s="125"/>
      <c r="J936" s="125"/>
      <c r="K936" s="125"/>
    </row>
    <row r="937" spans="2:11">
      <c r="B937" s="126"/>
      <c r="C937" s="126"/>
      <c r="D937" s="126"/>
      <c r="E937" s="125"/>
      <c r="F937" s="125"/>
      <c r="G937" s="125"/>
      <c r="H937" s="125"/>
      <c r="I937" s="125"/>
      <c r="J937" s="125"/>
      <c r="K937" s="125"/>
    </row>
    <row r="938" spans="2:11">
      <c r="B938" s="126"/>
      <c r="C938" s="126"/>
      <c r="D938" s="126"/>
      <c r="E938" s="125"/>
      <c r="F938" s="125"/>
      <c r="G938" s="125"/>
      <c r="H938" s="125"/>
      <c r="I938" s="125"/>
      <c r="J938" s="125"/>
      <c r="K938" s="125"/>
    </row>
    <row r="939" spans="2:11">
      <c r="B939" s="126"/>
      <c r="C939" s="126"/>
      <c r="D939" s="126"/>
      <c r="E939" s="125"/>
      <c r="F939" s="125"/>
      <c r="G939" s="125"/>
      <c r="H939" s="125"/>
      <c r="I939" s="125"/>
      <c r="J939" s="125"/>
      <c r="K939" s="125"/>
    </row>
    <row r="940" spans="2:11">
      <c r="B940" s="126"/>
      <c r="C940" s="126"/>
      <c r="D940" s="126"/>
      <c r="E940" s="125"/>
      <c r="F940" s="125"/>
      <c r="G940" s="125"/>
      <c r="H940" s="125"/>
      <c r="I940" s="125"/>
      <c r="J940" s="125"/>
      <c r="K940" s="125"/>
    </row>
    <row r="941" spans="2:11">
      <c r="B941" s="126"/>
      <c r="C941" s="126"/>
      <c r="D941" s="126"/>
      <c r="E941" s="125"/>
      <c r="F941" s="125"/>
      <c r="G941" s="125"/>
      <c r="H941" s="125"/>
      <c r="I941" s="125"/>
      <c r="J941" s="125"/>
      <c r="K941" s="125"/>
    </row>
    <row r="942" spans="2:11">
      <c r="B942" s="126"/>
      <c r="C942" s="126"/>
      <c r="D942" s="126"/>
      <c r="E942" s="125"/>
      <c r="F942" s="125"/>
      <c r="G942" s="125"/>
      <c r="H942" s="125"/>
      <c r="I942" s="125"/>
      <c r="J942" s="125"/>
      <c r="K942" s="125"/>
    </row>
    <row r="943" spans="2:11">
      <c r="B943" s="126"/>
      <c r="C943" s="126"/>
      <c r="D943" s="126"/>
      <c r="E943" s="125"/>
      <c r="F943" s="125"/>
      <c r="G943" s="125"/>
      <c r="H943" s="125"/>
      <c r="I943" s="125"/>
      <c r="J943" s="125"/>
      <c r="K943" s="125"/>
    </row>
    <row r="944" spans="2:11">
      <c r="B944" s="126"/>
      <c r="C944" s="126"/>
      <c r="D944" s="126"/>
      <c r="E944" s="125"/>
      <c r="F944" s="125"/>
      <c r="G944" s="125"/>
      <c r="H944" s="125"/>
      <c r="I944" s="125"/>
      <c r="J944" s="125"/>
      <c r="K944" s="125"/>
    </row>
    <row r="945" spans="2:11">
      <c r="B945" s="126"/>
      <c r="C945" s="126"/>
      <c r="D945" s="126"/>
      <c r="E945" s="125"/>
      <c r="F945" s="125"/>
      <c r="G945" s="125"/>
      <c r="H945" s="125"/>
      <c r="I945" s="125"/>
      <c r="J945" s="125"/>
      <c r="K945" s="125"/>
    </row>
    <row r="946" spans="2:11">
      <c r="B946" s="126"/>
      <c r="C946" s="126"/>
      <c r="D946" s="126"/>
      <c r="E946" s="125"/>
      <c r="F946" s="125"/>
      <c r="G946" s="125"/>
      <c r="H946" s="125"/>
      <c r="I946" s="125"/>
      <c r="J946" s="125"/>
      <c r="K946" s="125"/>
    </row>
    <row r="947" spans="2:11">
      <c r="B947" s="126"/>
      <c r="C947" s="126"/>
      <c r="D947" s="126"/>
      <c r="E947" s="125"/>
      <c r="F947" s="125"/>
      <c r="G947" s="125"/>
      <c r="H947" s="125"/>
      <c r="I947" s="125"/>
      <c r="J947" s="125"/>
      <c r="K947" s="125"/>
    </row>
    <row r="948" spans="2:11">
      <c r="B948" s="126"/>
      <c r="C948" s="126"/>
      <c r="D948" s="126"/>
      <c r="E948" s="125"/>
      <c r="F948" s="125"/>
      <c r="G948" s="125"/>
      <c r="H948" s="125"/>
      <c r="I948" s="125"/>
      <c r="J948" s="125"/>
      <c r="K948" s="125"/>
    </row>
    <row r="949" spans="2:11">
      <c r="B949" s="126"/>
      <c r="C949" s="126"/>
      <c r="D949" s="126"/>
      <c r="E949" s="125"/>
      <c r="F949" s="125"/>
      <c r="G949" s="125"/>
      <c r="H949" s="125"/>
      <c r="I949" s="125"/>
      <c r="J949" s="125"/>
      <c r="K949" s="125"/>
    </row>
    <row r="950" spans="2:11">
      <c r="B950" s="126"/>
      <c r="C950" s="126"/>
      <c r="D950" s="126"/>
      <c r="E950" s="125"/>
      <c r="F950" s="125"/>
      <c r="G950" s="125"/>
      <c r="H950" s="125"/>
      <c r="I950" s="125"/>
      <c r="J950" s="125"/>
      <c r="K950" s="125"/>
    </row>
    <row r="951" spans="2:11">
      <c r="B951" s="126"/>
      <c r="C951" s="126"/>
      <c r="D951" s="126"/>
      <c r="E951" s="125"/>
      <c r="F951" s="125"/>
      <c r="G951" s="125"/>
      <c r="H951" s="125"/>
      <c r="I951" s="125"/>
      <c r="J951" s="125"/>
      <c r="K951" s="125"/>
    </row>
    <row r="952" spans="2:11">
      <c r="B952" s="126"/>
      <c r="C952" s="126"/>
      <c r="D952" s="126"/>
      <c r="E952" s="125"/>
      <c r="F952" s="125"/>
      <c r="G952" s="125"/>
      <c r="H952" s="125"/>
      <c r="I952" s="125"/>
      <c r="J952" s="125"/>
      <c r="K952" s="125"/>
    </row>
    <row r="953" spans="2:11">
      <c r="B953" s="126"/>
      <c r="C953" s="126"/>
      <c r="D953" s="126"/>
      <c r="E953" s="125"/>
      <c r="F953" s="125"/>
      <c r="G953" s="125"/>
      <c r="H953" s="125"/>
      <c r="I953" s="125"/>
      <c r="J953" s="125"/>
      <c r="K953" s="125"/>
    </row>
    <row r="954" spans="2:11">
      <c r="B954" s="126"/>
      <c r="C954" s="126"/>
      <c r="D954" s="126"/>
      <c r="E954" s="125"/>
      <c r="F954" s="125"/>
      <c r="G954" s="125"/>
      <c r="H954" s="125"/>
      <c r="I954" s="125"/>
      <c r="J954" s="125"/>
      <c r="K954" s="125"/>
    </row>
    <row r="955" spans="2:11">
      <c r="B955" s="126"/>
      <c r="C955" s="126"/>
      <c r="D955" s="126"/>
      <c r="E955" s="125"/>
      <c r="F955" s="125"/>
      <c r="G955" s="125"/>
      <c r="H955" s="125"/>
      <c r="I955" s="125"/>
      <c r="J955" s="125"/>
      <c r="K955" s="125"/>
    </row>
    <row r="956" spans="2:11">
      <c r="B956" s="126"/>
      <c r="C956" s="126"/>
      <c r="D956" s="126"/>
      <c r="E956" s="125"/>
      <c r="F956" s="125"/>
      <c r="G956" s="125"/>
      <c r="H956" s="125"/>
      <c r="I956" s="125"/>
      <c r="J956" s="125"/>
      <c r="K956" s="125"/>
    </row>
    <row r="957" spans="2:11">
      <c r="B957" s="126"/>
      <c r="C957" s="126"/>
      <c r="D957" s="126"/>
      <c r="E957" s="125"/>
      <c r="F957" s="125"/>
      <c r="G957" s="125"/>
      <c r="H957" s="125"/>
      <c r="I957" s="125"/>
      <c r="J957" s="125"/>
      <c r="K957" s="125"/>
    </row>
    <row r="958" spans="2:11">
      <c r="B958" s="126"/>
      <c r="C958" s="126"/>
      <c r="D958" s="126"/>
      <c r="E958" s="125"/>
      <c r="F958" s="125"/>
      <c r="G958" s="125"/>
      <c r="H958" s="125"/>
      <c r="I958" s="125"/>
      <c r="J958" s="125"/>
      <c r="K958" s="125"/>
    </row>
    <row r="959" spans="2:11">
      <c r="B959" s="126"/>
      <c r="C959" s="126"/>
      <c r="D959" s="126"/>
      <c r="E959" s="125"/>
      <c r="F959" s="125"/>
      <c r="G959" s="125"/>
      <c r="H959" s="125"/>
      <c r="I959" s="125"/>
      <c r="J959" s="125"/>
      <c r="K959" s="125"/>
    </row>
    <row r="960" spans="2:11">
      <c r="B960" s="126"/>
      <c r="C960" s="126"/>
      <c r="D960" s="126"/>
      <c r="E960" s="125"/>
      <c r="F960" s="125"/>
      <c r="G960" s="125"/>
      <c r="H960" s="125"/>
      <c r="I960" s="125"/>
      <c r="J960" s="125"/>
      <c r="K960" s="125"/>
    </row>
    <row r="961" spans="2:11">
      <c r="B961" s="126"/>
      <c r="C961" s="126"/>
      <c r="D961" s="126"/>
      <c r="E961" s="125"/>
      <c r="F961" s="125"/>
      <c r="G961" s="125"/>
      <c r="H961" s="125"/>
      <c r="I961" s="125"/>
      <c r="J961" s="125"/>
      <c r="K961" s="125"/>
    </row>
    <row r="962" spans="2:11">
      <c r="B962" s="126"/>
      <c r="C962" s="126"/>
      <c r="D962" s="126"/>
      <c r="E962" s="125"/>
      <c r="F962" s="125"/>
      <c r="G962" s="125"/>
      <c r="H962" s="125"/>
      <c r="I962" s="125"/>
      <c r="J962" s="125"/>
      <c r="K962" s="125"/>
    </row>
    <row r="963" spans="2:11">
      <c r="B963" s="126"/>
      <c r="C963" s="126"/>
      <c r="D963" s="126"/>
      <c r="E963" s="125"/>
      <c r="F963" s="125"/>
      <c r="G963" s="125"/>
      <c r="H963" s="125"/>
      <c r="I963" s="125"/>
      <c r="J963" s="125"/>
      <c r="K963" s="125"/>
    </row>
    <row r="964" spans="2:11">
      <c r="B964" s="126"/>
      <c r="C964" s="126"/>
      <c r="D964" s="126"/>
      <c r="E964" s="125"/>
      <c r="F964" s="125"/>
      <c r="G964" s="125"/>
      <c r="H964" s="125"/>
      <c r="I964" s="125"/>
      <c r="J964" s="125"/>
      <c r="K964" s="125"/>
    </row>
    <row r="965" spans="2:11">
      <c r="B965" s="126"/>
      <c r="C965" s="126"/>
      <c r="D965" s="126"/>
      <c r="E965" s="125"/>
      <c r="F965" s="125"/>
      <c r="G965" s="125"/>
      <c r="H965" s="125"/>
      <c r="I965" s="125"/>
      <c r="J965" s="125"/>
      <c r="K965" s="125"/>
    </row>
    <row r="966" spans="2:11">
      <c r="B966" s="126"/>
      <c r="C966" s="126"/>
      <c r="D966" s="126"/>
      <c r="E966" s="125"/>
      <c r="F966" s="125"/>
      <c r="G966" s="125"/>
      <c r="H966" s="125"/>
      <c r="I966" s="125"/>
      <c r="J966" s="125"/>
      <c r="K966" s="125"/>
    </row>
    <row r="967" spans="2:11">
      <c r="B967" s="126"/>
      <c r="C967" s="126"/>
      <c r="D967" s="126"/>
      <c r="E967" s="125"/>
      <c r="F967" s="125"/>
      <c r="G967" s="125"/>
      <c r="H967" s="125"/>
      <c r="I967" s="125"/>
      <c r="J967" s="125"/>
      <c r="K967" s="125"/>
    </row>
    <row r="968" spans="2:11">
      <c r="B968" s="126"/>
      <c r="C968" s="126"/>
      <c r="D968" s="126"/>
      <c r="E968" s="125"/>
      <c r="F968" s="125"/>
      <c r="G968" s="125"/>
      <c r="H968" s="125"/>
      <c r="I968" s="125"/>
      <c r="J968" s="125"/>
      <c r="K968" s="125"/>
    </row>
    <row r="969" spans="2:11">
      <c r="B969" s="126"/>
      <c r="C969" s="126"/>
      <c r="D969" s="126"/>
      <c r="E969" s="125"/>
      <c r="F969" s="125"/>
      <c r="G969" s="125"/>
      <c r="H969" s="125"/>
      <c r="I969" s="125"/>
      <c r="J969" s="125"/>
      <c r="K969" s="125"/>
    </row>
    <row r="970" spans="2:11">
      <c r="B970" s="126"/>
      <c r="C970" s="126"/>
      <c r="D970" s="126"/>
      <c r="E970" s="125"/>
      <c r="F970" s="125"/>
      <c r="G970" s="125"/>
      <c r="H970" s="125"/>
      <c r="I970" s="125"/>
      <c r="J970" s="125"/>
      <c r="K970" s="125"/>
    </row>
    <row r="971" spans="2:11">
      <c r="B971" s="126"/>
      <c r="C971" s="126"/>
      <c r="D971" s="126"/>
      <c r="E971" s="125"/>
      <c r="F971" s="125"/>
      <c r="G971" s="125"/>
      <c r="H971" s="125"/>
      <c r="I971" s="125"/>
      <c r="J971" s="125"/>
      <c r="K971" s="125"/>
    </row>
    <row r="972" spans="2:11">
      <c r="B972" s="126"/>
      <c r="C972" s="126"/>
      <c r="D972" s="126"/>
      <c r="E972" s="125"/>
      <c r="F972" s="125"/>
      <c r="G972" s="125"/>
      <c r="H972" s="125"/>
      <c r="I972" s="125"/>
      <c r="J972" s="125"/>
      <c r="K972" s="125"/>
    </row>
    <row r="973" spans="2:11">
      <c r="B973" s="126"/>
      <c r="C973" s="126"/>
      <c r="D973" s="126"/>
      <c r="E973" s="125"/>
      <c r="F973" s="125"/>
      <c r="G973" s="125"/>
      <c r="H973" s="125"/>
      <c r="I973" s="125"/>
      <c r="J973" s="125"/>
      <c r="K973" s="125"/>
    </row>
    <row r="974" spans="2:11">
      <c r="B974" s="126"/>
      <c r="C974" s="126"/>
      <c r="D974" s="126"/>
      <c r="E974" s="125"/>
      <c r="F974" s="125"/>
      <c r="G974" s="125"/>
      <c r="H974" s="125"/>
      <c r="I974" s="125"/>
      <c r="J974" s="125"/>
      <c r="K974" s="125"/>
    </row>
    <row r="975" spans="2:11">
      <c r="B975" s="126"/>
      <c r="C975" s="126"/>
      <c r="D975" s="126"/>
      <c r="E975" s="125"/>
      <c r="F975" s="125"/>
      <c r="G975" s="125"/>
      <c r="H975" s="125"/>
      <c r="I975" s="125"/>
      <c r="J975" s="125"/>
      <c r="K975" s="125"/>
    </row>
    <row r="976" spans="2:11">
      <c r="B976" s="126"/>
      <c r="C976" s="126"/>
      <c r="D976" s="126"/>
      <c r="E976" s="125"/>
      <c r="F976" s="125"/>
      <c r="G976" s="125"/>
      <c r="H976" s="125"/>
      <c r="I976" s="125"/>
      <c r="J976" s="125"/>
      <c r="K976" s="125"/>
    </row>
    <row r="977" spans="2:11">
      <c r="B977" s="126"/>
      <c r="C977" s="126"/>
      <c r="D977" s="126"/>
      <c r="E977" s="125"/>
      <c r="F977" s="125"/>
      <c r="G977" s="125"/>
      <c r="H977" s="125"/>
      <c r="I977" s="125"/>
      <c r="J977" s="125"/>
      <c r="K977" s="125"/>
    </row>
    <row r="978" spans="2:11">
      <c r="B978" s="126"/>
      <c r="C978" s="126"/>
      <c r="D978" s="126"/>
      <c r="E978" s="125"/>
      <c r="F978" s="125"/>
      <c r="G978" s="125"/>
      <c r="H978" s="125"/>
      <c r="I978" s="125"/>
      <c r="J978" s="125"/>
      <c r="K978" s="125"/>
    </row>
    <row r="979" spans="2:11">
      <c r="B979" s="126"/>
      <c r="C979" s="126"/>
      <c r="D979" s="126"/>
      <c r="E979" s="125"/>
      <c r="F979" s="125"/>
      <c r="G979" s="125"/>
      <c r="H979" s="125"/>
      <c r="I979" s="125"/>
      <c r="J979" s="125"/>
      <c r="K979" s="125"/>
    </row>
    <row r="980" spans="2:11">
      <c r="B980" s="126"/>
      <c r="C980" s="126"/>
      <c r="D980" s="126"/>
      <c r="E980" s="125"/>
      <c r="F980" s="125"/>
      <c r="G980" s="125"/>
      <c r="H980" s="125"/>
      <c r="I980" s="125"/>
      <c r="J980" s="125"/>
      <c r="K980" s="125"/>
    </row>
    <row r="981" spans="2:11">
      <c r="B981" s="126"/>
      <c r="C981" s="126"/>
      <c r="D981" s="126"/>
      <c r="E981" s="125"/>
      <c r="F981" s="125"/>
      <c r="G981" s="125"/>
      <c r="H981" s="125"/>
      <c r="I981" s="125"/>
      <c r="J981" s="125"/>
      <c r="K981" s="125"/>
    </row>
    <row r="982" spans="2:11">
      <c r="B982" s="126"/>
      <c r="C982" s="126"/>
      <c r="D982" s="126"/>
      <c r="E982" s="125"/>
      <c r="F982" s="125"/>
      <c r="G982" s="125"/>
      <c r="H982" s="125"/>
      <c r="I982" s="125"/>
      <c r="J982" s="125"/>
      <c r="K982" s="125"/>
    </row>
    <row r="983" spans="2:11">
      <c r="B983" s="126"/>
      <c r="C983" s="126"/>
      <c r="D983" s="126"/>
      <c r="E983" s="125"/>
      <c r="F983" s="125"/>
      <c r="G983" s="125"/>
      <c r="H983" s="125"/>
      <c r="I983" s="125"/>
      <c r="J983" s="125"/>
      <c r="K983" s="125"/>
    </row>
    <row r="984" spans="2:11">
      <c r="B984" s="126"/>
      <c r="C984" s="126"/>
      <c r="D984" s="126"/>
      <c r="E984" s="125"/>
      <c r="F984" s="125"/>
      <c r="G984" s="125"/>
      <c r="H984" s="125"/>
      <c r="I984" s="125"/>
      <c r="J984" s="125"/>
      <c r="K984" s="125"/>
    </row>
    <row r="985" spans="2:11">
      <c r="B985" s="126"/>
      <c r="C985" s="126"/>
      <c r="D985" s="126"/>
      <c r="E985" s="125"/>
      <c r="F985" s="125"/>
      <c r="G985" s="125"/>
      <c r="H985" s="125"/>
      <c r="I985" s="125"/>
      <c r="J985" s="125"/>
      <c r="K985" s="125"/>
    </row>
    <row r="986" spans="2:11">
      <c r="B986" s="126"/>
      <c r="C986" s="126"/>
      <c r="D986" s="126"/>
      <c r="E986" s="125"/>
      <c r="F986" s="125"/>
      <c r="G986" s="125"/>
      <c r="H986" s="125"/>
      <c r="I986" s="125"/>
      <c r="J986" s="125"/>
      <c r="K986" s="125"/>
    </row>
    <row r="987" spans="2:11">
      <c r="B987" s="126"/>
      <c r="C987" s="126"/>
      <c r="D987" s="126"/>
      <c r="E987" s="125"/>
      <c r="F987" s="125"/>
      <c r="G987" s="125"/>
      <c r="H987" s="125"/>
      <c r="I987" s="125"/>
      <c r="J987" s="125"/>
      <c r="K987" s="125"/>
    </row>
    <row r="988" spans="2:11">
      <c r="B988" s="126"/>
      <c r="C988" s="126"/>
      <c r="D988" s="126"/>
      <c r="E988" s="125"/>
      <c r="F988" s="125"/>
      <c r="G988" s="125"/>
      <c r="H988" s="125"/>
      <c r="I988" s="125"/>
      <c r="J988" s="125"/>
      <c r="K988" s="125"/>
    </row>
    <row r="989" spans="2:11">
      <c r="B989" s="126"/>
      <c r="C989" s="126"/>
      <c r="D989" s="126"/>
      <c r="E989" s="125"/>
      <c r="F989" s="125"/>
      <c r="G989" s="125"/>
      <c r="H989" s="125"/>
      <c r="I989" s="125"/>
      <c r="J989" s="125"/>
      <c r="K989" s="125"/>
    </row>
    <row r="990" spans="2:11">
      <c r="B990" s="126"/>
      <c r="C990" s="126"/>
      <c r="D990" s="126"/>
      <c r="E990" s="125"/>
      <c r="F990" s="125"/>
      <c r="G990" s="125"/>
      <c r="H990" s="125"/>
      <c r="I990" s="125"/>
      <c r="J990" s="125"/>
      <c r="K990" s="125"/>
    </row>
    <row r="991" spans="2:11">
      <c r="B991" s="126"/>
      <c r="C991" s="126"/>
      <c r="D991" s="126"/>
      <c r="E991" s="125"/>
      <c r="F991" s="125"/>
      <c r="G991" s="125"/>
      <c r="H991" s="125"/>
      <c r="I991" s="125"/>
      <c r="J991" s="125"/>
      <c r="K991" s="125"/>
    </row>
    <row r="992" spans="2:11">
      <c r="B992" s="126"/>
      <c r="C992" s="126"/>
      <c r="D992" s="126"/>
      <c r="E992" s="125"/>
      <c r="F992" s="125"/>
      <c r="G992" s="125"/>
      <c r="H992" s="125"/>
      <c r="I992" s="125"/>
      <c r="J992" s="125"/>
      <c r="K992" s="125"/>
    </row>
    <row r="993" spans="2:11">
      <c r="B993" s="126"/>
      <c r="C993" s="126"/>
      <c r="D993" s="126"/>
      <c r="E993" s="125"/>
      <c r="F993" s="125"/>
      <c r="G993" s="125"/>
      <c r="H993" s="125"/>
      <c r="I993" s="125"/>
      <c r="J993" s="125"/>
      <c r="K993" s="125"/>
    </row>
    <row r="994" spans="2:11">
      <c r="B994" s="126"/>
      <c r="C994" s="126"/>
      <c r="D994" s="126"/>
      <c r="E994" s="125"/>
      <c r="F994" s="125"/>
      <c r="G994" s="125"/>
      <c r="H994" s="125"/>
      <c r="I994" s="125"/>
      <c r="J994" s="125"/>
      <c r="K994" s="125"/>
    </row>
    <row r="995" spans="2:11">
      <c r="B995" s="126"/>
      <c r="C995" s="126"/>
      <c r="D995" s="126"/>
      <c r="E995" s="125"/>
      <c r="F995" s="125"/>
      <c r="G995" s="125"/>
      <c r="H995" s="125"/>
      <c r="I995" s="125"/>
      <c r="J995" s="125"/>
      <c r="K995" s="125"/>
    </row>
    <row r="996" spans="2:11">
      <c r="B996" s="126"/>
      <c r="C996" s="126"/>
      <c r="D996" s="126"/>
      <c r="E996" s="125"/>
      <c r="F996" s="125"/>
      <c r="G996" s="125"/>
      <c r="H996" s="125"/>
      <c r="I996" s="125"/>
      <c r="J996" s="125"/>
      <c r="K996" s="125"/>
    </row>
    <row r="997" spans="2:11">
      <c r="B997" s="126"/>
      <c r="C997" s="126"/>
      <c r="D997" s="126"/>
      <c r="E997" s="125"/>
      <c r="F997" s="125"/>
      <c r="G997" s="125"/>
      <c r="H997" s="125"/>
      <c r="I997" s="125"/>
      <c r="J997" s="125"/>
      <c r="K997" s="125"/>
    </row>
    <row r="998" spans="2:11">
      <c r="B998" s="126"/>
      <c r="C998" s="126"/>
      <c r="D998" s="126"/>
      <c r="E998" s="125"/>
      <c r="F998" s="125"/>
      <c r="G998" s="125"/>
      <c r="H998" s="125"/>
      <c r="I998" s="125"/>
      <c r="J998" s="125"/>
      <c r="K998" s="125"/>
    </row>
    <row r="999" spans="2:11">
      <c r="B999" s="126"/>
      <c r="C999" s="126"/>
      <c r="D999" s="126"/>
      <c r="E999" s="125"/>
      <c r="F999" s="125"/>
      <c r="G999" s="125"/>
      <c r="H999" s="125"/>
      <c r="I999" s="125"/>
      <c r="J999" s="125"/>
      <c r="K999" s="125"/>
    </row>
    <row r="1000" spans="2:11">
      <c r="B1000" s="126"/>
      <c r="C1000" s="126"/>
      <c r="D1000" s="126"/>
      <c r="E1000" s="125"/>
      <c r="F1000" s="125"/>
      <c r="G1000" s="125"/>
      <c r="H1000" s="125"/>
      <c r="I1000" s="125"/>
      <c r="J1000" s="125"/>
      <c r="K1000" s="125"/>
    </row>
    <row r="1001" spans="2:11">
      <c r="B1001" s="126"/>
      <c r="C1001" s="126"/>
      <c r="D1001" s="126"/>
      <c r="E1001" s="125"/>
      <c r="F1001" s="125"/>
      <c r="G1001" s="125"/>
      <c r="H1001" s="125"/>
      <c r="I1001" s="125"/>
      <c r="J1001" s="125"/>
      <c r="K1001" s="125"/>
    </row>
    <row r="1002" spans="2:11">
      <c r="B1002" s="126"/>
      <c r="C1002" s="126"/>
      <c r="D1002" s="126"/>
      <c r="E1002" s="125"/>
      <c r="F1002" s="125"/>
      <c r="G1002" s="125"/>
      <c r="H1002" s="125"/>
      <c r="I1002" s="125"/>
      <c r="J1002" s="125"/>
      <c r="K1002" s="125"/>
    </row>
    <row r="1003" spans="2:11">
      <c r="B1003" s="126"/>
      <c r="C1003" s="126"/>
      <c r="D1003" s="126"/>
      <c r="E1003" s="125"/>
      <c r="F1003" s="125"/>
      <c r="G1003" s="125"/>
      <c r="H1003" s="125"/>
      <c r="I1003" s="125"/>
      <c r="J1003" s="125"/>
      <c r="K1003" s="125"/>
    </row>
    <row r="1004" spans="2:11">
      <c r="B1004" s="126"/>
      <c r="C1004" s="126"/>
      <c r="D1004" s="126"/>
      <c r="E1004" s="125"/>
      <c r="F1004" s="125"/>
      <c r="G1004" s="125"/>
      <c r="H1004" s="125"/>
      <c r="I1004" s="125"/>
      <c r="J1004" s="125"/>
      <c r="K1004" s="125"/>
    </row>
    <row r="1005" spans="2:11">
      <c r="B1005" s="126"/>
      <c r="C1005" s="126"/>
      <c r="D1005" s="126"/>
      <c r="E1005" s="125"/>
      <c r="F1005" s="125"/>
      <c r="G1005" s="125"/>
      <c r="H1005" s="125"/>
      <c r="I1005" s="125"/>
      <c r="J1005" s="125"/>
      <c r="K1005" s="125"/>
    </row>
    <row r="1006" spans="2:11">
      <c r="B1006" s="126"/>
      <c r="C1006" s="126"/>
      <c r="D1006" s="126"/>
      <c r="E1006" s="125"/>
      <c r="F1006" s="125"/>
      <c r="G1006" s="125"/>
      <c r="H1006" s="125"/>
      <c r="I1006" s="125"/>
      <c r="J1006" s="125"/>
      <c r="K1006" s="125"/>
    </row>
    <row r="1007" spans="2:11">
      <c r="B1007" s="126"/>
      <c r="C1007" s="126"/>
      <c r="D1007" s="126"/>
      <c r="E1007" s="125"/>
      <c r="F1007" s="125"/>
      <c r="G1007" s="125"/>
      <c r="H1007" s="125"/>
      <c r="I1007" s="125"/>
      <c r="J1007" s="125"/>
      <c r="K1007" s="125"/>
    </row>
    <row r="1008" spans="2:11">
      <c r="B1008" s="126"/>
      <c r="C1008" s="126"/>
      <c r="D1008" s="126"/>
      <c r="E1008" s="125"/>
      <c r="F1008" s="125"/>
      <c r="G1008" s="125"/>
      <c r="H1008" s="125"/>
      <c r="I1008" s="125"/>
      <c r="J1008" s="125"/>
      <c r="K1008" s="125"/>
    </row>
    <row r="1009" spans="2:11">
      <c r="B1009" s="126"/>
      <c r="C1009" s="126"/>
      <c r="D1009" s="126"/>
      <c r="E1009" s="125"/>
      <c r="F1009" s="125"/>
      <c r="G1009" s="125"/>
      <c r="H1009" s="125"/>
      <c r="I1009" s="125"/>
      <c r="J1009" s="125"/>
      <c r="K1009" s="125"/>
    </row>
    <row r="1010" spans="2:11">
      <c r="B1010" s="126"/>
      <c r="C1010" s="126"/>
      <c r="D1010" s="126"/>
      <c r="E1010" s="125"/>
      <c r="F1010" s="125"/>
      <c r="G1010" s="125"/>
      <c r="H1010" s="125"/>
      <c r="I1010" s="125"/>
      <c r="J1010" s="125"/>
      <c r="K1010" s="125"/>
    </row>
    <row r="1011" spans="2:11">
      <c r="B1011" s="126"/>
      <c r="C1011" s="126"/>
      <c r="D1011" s="126"/>
      <c r="E1011" s="125"/>
      <c r="F1011" s="125"/>
      <c r="G1011" s="125"/>
      <c r="H1011" s="125"/>
      <c r="I1011" s="125"/>
      <c r="J1011" s="125"/>
      <c r="K1011" s="125"/>
    </row>
    <row r="1012" spans="2:11">
      <c r="B1012" s="126"/>
      <c r="C1012" s="126"/>
      <c r="D1012" s="126"/>
      <c r="E1012" s="125"/>
      <c r="F1012" s="125"/>
      <c r="G1012" s="125"/>
      <c r="H1012" s="125"/>
      <c r="I1012" s="125"/>
      <c r="J1012" s="125"/>
      <c r="K1012" s="125"/>
    </row>
    <row r="1013" spans="2:11">
      <c r="B1013" s="126"/>
      <c r="C1013" s="126"/>
      <c r="D1013" s="126"/>
      <c r="E1013" s="125"/>
      <c r="F1013" s="125"/>
      <c r="G1013" s="125"/>
      <c r="H1013" s="125"/>
      <c r="I1013" s="125"/>
      <c r="J1013" s="125"/>
      <c r="K1013" s="125"/>
    </row>
    <row r="1014" spans="2:11">
      <c r="B1014" s="126"/>
      <c r="C1014" s="126"/>
      <c r="D1014" s="126"/>
      <c r="E1014" s="125"/>
      <c r="F1014" s="125"/>
      <c r="G1014" s="125"/>
      <c r="H1014" s="125"/>
      <c r="I1014" s="125"/>
      <c r="J1014" s="125"/>
      <c r="K1014" s="125"/>
    </row>
    <row r="1015" spans="2:11">
      <c r="B1015" s="126"/>
      <c r="C1015" s="126"/>
      <c r="D1015" s="126"/>
      <c r="E1015" s="125"/>
      <c r="F1015" s="125"/>
      <c r="G1015" s="125"/>
      <c r="H1015" s="125"/>
      <c r="I1015" s="125"/>
      <c r="J1015" s="125"/>
      <c r="K1015" s="125"/>
    </row>
    <row r="1016" spans="2:11">
      <c r="B1016" s="126"/>
      <c r="C1016" s="126"/>
      <c r="D1016" s="126"/>
      <c r="E1016" s="125"/>
      <c r="F1016" s="125"/>
      <c r="G1016" s="125"/>
      <c r="H1016" s="125"/>
      <c r="I1016" s="125"/>
      <c r="J1016" s="125"/>
      <c r="K1016" s="125"/>
    </row>
    <row r="1017" spans="2:11">
      <c r="B1017" s="126"/>
      <c r="C1017" s="126"/>
      <c r="D1017" s="126"/>
      <c r="E1017" s="125"/>
      <c r="F1017" s="125"/>
      <c r="G1017" s="125"/>
      <c r="H1017" s="125"/>
      <c r="I1017" s="125"/>
      <c r="J1017" s="125"/>
      <c r="K1017" s="125"/>
    </row>
    <row r="1018" spans="2:11">
      <c r="B1018" s="126"/>
      <c r="C1018" s="126"/>
      <c r="D1018" s="126"/>
      <c r="E1018" s="125"/>
      <c r="F1018" s="125"/>
      <c r="G1018" s="125"/>
      <c r="H1018" s="125"/>
      <c r="I1018" s="125"/>
      <c r="J1018" s="125"/>
      <c r="K1018" s="125"/>
    </row>
    <row r="1019" spans="2:11">
      <c r="B1019" s="126"/>
      <c r="C1019" s="126"/>
      <c r="D1019" s="126"/>
      <c r="E1019" s="125"/>
      <c r="F1019" s="125"/>
      <c r="G1019" s="125"/>
      <c r="H1019" s="125"/>
      <c r="I1019" s="125"/>
      <c r="J1019" s="125"/>
      <c r="K1019" s="125"/>
    </row>
    <row r="1020" spans="2:11">
      <c r="B1020" s="126"/>
      <c r="C1020" s="126"/>
      <c r="D1020" s="126"/>
      <c r="E1020" s="125"/>
      <c r="F1020" s="125"/>
      <c r="G1020" s="125"/>
      <c r="H1020" s="125"/>
      <c r="I1020" s="125"/>
      <c r="J1020" s="125"/>
      <c r="K1020" s="125"/>
    </row>
    <row r="1021" spans="2:11">
      <c r="B1021" s="126"/>
      <c r="C1021" s="126"/>
      <c r="D1021" s="126"/>
      <c r="E1021" s="125"/>
      <c r="F1021" s="125"/>
      <c r="G1021" s="125"/>
      <c r="H1021" s="125"/>
      <c r="I1021" s="125"/>
      <c r="J1021" s="125"/>
      <c r="K1021" s="125"/>
    </row>
    <row r="1022" spans="2:11">
      <c r="B1022" s="126"/>
      <c r="C1022" s="126"/>
      <c r="D1022" s="126"/>
      <c r="E1022" s="125"/>
      <c r="F1022" s="125"/>
      <c r="G1022" s="125"/>
      <c r="H1022" s="125"/>
      <c r="I1022" s="125"/>
      <c r="J1022" s="125"/>
      <c r="K1022" s="125"/>
    </row>
    <row r="1023" spans="2:11">
      <c r="B1023" s="126"/>
      <c r="C1023" s="126"/>
      <c r="D1023" s="126"/>
      <c r="E1023" s="125"/>
      <c r="F1023" s="125"/>
      <c r="G1023" s="125"/>
      <c r="H1023" s="125"/>
      <c r="I1023" s="125"/>
      <c r="J1023" s="125"/>
      <c r="K1023" s="125"/>
    </row>
    <row r="1024" spans="2:11">
      <c r="B1024" s="126"/>
      <c r="C1024" s="126"/>
      <c r="D1024" s="126"/>
      <c r="E1024" s="125"/>
      <c r="F1024" s="125"/>
      <c r="G1024" s="125"/>
      <c r="H1024" s="125"/>
      <c r="I1024" s="125"/>
      <c r="J1024" s="125"/>
      <c r="K1024" s="125"/>
    </row>
    <row r="1025" spans="2:11">
      <c r="B1025" s="126"/>
      <c r="C1025" s="126"/>
      <c r="D1025" s="126"/>
      <c r="E1025" s="125"/>
      <c r="F1025" s="125"/>
      <c r="G1025" s="125"/>
      <c r="H1025" s="125"/>
      <c r="I1025" s="125"/>
      <c r="J1025" s="125"/>
      <c r="K1025" s="125"/>
    </row>
    <row r="1026" spans="2:11">
      <c r="B1026" s="126"/>
      <c r="C1026" s="126"/>
      <c r="D1026" s="126"/>
      <c r="E1026" s="125"/>
      <c r="F1026" s="125"/>
      <c r="G1026" s="125"/>
      <c r="H1026" s="125"/>
      <c r="I1026" s="125"/>
      <c r="J1026" s="125"/>
      <c r="K1026" s="125"/>
    </row>
    <row r="1027" spans="2:11">
      <c r="B1027" s="126"/>
      <c r="C1027" s="126"/>
      <c r="D1027" s="126"/>
      <c r="E1027" s="125"/>
      <c r="F1027" s="125"/>
      <c r="G1027" s="125"/>
      <c r="H1027" s="125"/>
      <c r="I1027" s="125"/>
      <c r="J1027" s="125"/>
      <c r="K1027" s="125"/>
    </row>
    <row r="1028" spans="2:11">
      <c r="B1028" s="126"/>
      <c r="C1028" s="126"/>
      <c r="D1028" s="126"/>
      <c r="E1028" s="125"/>
      <c r="F1028" s="125"/>
      <c r="G1028" s="125"/>
      <c r="H1028" s="125"/>
      <c r="I1028" s="125"/>
      <c r="J1028" s="125"/>
      <c r="K1028" s="125"/>
    </row>
    <row r="1029" spans="2:11">
      <c r="B1029" s="126"/>
      <c r="C1029" s="126"/>
      <c r="D1029" s="126"/>
      <c r="E1029" s="125"/>
      <c r="F1029" s="125"/>
      <c r="G1029" s="125"/>
      <c r="H1029" s="125"/>
      <c r="I1029" s="125"/>
      <c r="J1029" s="125"/>
      <c r="K1029" s="125"/>
    </row>
    <row r="1030" spans="2:11">
      <c r="B1030" s="126"/>
      <c r="C1030" s="126"/>
      <c r="D1030" s="126"/>
      <c r="E1030" s="125"/>
      <c r="F1030" s="125"/>
      <c r="G1030" s="125"/>
      <c r="H1030" s="125"/>
      <c r="I1030" s="125"/>
      <c r="J1030" s="125"/>
      <c r="K1030" s="125"/>
    </row>
    <row r="1031" spans="2:11">
      <c r="B1031" s="126"/>
      <c r="C1031" s="126"/>
      <c r="D1031" s="126"/>
      <c r="E1031" s="125"/>
      <c r="F1031" s="125"/>
      <c r="G1031" s="125"/>
      <c r="H1031" s="125"/>
      <c r="I1031" s="125"/>
      <c r="J1031" s="125"/>
      <c r="K1031" s="125"/>
    </row>
    <row r="1032" spans="2:11">
      <c r="B1032" s="126"/>
      <c r="C1032" s="126"/>
      <c r="D1032" s="126"/>
      <c r="E1032" s="125"/>
      <c r="F1032" s="125"/>
      <c r="G1032" s="125"/>
      <c r="H1032" s="125"/>
      <c r="I1032" s="125"/>
      <c r="J1032" s="125"/>
      <c r="K1032" s="125"/>
    </row>
    <row r="1033" spans="2:11">
      <c r="B1033" s="126"/>
      <c r="C1033" s="126"/>
      <c r="D1033" s="126"/>
      <c r="E1033" s="125"/>
      <c r="F1033" s="125"/>
      <c r="G1033" s="125"/>
      <c r="H1033" s="125"/>
      <c r="I1033" s="125"/>
      <c r="J1033" s="125"/>
      <c r="K1033" s="125"/>
    </row>
    <row r="1034" spans="2:11">
      <c r="B1034" s="126"/>
      <c r="C1034" s="126"/>
      <c r="D1034" s="126"/>
      <c r="E1034" s="125"/>
      <c r="F1034" s="125"/>
      <c r="G1034" s="125"/>
      <c r="H1034" s="125"/>
      <c r="I1034" s="125"/>
      <c r="J1034" s="125"/>
      <c r="K1034" s="125"/>
    </row>
    <row r="1035" spans="2:11">
      <c r="B1035" s="126"/>
      <c r="C1035" s="126"/>
      <c r="D1035" s="126"/>
      <c r="E1035" s="125"/>
      <c r="F1035" s="125"/>
      <c r="G1035" s="125"/>
      <c r="H1035" s="125"/>
      <c r="I1035" s="125"/>
      <c r="J1035" s="125"/>
      <c r="K1035" s="125"/>
    </row>
    <row r="1036" spans="2:11">
      <c r="B1036" s="126"/>
      <c r="C1036" s="126"/>
      <c r="D1036" s="126"/>
      <c r="E1036" s="125"/>
      <c r="F1036" s="125"/>
      <c r="G1036" s="125"/>
      <c r="H1036" s="125"/>
      <c r="I1036" s="125"/>
      <c r="J1036" s="125"/>
      <c r="K1036" s="125"/>
    </row>
    <row r="1037" spans="2:11">
      <c r="B1037" s="126"/>
      <c r="C1037" s="126"/>
      <c r="D1037" s="126"/>
      <c r="E1037" s="125"/>
      <c r="F1037" s="125"/>
      <c r="G1037" s="125"/>
      <c r="H1037" s="125"/>
      <c r="I1037" s="125"/>
      <c r="J1037" s="125"/>
      <c r="K1037" s="125"/>
    </row>
    <row r="1038" spans="2:11">
      <c r="B1038" s="126"/>
      <c r="C1038" s="126"/>
      <c r="D1038" s="126"/>
      <c r="E1038" s="125"/>
      <c r="F1038" s="125"/>
      <c r="G1038" s="125"/>
      <c r="H1038" s="125"/>
      <c r="I1038" s="125"/>
      <c r="J1038" s="125"/>
      <c r="K1038" s="125"/>
    </row>
    <row r="1039" spans="2:11">
      <c r="B1039" s="126"/>
      <c r="C1039" s="126"/>
      <c r="D1039" s="126"/>
      <c r="E1039" s="125"/>
      <c r="F1039" s="125"/>
      <c r="G1039" s="125"/>
      <c r="H1039" s="125"/>
      <c r="I1039" s="125"/>
      <c r="J1039" s="125"/>
      <c r="K1039" s="125"/>
    </row>
    <row r="1040" spans="2:11">
      <c r="B1040" s="126"/>
      <c r="C1040" s="126"/>
      <c r="D1040" s="126"/>
      <c r="E1040" s="125"/>
      <c r="F1040" s="125"/>
      <c r="G1040" s="125"/>
      <c r="H1040" s="125"/>
      <c r="I1040" s="125"/>
      <c r="J1040" s="125"/>
      <c r="K1040" s="125"/>
    </row>
    <row r="1041" spans="2:11">
      <c r="B1041" s="126"/>
      <c r="C1041" s="126"/>
      <c r="D1041" s="126"/>
      <c r="E1041" s="125"/>
      <c r="F1041" s="125"/>
      <c r="G1041" s="125"/>
      <c r="H1041" s="125"/>
      <c r="I1041" s="125"/>
      <c r="J1041" s="125"/>
      <c r="K1041" s="125"/>
    </row>
    <row r="1042" spans="2:11">
      <c r="B1042" s="126"/>
      <c r="C1042" s="126"/>
      <c r="D1042" s="126"/>
      <c r="E1042" s="125"/>
      <c r="F1042" s="125"/>
      <c r="G1042" s="125"/>
      <c r="H1042" s="125"/>
      <c r="I1042" s="125"/>
      <c r="J1042" s="125"/>
      <c r="K1042" s="125"/>
    </row>
    <row r="1043" spans="2:11">
      <c r="B1043" s="126"/>
      <c r="C1043" s="126"/>
      <c r="D1043" s="126"/>
      <c r="E1043" s="125"/>
      <c r="F1043" s="125"/>
      <c r="G1043" s="125"/>
      <c r="H1043" s="125"/>
      <c r="I1043" s="125"/>
      <c r="J1043" s="125"/>
      <c r="K1043" s="125"/>
    </row>
    <row r="1044" spans="2:11">
      <c r="B1044" s="126"/>
      <c r="C1044" s="126"/>
      <c r="D1044" s="126"/>
      <c r="E1044" s="125"/>
      <c r="F1044" s="125"/>
      <c r="G1044" s="125"/>
      <c r="H1044" s="125"/>
      <c r="I1044" s="125"/>
      <c r="J1044" s="125"/>
      <c r="K1044" s="125"/>
    </row>
    <row r="1045" spans="2:11">
      <c r="B1045" s="126"/>
      <c r="C1045" s="126"/>
      <c r="D1045" s="126"/>
      <c r="E1045" s="125"/>
      <c r="F1045" s="125"/>
      <c r="G1045" s="125"/>
      <c r="H1045" s="125"/>
      <c r="I1045" s="125"/>
      <c r="J1045" s="125"/>
      <c r="K1045" s="125"/>
    </row>
    <row r="1046" spans="2:11">
      <c r="B1046" s="126"/>
      <c r="C1046" s="126"/>
      <c r="D1046" s="126"/>
      <c r="E1046" s="125"/>
      <c r="F1046" s="125"/>
      <c r="G1046" s="125"/>
      <c r="H1046" s="125"/>
      <c r="I1046" s="125"/>
      <c r="J1046" s="125"/>
      <c r="K1046" s="125"/>
    </row>
    <row r="1047" spans="2:11">
      <c r="B1047" s="126"/>
      <c r="C1047" s="126"/>
      <c r="D1047" s="126"/>
      <c r="E1047" s="125"/>
      <c r="F1047" s="125"/>
      <c r="G1047" s="125"/>
      <c r="H1047" s="125"/>
      <c r="I1047" s="125"/>
      <c r="J1047" s="125"/>
      <c r="K1047" s="125"/>
    </row>
    <row r="1048" spans="2:11">
      <c r="B1048" s="126"/>
      <c r="C1048" s="126"/>
      <c r="D1048" s="126"/>
      <c r="E1048" s="125"/>
      <c r="F1048" s="125"/>
      <c r="G1048" s="125"/>
      <c r="H1048" s="125"/>
      <c r="I1048" s="125"/>
      <c r="J1048" s="125"/>
      <c r="K1048" s="125"/>
    </row>
    <row r="1049" spans="2:11">
      <c r="B1049" s="126"/>
      <c r="C1049" s="126"/>
      <c r="D1049" s="126"/>
      <c r="E1049" s="125"/>
      <c r="F1049" s="125"/>
      <c r="G1049" s="125"/>
      <c r="H1049" s="125"/>
      <c r="I1049" s="125"/>
      <c r="J1049" s="125"/>
      <c r="K1049" s="125"/>
    </row>
    <row r="1050" spans="2:11">
      <c r="B1050" s="126"/>
      <c r="C1050" s="126"/>
      <c r="D1050" s="126"/>
      <c r="E1050" s="125"/>
      <c r="F1050" s="125"/>
      <c r="G1050" s="125"/>
      <c r="H1050" s="125"/>
      <c r="I1050" s="125"/>
      <c r="J1050" s="125"/>
      <c r="K1050" s="125"/>
    </row>
    <row r="1051" spans="2:11">
      <c r="B1051" s="126"/>
      <c r="C1051" s="126"/>
      <c r="D1051" s="126"/>
      <c r="E1051" s="125"/>
      <c r="F1051" s="125"/>
      <c r="G1051" s="125"/>
      <c r="H1051" s="125"/>
      <c r="I1051" s="125"/>
      <c r="J1051" s="125"/>
      <c r="K1051" s="125"/>
    </row>
    <row r="1052" spans="2:11">
      <c r="B1052" s="126"/>
      <c r="C1052" s="126"/>
      <c r="D1052" s="126"/>
      <c r="E1052" s="125"/>
      <c r="F1052" s="125"/>
      <c r="G1052" s="125"/>
      <c r="H1052" s="125"/>
      <c r="I1052" s="125"/>
      <c r="J1052" s="125"/>
      <c r="K1052" s="125"/>
    </row>
    <row r="1053" spans="2:11">
      <c r="B1053" s="126"/>
      <c r="C1053" s="126"/>
      <c r="D1053" s="126"/>
      <c r="E1053" s="125"/>
      <c r="F1053" s="125"/>
      <c r="G1053" s="125"/>
      <c r="H1053" s="125"/>
      <c r="I1053" s="125"/>
      <c r="J1053" s="125"/>
      <c r="K1053" s="125"/>
    </row>
    <row r="1054" spans="2:11">
      <c r="B1054" s="126"/>
      <c r="C1054" s="126"/>
      <c r="D1054" s="126"/>
      <c r="E1054" s="125"/>
      <c r="F1054" s="125"/>
      <c r="G1054" s="125"/>
      <c r="H1054" s="125"/>
      <c r="I1054" s="125"/>
      <c r="J1054" s="125"/>
      <c r="K1054" s="125"/>
    </row>
    <row r="1055" spans="2:11">
      <c r="B1055" s="126"/>
      <c r="C1055" s="126"/>
      <c r="D1055" s="126"/>
      <c r="E1055" s="125"/>
      <c r="F1055" s="125"/>
      <c r="G1055" s="125"/>
      <c r="H1055" s="125"/>
      <c r="I1055" s="125"/>
      <c r="J1055" s="125"/>
      <c r="K1055" s="125"/>
    </row>
    <row r="1056" spans="2:11">
      <c r="B1056" s="126"/>
      <c r="C1056" s="126"/>
      <c r="D1056" s="126"/>
      <c r="E1056" s="125"/>
      <c r="F1056" s="125"/>
      <c r="G1056" s="125"/>
      <c r="H1056" s="125"/>
      <c r="I1056" s="125"/>
      <c r="J1056" s="125"/>
      <c r="K1056" s="125"/>
    </row>
    <row r="1057" spans="2:11">
      <c r="B1057" s="126"/>
      <c r="C1057" s="126"/>
      <c r="D1057" s="126"/>
      <c r="E1057" s="125"/>
      <c r="F1057" s="125"/>
      <c r="G1057" s="125"/>
      <c r="H1057" s="125"/>
      <c r="I1057" s="125"/>
      <c r="J1057" s="125"/>
      <c r="K1057" s="125"/>
    </row>
    <row r="1058" spans="2:11">
      <c r="B1058" s="126"/>
      <c r="C1058" s="126"/>
      <c r="D1058" s="126"/>
      <c r="E1058" s="125"/>
      <c r="F1058" s="125"/>
      <c r="G1058" s="125"/>
      <c r="H1058" s="125"/>
      <c r="I1058" s="125"/>
      <c r="J1058" s="125"/>
      <c r="K1058" s="125"/>
    </row>
    <row r="1059" spans="2:11">
      <c r="B1059" s="126"/>
      <c r="C1059" s="126"/>
      <c r="D1059" s="126"/>
      <c r="E1059" s="125"/>
      <c r="F1059" s="125"/>
      <c r="G1059" s="125"/>
      <c r="H1059" s="125"/>
      <c r="I1059" s="125"/>
      <c r="J1059" s="125"/>
      <c r="K1059" s="125"/>
    </row>
    <row r="1060" spans="2:11">
      <c r="B1060" s="126"/>
      <c r="C1060" s="126"/>
      <c r="D1060" s="126"/>
      <c r="E1060" s="125"/>
      <c r="F1060" s="125"/>
      <c r="G1060" s="125"/>
      <c r="H1060" s="125"/>
      <c r="I1060" s="125"/>
      <c r="J1060" s="125"/>
      <c r="K1060" s="125"/>
    </row>
    <row r="1061" spans="2:11">
      <c r="B1061" s="126"/>
      <c r="C1061" s="126"/>
      <c r="D1061" s="126"/>
      <c r="E1061" s="125"/>
      <c r="F1061" s="125"/>
      <c r="G1061" s="125"/>
      <c r="H1061" s="125"/>
      <c r="I1061" s="125"/>
      <c r="J1061" s="125"/>
      <c r="K1061" s="125"/>
    </row>
    <row r="1062" spans="2:11">
      <c r="B1062" s="126"/>
      <c r="C1062" s="126"/>
      <c r="D1062" s="126"/>
      <c r="E1062" s="125"/>
      <c r="F1062" s="125"/>
      <c r="G1062" s="125"/>
      <c r="H1062" s="125"/>
      <c r="I1062" s="125"/>
      <c r="J1062" s="125"/>
      <c r="K1062" s="125"/>
    </row>
    <row r="1063" spans="2:11">
      <c r="B1063" s="126"/>
      <c r="C1063" s="126"/>
      <c r="D1063" s="126"/>
      <c r="E1063" s="125"/>
      <c r="F1063" s="125"/>
      <c r="G1063" s="125"/>
      <c r="H1063" s="125"/>
      <c r="I1063" s="125"/>
      <c r="J1063" s="125"/>
      <c r="K1063" s="125"/>
    </row>
    <row r="1064" spans="2:11">
      <c r="B1064" s="126"/>
      <c r="C1064" s="126"/>
      <c r="D1064" s="126"/>
      <c r="E1064" s="125"/>
      <c r="F1064" s="125"/>
      <c r="G1064" s="125"/>
      <c r="H1064" s="125"/>
      <c r="I1064" s="125"/>
      <c r="J1064" s="125"/>
      <c r="K1064" s="125"/>
    </row>
    <row r="1065" spans="2:11">
      <c r="B1065" s="126"/>
      <c r="C1065" s="126"/>
      <c r="D1065" s="126"/>
      <c r="E1065" s="125"/>
      <c r="F1065" s="125"/>
      <c r="G1065" s="125"/>
      <c r="H1065" s="125"/>
      <c r="I1065" s="125"/>
      <c r="J1065" s="125"/>
      <c r="K1065" s="125"/>
    </row>
    <row r="1066" spans="2:11">
      <c r="B1066" s="126"/>
      <c r="C1066" s="126"/>
      <c r="D1066" s="126"/>
      <c r="E1066" s="125"/>
      <c r="F1066" s="125"/>
      <c r="G1066" s="125"/>
      <c r="H1066" s="125"/>
      <c r="I1066" s="125"/>
      <c r="J1066" s="125"/>
      <c r="K1066" s="125"/>
    </row>
    <row r="1067" spans="2:11">
      <c r="B1067" s="126"/>
      <c r="C1067" s="126"/>
      <c r="D1067" s="126"/>
      <c r="E1067" s="125"/>
      <c r="F1067" s="125"/>
      <c r="G1067" s="125"/>
      <c r="H1067" s="125"/>
      <c r="I1067" s="125"/>
      <c r="J1067" s="125"/>
      <c r="K1067" s="125"/>
    </row>
    <row r="1068" spans="2:11">
      <c r="B1068" s="126"/>
      <c r="C1068" s="126"/>
      <c r="D1068" s="126"/>
      <c r="E1068" s="125"/>
      <c r="F1068" s="125"/>
      <c r="G1068" s="125"/>
      <c r="H1068" s="125"/>
      <c r="I1068" s="125"/>
      <c r="J1068" s="125"/>
      <c r="K1068" s="125"/>
    </row>
    <row r="1069" spans="2:11">
      <c r="B1069" s="126"/>
      <c r="C1069" s="126"/>
      <c r="D1069" s="126"/>
      <c r="E1069" s="125"/>
      <c r="F1069" s="125"/>
      <c r="G1069" s="125"/>
      <c r="H1069" s="125"/>
      <c r="I1069" s="125"/>
      <c r="J1069" s="125"/>
      <c r="K1069" s="125"/>
    </row>
    <row r="1070" spans="2:11">
      <c r="B1070" s="126"/>
      <c r="C1070" s="126"/>
      <c r="D1070" s="126"/>
      <c r="E1070" s="125"/>
      <c r="F1070" s="125"/>
      <c r="G1070" s="125"/>
      <c r="H1070" s="125"/>
      <c r="I1070" s="125"/>
      <c r="J1070" s="125"/>
      <c r="K1070" s="125"/>
    </row>
    <row r="1071" spans="2:11">
      <c r="B1071" s="126"/>
      <c r="C1071" s="126"/>
      <c r="D1071" s="126"/>
      <c r="E1071" s="125"/>
      <c r="F1071" s="125"/>
      <c r="G1071" s="125"/>
      <c r="H1071" s="125"/>
      <c r="I1071" s="125"/>
      <c r="J1071" s="125"/>
      <c r="K1071" s="125"/>
    </row>
    <row r="1072" spans="2:11">
      <c r="B1072" s="126"/>
      <c r="C1072" s="126"/>
      <c r="D1072" s="126"/>
      <c r="E1072" s="125"/>
      <c r="F1072" s="125"/>
      <c r="G1072" s="125"/>
      <c r="H1072" s="125"/>
      <c r="I1072" s="125"/>
      <c r="J1072" s="125"/>
      <c r="K1072" s="125"/>
    </row>
    <row r="1073" spans="2:11">
      <c r="B1073" s="126"/>
      <c r="C1073" s="126"/>
      <c r="D1073" s="126"/>
      <c r="E1073" s="125"/>
      <c r="F1073" s="125"/>
      <c r="G1073" s="125"/>
      <c r="H1073" s="125"/>
      <c r="I1073" s="125"/>
      <c r="J1073" s="125"/>
      <c r="K1073" s="125"/>
    </row>
    <row r="1074" spans="2:11">
      <c r="B1074" s="126"/>
      <c r="C1074" s="126"/>
      <c r="D1074" s="126"/>
      <c r="E1074" s="125"/>
      <c r="F1074" s="125"/>
      <c r="G1074" s="125"/>
      <c r="H1074" s="125"/>
      <c r="I1074" s="125"/>
      <c r="J1074" s="125"/>
      <c r="K1074" s="125"/>
    </row>
    <row r="1075" spans="2:11">
      <c r="B1075" s="126"/>
      <c r="C1075" s="126"/>
      <c r="D1075" s="126"/>
      <c r="E1075" s="125"/>
      <c r="F1075" s="125"/>
      <c r="G1075" s="125"/>
      <c r="H1075" s="125"/>
      <c r="I1075" s="125"/>
      <c r="J1075" s="125"/>
      <c r="K1075" s="125"/>
    </row>
    <row r="1076" spans="2:11">
      <c r="B1076" s="126"/>
      <c r="C1076" s="126"/>
      <c r="D1076" s="126"/>
      <c r="E1076" s="125"/>
      <c r="F1076" s="125"/>
      <c r="G1076" s="125"/>
      <c r="H1076" s="125"/>
      <c r="I1076" s="125"/>
      <c r="J1076" s="125"/>
      <c r="K1076" s="125"/>
    </row>
    <row r="1077" spans="2:11">
      <c r="B1077" s="126"/>
      <c r="C1077" s="126"/>
      <c r="D1077" s="126"/>
      <c r="E1077" s="125"/>
      <c r="F1077" s="125"/>
      <c r="G1077" s="125"/>
      <c r="H1077" s="125"/>
      <c r="I1077" s="125"/>
      <c r="J1077" s="125"/>
      <c r="K1077" s="125"/>
    </row>
    <row r="1078" spans="2:11">
      <c r="B1078" s="126"/>
      <c r="C1078" s="126"/>
      <c r="D1078" s="126"/>
      <c r="E1078" s="125"/>
      <c r="F1078" s="125"/>
      <c r="G1078" s="125"/>
      <c r="H1078" s="125"/>
      <c r="I1078" s="125"/>
      <c r="J1078" s="125"/>
      <c r="K1078" s="125"/>
    </row>
    <row r="1079" spans="2:11">
      <c r="B1079" s="126"/>
      <c r="C1079" s="126"/>
      <c r="D1079" s="126"/>
      <c r="E1079" s="125"/>
      <c r="F1079" s="125"/>
      <c r="G1079" s="125"/>
      <c r="H1079" s="125"/>
      <c r="I1079" s="125"/>
      <c r="J1079" s="125"/>
      <c r="K1079" s="125"/>
    </row>
    <row r="1080" spans="2:11">
      <c r="B1080" s="126"/>
      <c r="C1080" s="126"/>
      <c r="D1080" s="126"/>
      <c r="E1080" s="125"/>
      <c r="F1080" s="125"/>
      <c r="G1080" s="125"/>
      <c r="H1080" s="125"/>
      <c r="I1080" s="125"/>
      <c r="J1080" s="125"/>
      <c r="K1080" s="125"/>
    </row>
    <row r="1081" spans="2:11">
      <c r="B1081" s="126"/>
      <c r="C1081" s="126"/>
      <c r="D1081" s="126"/>
      <c r="E1081" s="125"/>
      <c r="F1081" s="125"/>
      <c r="G1081" s="125"/>
      <c r="H1081" s="125"/>
      <c r="I1081" s="125"/>
      <c r="J1081" s="125"/>
      <c r="K1081" s="125"/>
    </row>
    <row r="1082" spans="2:11">
      <c r="B1082" s="126"/>
      <c r="C1082" s="126"/>
      <c r="D1082" s="126"/>
      <c r="E1082" s="125"/>
      <c r="F1082" s="125"/>
      <c r="G1082" s="125"/>
      <c r="H1082" s="125"/>
      <c r="I1082" s="125"/>
      <c r="J1082" s="125"/>
      <c r="K1082" s="125"/>
    </row>
    <row r="1083" spans="2:11">
      <c r="B1083" s="126"/>
      <c r="C1083" s="126"/>
      <c r="D1083" s="126"/>
      <c r="E1083" s="125"/>
      <c r="F1083" s="125"/>
      <c r="G1083" s="125"/>
      <c r="H1083" s="125"/>
      <c r="I1083" s="125"/>
      <c r="J1083" s="125"/>
      <c r="K1083" s="125"/>
    </row>
    <row r="1084" spans="2:11">
      <c r="B1084" s="126"/>
      <c r="C1084" s="126"/>
      <c r="D1084" s="126"/>
      <c r="E1084" s="125"/>
      <c r="F1084" s="125"/>
      <c r="G1084" s="125"/>
      <c r="H1084" s="125"/>
      <c r="I1084" s="125"/>
      <c r="J1084" s="125"/>
      <c r="K1084" s="125"/>
    </row>
    <row r="1085" spans="2:11">
      <c r="B1085" s="126"/>
      <c r="C1085" s="126"/>
      <c r="D1085" s="126"/>
      <c r="E1085" s="125"/>
      <c r="F1085" s="125"/>
      <c r="G1085" s="125"/>
      <c r="H1085" s="125"/>
      <c r="I1085" s="125"/>
      <c r="J1085" s="125"/>
      <c r="K1085" s="125"/>
    </row>
    <row r="1086" spans="2:11">
      <c r="B1086" s="126"/>
      <c r="C1086" s="126"/>
      <c r="D1086" s="126"/>
      <c r="E1086" s="125"/>
      <c r="F1086" s="125"/>
      <c r="G1086" s="125"/>
      <c r="H1086" s="125"/>
      <c r="I1086" s="125"/>
      <c r="J1086" s="125"/>
      <c r="K1086" s="125"/>
    </row>
    <row r="1087" spans="2:11">
      <c r="B1087" s="126"/>
      <c r="C1087" s="126"/>
      <c r="D1087" s="126"/>
      <c r="E1087" s="125"/>
      <c r="F1087" s="125"/>
      <c r="G1087" s="125"/>
      <c r="H1087" s="125"/>
      <c r="I1087" s="125"/>
      <c r="J1087" s="125"/>
      <c r="K1087" s="125"/>
    </row>
    <row r="1088" spans="2:11">
      <c r="B1088" s="126"/>
      <c r="C1088" s="126"/>
      <c r="D1088" s="126"/>
      <c r="E1088" s="125"/>
      <c r="F1088" s="125"/>
      <c r="G1088" s="125"/>
      <c r="H1088" s="125"/>
      <c r="I1088" s="125"/>
      <c r="J1088" s="125"/>
      <c r="K1088" s="125"/>
    </row>
    <row r="1089" spans="2:11">
      <c r="B1089" s="126"/>
      <c r="C1089" s="126"/>
      <c r="D1089" s="126"/>
      <c r="E1089" s="125"/>
      <c r="F1089" s="125"/>
      <c r="G1089" s="125"/>
      <c r="H1089" s="125"/>
      <c r="I1089" s="125"/>
      <c r="J1089" s="125"/>
      <c r="K1089" s="125"/>
    </row>
    <row r="1090" spans="2:11">
      <c r="B1090" s="126"/>
      <c r="C1090" s="126"/>
      <c r="D1090" s="126"/>
      <c r="E1090" s="125"/>
      <c r="F1090" s="125"/>
      <c r="G1090" s="125"/>
      <c r="H1090" s="125"/>
      <c r="I1090" s="125"/>
      <c r="J1090" s="125"/>
      <c r="K1090" s="125"/>
    </row>
    <row r="1091" spans="2:11">
      <c r="B1091" s="126"/>
      <c r="C1091" s="126"/>
      <c r="D1091" s="126"/>
      <c r="E1091" s="125"/>
      <c r="F1091" s="125"/>
      <c r="G1091" s="125"/>
      <c r="H1091" s="125"/>
      <c r="I1091" s="125"/>
      <c r="J1091" s="125"/>
      <c r="K1091" s="125"/>
    </row>
    <row r="1092" spans="2:11">
      <c r="B1092" s="126"/>
      <c r="C1092" s="126"/>
      <c r="D1092" s="126"/>
      <c r="E1092" s="125"/>
      <c r="F1092" s="125"/>
      <c r="G1092" s="125"/>
      <c r="H1092" s="125"/>
      <c r="I1092" s="125"/>
      <c r="J1092" s="125"/>
      <c r="K1092" s="125"/>
    </row>
    <row r="1093" spans="2:11">
      <c r="B1093" s="126"/>
      <c r="C1093" s="126"/>
      <c r="D1093" s="126"/>
      <c r="E1093" s="125"/>
      <c r="F1093" s="125"/>
      <c r="G1093" s="125"/>
      <c r="H1093" s="125"/>
      <c r="I1093" s="125"/>
      <c r="J1093" s="125"/>
      <c r="K1093" s="125"/>
    </row>
    <row r="1094" spans="2:11">
      <c r="B1094" s="126"/>
      <c r="C1094" s="126"/>
      <c r="D1094" s="126"/>
      <c r="E1094" s="125"/>
      <c r="F1094" s="125"/>
      <c r="G1094" s="125"/>
      <c r="H1094" s="125"/>
      <c r="I1094" s="125"/>
      <c r="J1094" s="125"/>
      <c r="K1094" s="125"/>
    </row>
    <row r="1095" spans="2:11">
      <c r="B1095" s="126"/>
      <c r="C1095" s="126"/>
      <c r="D1095" s="126"/>
      <c r="E1095" s="125"/>
      <c r="F1095" s="125"/>
      <c r="G1095" s="125"/>
      <c r="H1095" s="125"/>
      <c r="I1095" s="125"/>
      <c r="J1095" s="125"/>
      <c r="K1095" s="125"/>
    </row>
    <row r="1096" spans="2:11">
      <c r="B1096" s="126"/>
      <c r="C1096" s="126"/>
      <c r="D1096" s="126"/>
      <c r="E1096" s="125"/>
      <c r="F1096" s="125"/>
      <c r="G1096" s="125"/>
      <c r="H1096" s="125"/>
      <c r="I1096" s="125"/>
      <c r="J1096" s="125"/>
      <c r="K1096" s="125"/>
    </row>
    <row r="1097" spans="2:11">
      <c r="B1097" s="126"/>
      <c r="C1097" s="126"/>
      <c r="D1097" s="126"/>
      <c r="E1097" s="125"/>
      <c r="F1097" s="125"/>
      <c r="G1097" s="125"/>
      <c r="H1097" s="125"/>
      <c r="I1097" s="125"/>
      <c r="J1097" s="125"/>
      <c r="K1097" s="125"/>
    </row>
    <row r="1098" spans="2:11">
      <c r="B1098" s="126"/>
      <c r="C1098" s="126"/>
      <c r="D1098" s="126"/>
      <c r="E1098" s="125"/>
      <c r="F1098" s="125"/>
      <c r="G1098" s="125"/>
      <c r="H1098" s="125"/>
      <c r="I1098" s="125"/>
      <c r="J1098" s="125"/>
      <c r="K1098" s="125"/>
    </row>
    <row r="1099" spans="2:11">
      <c r="B1099" s="126"/>
      <c r="C1099" s="126"/>
      <c r="D1099" s="126"/>
      <c r="E1099" s="125"/>
      <c r="F1099" s="125"/>
      <c r="G1099" s="125"/>
      <c r="H1099" s="125"/>
      <c r="I1099" s="125"/>
      <c r="J1099" s="125"/>
      <c r="K1099" s="125"/>
    </row>
  </sheetData>
  <sheetProtection sheet="1" objects="1" scenarios="1"/>
  <mergeCells count="2">
    <mergeCell ref="B6:K6"/>
    <mergeCell ref="B7:K7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17">
      <c r="B1" s="45" t="s">
        <v>150</v>
      </c>
      <c r="C1" s="65" t="s" vm="1">
        <v>238</v>
      </c>
    </row>
    <row r="2" spans="2:17">
      <c r="B2" s="45" t="s">
        <v>149</v>
      </c>
      <c r="C2" s="65" t="s">
        <v>239</v>
      </c>
    </row>
    <row r="3" spans="2:17">
      <c r="B3" s="45" t="s">
        <v>151</v>
      </c>
      <c r="C3" s="65" t="s">
        <v>240</v>
      </c>
    </row>
    <row r="4" spans="2:17">
      <c r="B4" s="45" t="s">
        <v>152</v>
      </c>
      <c r="C4" s="65" t="s">
        <v>241</v>
      </c>
    </row>
    <row r="6" spans="2:17" ht="26.25" customHeight="1">
      <c r="B6" s="157" t="s">
        <v>179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9"/>
    </row>
    <row r="7" spans="2:17" ht="26.25" customHeight="1">
      <c r="B7" s="157" t="s">
        <v>106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9"/>
    </row>
    <row r="8" spans="2:17" s="3" customFormat="1" ht="63">
      <c r="B8" s="21" t="s">
        <v>120</v>
      </c>
      <c r="C8" s="28" t="s">
        <v>48</v>
      </c>
      <c r="D8" s="28" t="s">
        <v>54</v>
      </c>
      <c r="E8" s="28" t="s">
        <v>14</v>
      </c>
      <c r="F8" s="28" t="s">
        <v>70</v>
      </c>
      <c r="G8" s="28" t="s">
        <v>108</v>
      </c>
      <c r="H8" s="28" t="s">
        <v>17</v>
      </c>
      <c r="I8" s="28" t="s">
        <v>107</v>
      </c>
      <c r="J8" s="28" t="s">
        <v>16</v>
      </c>
      <c r="K8" s="28" t="s">
        <v>18</v>
      </c>
      <c r="L8" s="28" t="s">
        <v>213</v>
      </c>
      <c r="M8" s="28" t="s">
        <v>212</v>
      </c>
      <c r="N8" s="28" t="s">
        <v>115</v>
      </c>
      <c r="O8" s="28" t="s">
        <v>62</v>
      </c>
      <c r="P8" s="28" t="s">
        <v>153</v>
      </c>
      <c r="Q8" s="29" t="s">
        <v>155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220</v>
      </c>
      <c r="M9" s="15"/>
      <c r="N9" s="15" t="s">
        <v>216</v>
      </c>
      <c r="O9" s="15" t="s">
        <v>19</v>
      </c>
      <c r="P9" s="30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117</v>
      </c>
    </row>
    <row r="11" spans="2:17" s="4" customFormat="1" ht="18" customHeight="1">
      <c r="B11" s="134" t="s">
        <v>3826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135">
        <v>0</v>
      </c>
      <c r="O11" s="95"/>
      <c r="P11" s="95"/>
      <c r="Q11" s="95"/>
    </row>
    <row r="12" spans="2:17" ht="18" customHeight="1">
      <c r="B12" s="131" t="s">
        <v>229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2:17">
      <c r="B13" s="131" t="s">
        <v>116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2:17">
      <c r="B14" s="131" t="s">
        <v>211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2:17">
      <c r="B15" s="131" t="s">
        <v>219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2:17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2:17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2:17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2:17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2:17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2:17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2:17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</row>
    <row r="23" spans="2:17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</row>
    <row r="24" spans="2:17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</row>
    <row r="25" spans="2:17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</row>
    <row r="26" spans="2:17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2:17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2:17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2:17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2:17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</row>
    <row r="31" spans="2:17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</row>
    <row r="32" spans="2:17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</row>
    <row r="33" spans="2:17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</row>
    <row r="34" spans="2:17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2:17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2:17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2:17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2:17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</row>
    <row r="39" spans="2:17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</row>
    <row r="40" spans="2:17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</row>
    <row r="41" spans="2:17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</row>
    <row r="42" spans="2:17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2:17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2:17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2:17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2:17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</row>
    <row r="47" spans="2:17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</row>
    <row r="48" spans="2:17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</row>
    <row r="49" spans="2:17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</row>
    <row r="50" spans="2:17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2:17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2:17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2:17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2:17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</row>
    <row r="55" spans="2:17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</row>
    <row r="56" spans="2:17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</row>
    <row r="57" spans="2:17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</row>
    <row r="58" spans="2:17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2:17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2:17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2:17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2:17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2:17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</row>
    <row r="64" spans="2:17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</row>
    <row r="65" spans="2:17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</row>
    <row r="66" spans="2:17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</row>
    <row r="67" spans="2:17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</row>
    <row r="68" spans="2:17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</row>
    <row r="69" spans="2:17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2:17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2:17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2:17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2:17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2:17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2:17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</row>
    <row r="76" spans="2:17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</row>
    <row r="77" spans="2:17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</row>
    <row r="78" spans="2:17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</row>
    <row r="79" spans="2:17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2:17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2:17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2:17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2:17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2:17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2:17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2:17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2:17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2:17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2:17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2:17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2:17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2:17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2:17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2:17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2:17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2:17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2:17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2:17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2:17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2:17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2:17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2:17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2:17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2:17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2:17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2:17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2:17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2:17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2:17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2:17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2:17">
      <c r="B111" s="126"/>
      <c r="C111" s="126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</row>
    <row r="112" spans="2:17">
      <c r="B112" s="126"/>
      <c r="C112" s="126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</row>
    <row r="113" spans="2:17">
      <c r="B113" s="126"/>
      <c r="C113" s="126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</row>
    <row r="114" spans="2:17">
      <c r="B114" s="126"/>
      <c r="C114" s="126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</row>
    <row r="115" spans="2:17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</row>
    <row r="116" spans="2:17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</row>
    <row r="117" spans="2:17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</row>
    <row r="118" spans="2:17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</row>
    <row r="119" spans="2:17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</row>
    <row r="120" spans="2:17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</row>
    <row r="121" spans="2:17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</row>
    <row r="122" spans="2:17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</row>
    <row r="123" spans="2:17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</row>
    <row r="124" spans="2:17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</row>
    <row r="125" spans="2:17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</row>
    <row r="126" spans="2:17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</row>
    <row r="127" spans="2:17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</row>
    <row r="128" spans="2:17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</row>
    <row r="129" spans="2:17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</row>
    <row r="130" spans="2:17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</row>
    <row r="131" spans="2:17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</row>
    <row r="132" spans="2:17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</row>
    <row r="133" spans="2:17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</row>
    <row r="134" spans="2:17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</row>
    <row r="135" spans="2:17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</row>
    <row r="136" spans="2:17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</row>
    <row r="137" spans="2:17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</row>
    <row r="138" spans="2:17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</row>
    <row r="139" spans="2:17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</row>
    <row r="140" spans="2:17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</row>
    <row r="141" spans="2:17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</row>
    <row r="142" spans="2:17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</row>
    <row r="143" spans="2:17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</row>
    <row r="144" spans="2:17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</row>
    <row r="145" spans="2:17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</row>
    <row r="146" spans="2:17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</row>
    <row r="147" spans="2:17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</row>
    <row r="148" spans="2:17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</row>
    <row r="149" spans="2:17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</row>
    <row r="150" spans="2:17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</row>
    <row r="151" spans="2:17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</row>
    <row r="152" spans="2:17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</row>
    <row r="153" spans="2:17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</row>
    <row r="154" spans="2:17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</row>
    <row r="155" spans="2:17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</row>
    <row r="156" spans="2:17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</row>
    <row r="157" spans="2:17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</row>
    <row r="158" spans="2:17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</row>
    <row r="159" spans="2:17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</row>
    <row r="160" spans="2:17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</row>
    <row r="161" spans="2:17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</row>
    <row r="162" spans="2:17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</row>
    <row r="163" spans="2:17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</row>
    <row r="164" spans="2:17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</row>
    <row r="165" spans="2:17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</row>
    <row r="166" spans="2:17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</row>
    <row r="167" spans="2:17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</row>
    <row r="168" spans="2:17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</row>
    <row r="169" spans="2:17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</row>
    <row r="170" spans="2:17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</row>
    <row r="171" spans="2:17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</row>
    <row r="172" spans="2:17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</row>
    <row r="173" spans="2:17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</row>
    <row r="174" spans="2:17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</row>
    <row r="175" spans="2:17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</row>
    <row r="176" spans="2:17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</row>
    <row r="177" spans="2:17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</row>
    <row r="178" spans="2:17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</row>
    <row r="179" spans="2:17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</row>
    <row r="180" spans="2:17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</row>
    <row r="181" spans="2:17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</row>
    <row r="182" spans="2:17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</row>
    <row r="183" spans="2:17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</row>
    <row r="184" spans="2:17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</row>
    <row r="185" spans="2:17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</row>
    <row r="186" spans="2:17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</row>
    <row r="187" spans="2:17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</row>
    <row r="188" spans="2:17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</row>
    <row r="189" spans="2:17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</row>
    <row r="190" spans="2:17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</row>
    <row r="191" spans="2:17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</row>
    <row r="192" spans="2:17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</row>
    <row r="193" spans="2:17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</row>
    <row r="194" spans="2:17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</row>
    <row r="195" spans="2:17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</row>
    <row r="196" spans="2:17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</row>
    <row r="197" spans="2:17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</row>
    <row r="198" spans="2:17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</row>
    <row r="199" spans="2:17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</row>
    <row r="200" spans="2:17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</row>
    <row r="201" spans="2:17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</row>
    <row r="202" spans="2:17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</row>
    <row r="203" spans="2:17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</row>
    <row r="204" spans="2:17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</row>
    <row r="205" spans="2:17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</row>
    <row r="206" spans="2:17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</row>
    <row r="207" spans="2:17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</row>
    <row r="208" spans="2:17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</row>
    <row r="209" spans="2:17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</row>
    <row r="210" spans="2:17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</row>
    <row r="211" spans="2:17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</row>
    <row r="212" spans="2:17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</row>
    <row r="213" spans="2:17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</row>
    <row r="214" spans="2:17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</row>
    <row r="215" spans="2:17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</row>
    <row r="216" spans="2:17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</row>
    <row r="217" spans="2:17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</row>
    <row r="218" spans="2:17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</row>
    <row r="219" spans="2:17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</row>
    <row r="220" spans="2:17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</row>
    <row r="221" spans="2:17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</row>
    <row r="222" spans="2:17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</row>
    <row r="223" spans="2:17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</row>
    <row r="224" spans="2:17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</row>
    <row r="225" spans="2:17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</row>
    <row r="226" spans="2:17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</row>
    <row r="227" spans="2:17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</row>
    <row r="228" spans="2:17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</row>
    <row r="229" spans="2:17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</row>
    <row r="230" spans="2:17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</row>
    <row r="231" spans="2:17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</row>
    <row r="232" spans="2:17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</row>
    <row r="233" spans="2:17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</row>
    <row r="234" spans="2:17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</row>
    <row r="235" spans="2:17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</row>
    <row r="236" spans="2:17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</row>
    <row r="237" spans="2:17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</row>
    <row r="238" spans="2:17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</row>
    <row r="239" spans="2:17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</row>
    <row r="240" spans="2:17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</row>
    <row r="241" spans="2:17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</row>
    <row r="242" spans="2:17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</row>
    <row r="243" spans="2:17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</row>
    <row r="244" spans="2:17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</row>
    <row r="245" spans="2:17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</row>
    <row r="246" spans="2:17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</row>
    <row r="247" spans="2:17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</row>
    <row r="248" spans="2:17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</row>
    <row r="249" spans="2:17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</row>
    <row r="250" spans="2:17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</row>
    <row r="251" spans="2:17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</row>
    <row r="252" spans="2:17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</row>
    <row r="253" spans="2:17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</row>
    <row r="254" spans="2:17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</row>
    <row r="255" spans="2:17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</row>
    <row r="256" spans="2:17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</row>
    <row r="257" spans="2:17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</row>
    <row r="258" spans="2:17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</row>
    <row r="259" spans="2:17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</row>
    <row r="260" spans="2:17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</row>
    <row r="261" spans="2:17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</row>
    <row r="262" spans="2:17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</row>
    <row r="263" spans="2:17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</row>
    <row r="264" spans="2:17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</row>
    <row r="265" spans="2:17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</row>
    <row r="266" spans="2:17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</row>
    <row r="267" spans="2:17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</row>
    <row r="268" spans="2:17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</row>
    <row r="269" spans="2:17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</row>
    <row r="270" spans="2:17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</row>
    <row r="271" spans="2:17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</row>
    <row r="272" spans="2:17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</row>
    <row r="273" spans="2:17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</row>
    <row r="274" spans="2:17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</row>
    <row r="275" spans="2:17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</row>
    <row r="276" spans="2:17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</row>
    <row r="277" spans="2:17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</row>
    <row r="278" spans="2:17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</row>
    <row r="279" spans="2:17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</row>
    <row r="280" spans="2:17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</row>
    <row r="281" spans="2:17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</row>
    <row r="282" spans="2:17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</row>
    <row r="283" spans="2:17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</row>
    <row r="284" spans="2:17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</row>
    <row r="285" spans="2:17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</row>
    <row r="286" spans="2:17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</row>
    <row r="287" spans="2:17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</row>
    <row r="288" spans="2:17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</row>
    <row r="289" spans="2:17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</row>
    <row r="290" spans="2:17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</row>
    <row r="291" spans="2:17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</row>
    <row r="292" spans="2:17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</row>
    <row r="293" spans="2:17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</row>
    <row r="294" spans="2:17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</row>
    <row r="295" spans="2:17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</row>
    <row r="296" spans="2:17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</row>
    <row r="297" spans="2:17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</row>
    <row r="298" spans="2:17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</row>
    <row r="299" spans="2:17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</row>
    <row r="300" spans="2:17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</row>
    <row r="301" spans="2:17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</row>
    <row r="302" spans="2:17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</row>
    <row r="303" spans="2:17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</row>
    <row r="304" spans="2:17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</row>
    <row r="305" spans="2:17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</row>
    <row r="306" spans="2:17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</row>
    <row r="307" spans="2:17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</row>
    <row r="308" spans="2:17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</row>
    <row r="309" spans="2:17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</row>
    <row r="310" spans="2:17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</row>
    <row r="311" spans="2:17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</row>
    <row r="312" spans="2:17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</row>
    <row r="313" spans="2:17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</row>
    <row r="314" spans="2:17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</row>
    <row r="315" spans="2:17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</row>
    <row r="316" spans="2:17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</row>
    <row r="317" spans="2:17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</row>
    <row r="318" spans="2:17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</row>
    <row r="319" spans="2:17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</row>
    <row r="320" spans="2:17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</row>
    <row r="321" spans="2:17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</row>
    <row r="322" spans="2:17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</row>
    <row r="323" spans="2:17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</row>
    <row r="324" spans="2:17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</row>
    <row r="325" spans="2:17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</row>
    <row r="326" spans="2:17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</row>
    <row r="327" spans="2:17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</row>
    <row r="328" spans="2:17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</row>
    <row r="329" spans="2:17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</row>
    <row r="330" spans="2:17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</row>
    <row r="331" spans="2:17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</row>
    <row r="332" spans="2:17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</row>
    <row r="333" spans="2:17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</row>
    <row r="334" spans="2:17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</row>
    <row r="335" spans="2:17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</row>
    <row r="336" spans="2:17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</row>
    <row r="337" spans="2:17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</row>
    <row r="338" spans="2:17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</row>
    <row r="339" spans="2:17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</row>
    <row r="340" spans="2:17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</row>
    <row r="341" spans="2:17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</row>
    <row r="342" spans="2:17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</row>
    <row r="343" spans="2:17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</row>
    <row r="344" spans="2:17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</row>
    <row r="345" spans="2:17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</row>
    <row r="346" spans="2:17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</row>
    <row r="347" spans="2:17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</row>
    <row r="348" spans="2:17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</row>
    <row r="349" spans="2:17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</row>
    <row r="350" spans="2:17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</row>
    <row r="351" spans="2:17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</row>
    <row r="352" spans="2:17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</row>
    <row r="353" spans="2:17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</row>
    <row r="354" spans="2:17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</row>
    <row r="355" spans="2:17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</row>
    <row r="356" spans="2:17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</row>
    <row r="357" spans="2:17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</row>
    <row r="358" spans="2:17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</row>
    <row r="359" spans="2:17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</row>
    <row r="360" spans="2:17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</row>
    <row r="361" spans="2:17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</row>
    <row r="362" spans="2:17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</row>
    <row r="363" spans="2:17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</row>
    <row r="364" spans="2:17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</row>
    <row r="365" spans="2:17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</row>
    <row r="366" spans="2:17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</row>
    <row r="367" spans="2:17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</row>
    <row r="368" spans="2:17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</row>
    <row r="369" spans="2:17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</row>
    <row r="370" spans="2:17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</row>
    <row r="371" spans="2:17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</row>
    <row r="372" spans="2:17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</row>
    <row r="373" spans="2:17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</row>
    <row r="374" spans="2:17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</row>
    <row r="375" spans="2:17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</row>
    <row r="376" spans="2:17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</row>
    <row r="377" spans="2:17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</row>
    <row r="378" spans="2:17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</row>
    <row r="379" spans="2:17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</row>
    <row r="380" spans="2:17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</row>
    <row r="381" spans="2:17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</row>
    <row r="382" spans="2:17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</row>
    <row r="383" spans="2:17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</row>
    <row r="384" spans="2:17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</row>
    <row r="385" spans="2:17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</row>
    <row r="386" spans="2:17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</row>
    <row r="387" spans="2:17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</row>
    <row r="388" spans="2:17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</row>
    <row r="389" spans="2:17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</row>
    <row r="390" spans="2:17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</row>
    <row r="391" spans="2:17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</row>
    <row r="392" spans="2:17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</row>
    <row r="393" spans="2:17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</row>
    <row r="394" spans="2:17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</row>
    <row r="395" spans="2:17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</row>
    <row r="396" spans="2:17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</row>
    <row r="397" spans="2:17">
      <c r="B397" s="126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</row>
    <row r="398" spans="2:17">
      <c r="B398" s="126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</row>
    <row r="399" spans="2:17">
      <c r="B399" s="12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</row>
    <row r="400" spans="2:17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</row>
    <row r="401" spans="2:17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</row>
    <row r="402" spans="2:17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</row>
    <row r="403" spans="2:17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</row>
    <row r="404" spans="2:17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</row>
    <row r="405" spans="2:17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</row>
    <row r="406" spans="2:17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</row>
    <row r="407" spans="2:17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</row>
    <row r="408" spans="2:17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</row>
    <row r="409" spans="2:17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</row>
    <row r="410" spans="2:17">
      <c r="B410" s="126"/>
      <c r="C410" s="126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</row>
    <row r="411" spans="2:17">
      <c r="B411" s="126"/>
      <c r="C411" s="126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</row>
    <row r="412" spans="2:17">
      <c r="B412" s="126"/>
      <c r="C412" s="126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</row>
    <row r="413" spans="2:17">
      <c r="B413" s="126"/>
      <c r="C413" s="126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</row>
    <row r="414" spans="2:17">
      <c r="B414" s="126"/>
      <c r="C414" s="126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</row>
    <row r="415" spans="2:17">
      <c r="B415" s="126"/>
      <c r="C415" s="126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</row>
    <row r="416" spans="2:17">
      <c r="B416" s="126"/>
      <c r="C416" s="126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</row>
    <row r="417" spans="2:17">
      <c r="B417" s="126"/>
      <c r="C417" s="126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</row>
    <row r="418" spans="2:17">
      <c r="B418" s="126"/>
      <c r="C418" s="126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</row>
    <row r="419" spans="2:17">
      <c r="B419" s="126"/>
      <c r="C419" s="126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</row>
    <row r="420" spans="2:17">
      <c r="B420" s="126"/>
      <c r="C420" s="126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</row>
    <row r="421" spans="2:17">
      <c r="B421" s="126"/>
      <c r="C421" s="126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</row>
    <row r="422" spans="2:17">
      <c r="B422" s="126"/>
      <c r="C422" s="126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</row>
    <row r="423" spans="2:17">
      <c r="B423" s="126"/>
      <c r="C423" s="126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</row>
    <row r="424" spans="2:17">
      <c r="B424" s="126"/>
      <c r="C424" s="126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</row>
    <row r="425" spans="2:17">
      <c r="B425" s="126"/>
      <c r="C425" s="126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</row>
    <row r="426" spans="2:17">
      <c r="B426" s="126"/>
      <c r="C426" s="126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</row>
    <row r="427" spans="2:17">
      <c r="B427" s="126"/>
      <c r="C427" s="126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</row>
    <row r="428" spans="2:17">
      <c r="B428" s="126"/>
      <c r="C428" s="126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</row>
    <row r="429" spans="2:17">
      <c r="B429" s="126"/>
      <c r="C429" s="126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</row>
    <row r="430" spans="2:17">
      <c r="B430" s="126"/>
      <c r="C430" s="126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</row>
    <row r="431" spans="2:17">
      <c r="B431" s="126"/>
      <c r="C431" s="126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</row>
    <row r="432" spans="2:17">
      <c r="B432" s="126"/>
      <c r="C432" s="126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</row>
    <row r="433" spans="2:17">
      <c r="B433" s="126"/>
      <c r="C433" s="126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</row>
    <row r="434" spans="2:17">
      <c r="B434" s="126"/>
      <c r="C434" s="126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</row>
    <row r="435" spans="2:17">
      <c r="B435" s="126"/>
      <c r="C435" s="126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</row>
    <row r="436" spans="2:17">
      <c r="B436" s="126"/>
      <c r="C436" s="126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</row>
    <row r="437" spans="2:17">
      <c r="B437" s="126"/>
      <c r="C437" s="126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</row>
    <row r="438" spans="2:17">
      <c r="B438" s="126"/>
      <c r="C438" s="126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</row>
    <row r="439" spans="2:17">
      <c r="B439" s="126"/>
      <c r="C439" s="126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</row>
    <row r="440" spans="2:17">
      <c r="B440" s="126"/>
      <c r="C440" s="126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</row>
    <row r="441" spans="2:17">
      <c r="B441" s="126"/>
      <c r="C441" s="126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</row>
    <row r="442" spans="2:17">
      <c r="B442" s="126"/>
      <c r="C442" s="126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</row>
    <row r="443" spans="2:17">
      <c r="B443" s="126"/>
      <c r="C443" s="126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</row>
    <row r="444" spans="2:17">
      <c r="B444" s="126"/>
      <c r="C444" s="126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</row>
    <row r="445" spans="2:17">
      <c r="B445" s="126"/>
      <c r="C445" s="126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</row>
    <row r="446" spans="2:17">
      <c r="B446" s="126"/>
      <c r="C446" s="126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</row>
    <row r="447" spans="2:17">
      <c r="B447" s="126"/>
      <c r="C447" s="126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</row>
    <row r="448" spans="2:17">
      <c r="B448" s="126"/>
      <c r="C448" s="126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</row>
    <row r="449" spans="2:17">
      <c r="B449" s="126"/>
      <c r="C449" s="126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</row>
    <row r="450" spans="2:17">
      <c r="B450" s="126"/>
      <c r="C450" s="126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</row>
    <row r="451" spans="2:17">
      <c r="B451" s="126"/>
      <c r="C451" s="126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</row>
    <row r="452" spans="2:17">
      <c r="B452" s="126"/>
      <c r="C452" s="126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</row>
    <row r="453" spans="2:17">
      <c r="B453" s="126"/>
      <c r="C453" s="126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</row>
    <row r="454" spans="2:17">
      <c r="B454" s="126"/>
      <c r="C454" s="126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</row>
    <row r="455" spans="2:17">
      <c r="B455" s="126"/>
      <c r="C455" s="126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</row>
    <row r="456" spans="2:17">
      <c r="B456" s="126"/>
      <c r="C456" s="126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</row>
    <row r="457" spans="2:17">
      <c r="B457" s="126"/>
      <c r="C457" s="126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</row>
    <row r="458" spans="2:17">
      <c r="B458" s="126"/>
      <c r="C458" s="126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</row>
    <row r="459" spans="2:17">
      <c r="B459" s="126"/>
      <c r="C459" s="126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</row>
    <row r="460" spans="2:17">
      <c r="B460" s="126"/>
      <c r="C460" s="126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</row>
    <row r="461" spans="2:17">
      <c r="B461" s="126"/>
      <c r="C461" s="126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</row>
    <row r="462" spans="2:17">
      <c r="B462" s="126"/>
      <c r="C462" s="126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</row>
    <row r="463" spans="2:17">
      <c r="B463" s="126"/>
      <c r="C463" s="126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</row>
    <row r="464" spans="2:17">
      <c r="B464" s="126"/>
      <c r="C464" s="126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</row>
    <row r="465" spans="2:17">
      <c r="B465" s="126"/>
      <c r="C465" s="126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</row>
    <row r="466" spans="2:17">
      <c r="B466" s="126"/>
      <c r="C466" s="126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</row>
    <row r="467" spans="2:17">
      <c r="B467" s="126"/>
      <c r="C467" s="126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</row>
    <row r="468" spans="2:17">
      <c r="B468" s="126"/>
      <c r="C468" s="126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</row>
    <row r="469" spans="2:17">
      <c r="B469" s="126"/>
      <c r="C469" s="126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</row>
    <row r="470" spans="2:17">
      <c r="B470" s="126"/>
      <c r="C470" s="126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</row>
    <row r="471" spans="2:17">
      <c r="B471" s="126"/>
      <c r="C471" s="126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</row>
    <row r="472" spans="2:17">
      <c r="B472" s="126"/>
      <c r="C472" s="126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</row>
    <row r="473" spans="2:17">
      <c r="B473" s="126"/>
      <c r="C473" s="126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</row>
    <row r="474" spans="2:17">
      <c r="B474" s="126"/>
      <c r="C474" s="126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</row>
    <row r="475" spans="2:17">
      <c r="B475" s="126"/>
      <c r="C475" s="126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</row>
    <row r="476" spans="2:17">
      <c r="B476" s="126"/>
      <c r="C476" s="126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</row>
    <row r="477" spans="2:17">
      <c r="B477" s="126"/>
      <c r="C477" s="126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</row>
    <row r="478" spans="2:17">
      <c r="B478" s="126"/>
      <c r="C478" s="126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</row>
    <row r="479" spans="2:17">
      <c r="B479" s="126"/>
      <c r="C479" s="126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</row>
    <row r="480" spans="2:17">
      <c r="B480" s="126"/>
      <c r="C480" s="126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</row>
    <row r="481" spans="2:17">
      <c r="B481" s="126"/>
      <c r="C481" s="126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</row>
    <row r="482" spans="2:17">
      <c r="B482" s="126"/>
      <c r="C482" s="126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</row>
    <row r="483" spans="2:17">
      <c r="B483" s="126"/>
      <c r="C483" s="126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</row>
    <row r="484" spans="2:17">
      <c r="B484" s="126"/>
      <c r="C484" s="126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</row>
    <row r="485" spans="2:17">
      <c r="B485" s="126"/>
      <c r="C485" s="126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</row>
    <row r="486" spans="2:17">
      <c r="B486" s="126"/>
      <c r="C486" s="126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</row>
    <row r="487" spans="2:17">
      <c r="B487" s="126"/>
      <c r="C487" s="126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</row>
    <row r="488" spans="2:17">
      <c r="B488" s="126"/>
      <c r="C488" s="126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</row>
    <row r="489" spans="2:17">
      <c r="B489" s="126"/>
      <c r="C489" s="126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</row>
    <row r="490" spans="2:17">
      <c r="B490" s="126"/>
      <c r="C490" s="126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</row>
    <row r="491" spans="2:17">
      <c r="B491" s="126"/>
      <c r="C491" s="126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</row>
    <row r="492" spans="2:17">
      <c r="B492" s="126"/>
      <c r="C492" s="126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</row>
    <row r="493" spans="2:17">
      <c r="B493" s="126"/>
      <c r="C493" s="126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</row>
    <row r="494" spans="2:17">
      <c r="B494" s="126"/>
      <c r="C494" s="126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</row>
    <row r="495" spans="2:17">
      <c r="B495" s="126"/>
      <c r="C495" s="126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</row>
    <row r="496" spans="2:17">
      <c r="B496" s="126"/>
      <c r="C496" s="126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</row>
    <row r="497" spans="2:17">
      <c r="B497" s="126"/>
      <c r="C497" s="126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</row>
    <row r="498" spans="2:17">
      <c r="B498" s="126"/>
      <c r="C498" s="126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</row>
    <row r="499" spans="2:17">
      <c r="B499" s="126"/>
      <c r="C499" s="126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</row>
    <row r="500" spans="2:17">
      <c r="B500" s="126"/>
      <c r="C500" s="126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</row>
    <row r="501" spans="2:17">
      <c r="B501" s="126"/>
      <c r="C501" s="126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</row>
    <row r="502" spans="2:17">
      <c r="B502" s="126"/>
      <c r="C502" s="126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</row>
    <row r="503" spans="2:17">
      <c r="B503" s="126"/>
      <c r="C503" s="126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</row>
    <row r="504" spans="2:17">
      <c r="B504" s="126"/>
      <c r="C504" s="126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</row>
    <row r="505" spans="2:17">
      <c r="B505" s="126"/>
      <c r="C505" s="126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</row>
    <row r="506" spans="2:17">
      <c r="B506" s="126"/>
      <c r="C506" s="126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</row>
    <row r="507" spans="2:17">
      <c r="B507" s="126"/>
      <c r="C507" s="126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</row>
    <row r="508" spans="2:17">
      <c r="B508" s="126"/>
      <c r="C508" s="126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</row>
    <row r="509" spans="2:17">
      <c r="B509" s="126"/>
      <c r="C509" s="126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</row>
    <row r="510" spans="2:17">
      <c r="B510" s="126"/>
      <c r="C510" s="126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</row>
    <row r="511" spans="2:17">
      <c r="B511" s="126"/>
      <c r="C511" s="126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</row>
    <row r="512" spans="2:17">
      <c r="B512" s="126"/>
      <c r="C512" s="126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</row>
    <row r="513" spans="2:17">
      <c r="B513" s="126"/>
      <c r="C513" s="126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</row>
    <row r="514" spans="2:17">
      <c r="B514" s="126"/>
      <c r="C514" s="126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</row>
    <row r="515" spans="2:17">
      <c r="B515" s="126"/>
      <c r="C515" s="126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</row>
    <row r="516" spans="2:17">
      <c r="B516" s="126"/>
      <c r="C516" s="126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</row>
    <row r="517" spans="2:17">
      <c r="B517" s="126"/>
      <c r="C517" s="126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</row>
    <row r="518" spans="2:17">
      <c r="B518" s="126"/>
      <c r="C518" s="126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</row>
    <row r="519" spans="2:17">
      <c r="B519" s="126"/>
      <c r="C519" s="126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</row>
    <row r="520" spans="2:17">
      <c r="B520" s="126"/>
      <c r="C520" s="126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</row>
    <row r="521" spans="2:17">
      <c r="B521" s="126"/>
      <c r="C521" s="126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</row>
    <row r="522" spans="2:17">
      <c r="B522" s="126"/>
      <c r="C522" s="126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</row>
    <row r="523" spans="2:17">
      <c r="B523" s="126"/>
      <c r="C523" s="126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</row>
    <row r="524" spans="2:17">
      <c r="B524" s="126"/>
      <c r="C524" s="126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</row>
    <row r="525" spans="2:17">
      <c r="B525" s="126"/>
      <c r="C525" s="126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</row>
    <row r="526" spans="2:17">
      <c r="B526" s="126"/>
      <c r="C526" s="126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</row>
    <row r="527" spans="2:17">
      <c r="B527" s="126"/>
      <c r="C527" s="126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</row>
    <row r="528" spans="2:17">
      <c r="B528" s="126"/>
      <c r="C528" s="126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</row>
    <row r="529" spans="2:17">
      <c r="B529" s="126"/>
      <c r="C529" s="126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</row>
    <row r="530" spans="2:17">
      <c r="B530" s="126"/>
      <c r="C530" s="126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</row>
    <row r="531" spans="2:17">
      <c r="B531" s="126"/>
      <c r="C531" s="126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</row>
    <row r="532" spans="2:17">
      <c r="B532" s="126"/>
      <c r="C532" s="126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</row>
    <row r="533" spans="2:17">
      <c r="B533" s="126"/>
      <c r="C533" s="126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</row>
    <row r="534" spans="2:17">
      <c r="B534" s="126"/>
      <c r="C534" s="126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</row>
    <row r="535" spans="2:17">
      <c r="B535" s="126"/>
      <c r="C535" s="126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</row>
    <row r="536" spans="2:17">
      <c r="B536" s="126"/>
      <c r="C536" s="126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</row>
    <row r="537" spans="2:17">
      <c r="B537" s="126"/>
      <c r="C537" s="126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</row>
    <row r="538" spans="2:17">
      <c r="B538" s="126"/>
      <c r="C538" s="126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</row>
    <row r="539" spans="2:17">
      <c r="B539" s="126"/>
      <c r="C539" s="126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</row>
    <row r="540" spans="2:17">
      <c r="B540" s="126"/>
      <c r="C540" s="126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</row>
    <row r="541" spans="2:17">
      <c r="B541" s="126"/>
      <c r="C541" s="126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</row>
    <row r="542" spans="2:17">
      <c r="B542" s="126"/>
      <c r="C542" s="126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</row>
    <row r="543" spans="2:17">
      <c r="B543" s="126"/>
      <c r="C543" s="126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</row>
    <row r="544" spans="2:17">
      <c r="B544" s="126"/>
      <c r="C544" s="126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</row>
    <row r="545" spans="2:17">
      <c r="B545" s="126"/>
      <c r="C545" s="126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</row>
    <row r="546" spans="2:17">
      <c r="B546" s="126"/>
      <c r="C546" s="126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</row>
    <row r="547" spans="2:17">
      <c r="B547" s="126"/>
      <c r="C547" s="126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</row>
    <row r="548" spans="2:17">
      <c r="B548" s="126"/>
      <c r="C548" s="126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</row>
    <row r="549" spans="2:17">
      <c r="B549" s="126"/>
      <c r="C549" s="126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</row>
    <row r="550" spans="2:17">
      <c r="B550" s="126"/>
      <c r="C550" s="126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</row>
    <row r="551" spans="2:17">
      <c r="B551" s="126"/>
      <c r="C551" s="126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</row>
    <row r="552" spans="2:17">
      <c r="B552" s="126"/>
      <c r="C552" s="126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</row>
    <row r="553" spans="2:17">
      <c r="B553" s="126"/>
      <c r="C553" s="126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</row>
    <row r="554" spans="2:17">
      <c r="B554" s="126"/>
      <c r="C554" s="126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</row>
    <row r="555" spans="2:17">
      <c r="B555" s="126"/>
      <c r="C555" s="126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</row>
    <row r="556" spans="2:17">
      <c r="B556" s="126"/>
      <c r="C556" s="126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</row>
    <row r="557" spans="2:17">
      <c r="B557" s="126"/>
      <c r="C557" s="126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</row>
    <row r="558" spans="2:17">
      <c r="B558" s="126"/>
      <c r="C558" s="126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5" type="noConversion"/>
  <conditionalFormatting sqref="B16:B110">
    <cfRule type="cellIs" dxfId="99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R1066"/>
  <sheetViews>
    <sheetView rightToLeft="1" zoomScale="85" zoomScaleNormal="85" workbookViewId="0">
      <selection activeCell="P13" sqref="P13:P14"/>
    </sheetView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41.7109375" style="2" bestFit="1" customWidth="1"/>
    <col min="4" max="4" width="11.28515625" style="2" bestFit="1" customWidth="1"/>
    <col min="5" max="5" width="12.42578125" style="2" bestFit="1" customWidth="1"/>
    <col min="6" max="6" width="7.42578125" style="1" bestFit="1" customWidth="1"/>
    <col min="7" max="7" width="16.85546875" style="1" customWidth="1"/>
    <col min="8" max="8" width="11.140625" style="1" bestFit="1" customWidth="1"/>
    <col min="9" max="9" width="6.85546875" style="1" bestFit="1" customWidth="1"/>
    <col min="10" max="10" width="16.140625" style="1" bestFit="1" customWidth="1"/>
    <col min="11" max="11" width="12.28515625" style="1" bestFit="1" customWidth="1"/>
    <col min="12" max="12" width="9.28515625" style="1" customWidth="1"/>
    <col min="13" max="13" width="8" style="1" bestFit="1" customWidth="1"/>
    <col min="14" max="14" width="20.28515625" style="1" customWidth="1"/>
    <col min="15" max="15" width="11.140625" style="1" customWidth="1"/>
    <col min="16" max="16" width="17.85546875" style="1" customWidth="1"/>
    <col min="17" max="17" width="10" style="1" bestFit="1" customWidth="1"/>
    <col min="18" max="18" width="9" style="1" customWidth="1"/>
    <col min="19" max="16384" width="9.140625" style="1"/>
  </cols>
  <sheetData>
    <row r="1" spans="2:18">
      <c r="B1" s="45" t="s">
        <v>150</v>
      </c>
      <c r="C1" s="65" t="s" vm="1">
        <v>238</v>
      </c>
    </row>
    <row r="2" spans="2:18">
      <c r="B2" s="45" t="s">
        <v>149</v>
      </c>
      <c r="C2" s="65" t="s">
        <v>239</v>
      </c>
    </row>
    <row r="3" spans="2:18">
      <c r="B3" s="45" t="s">
        <v>151</v>
      </c>
      <c r="C3" s="65" t="s">
        <v>240</v>
      </c>
    </row>
    <row r="4" spans="2:18">
      <c r="B4" s="45" t="s">
        <v>152</v>
      </c>
      <c r="C4" s="65" t="s">
        <v>241</v>
      </c>
    </row>
    <row r="6" spans="2:18" ht="26.25" customHeight="1">
      <c r="B6" s="157" t="s">
        <v>180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</row>
    <row r="7" spans="2:18" s="3" customFormat="1" ht="78.75">
      <c r="B7" s="46" t="s">
        <v>120</v>
      </c>
      <c r="C7" s="47" t="s">
        <v>194</v>
      </c>
      <c r="D7" s="47" t="s">
        <v>48</v>
      </c>
      <c r="E7" s="47" t="s">
        <v>121</v>
      </c>
      <c r="F7" s="47" t="s">
        <v>14</v>
      </c>
      <c r="G7" s="47" t="s">
        <v>108</v>
      </c>
      <c r="H7" s="47" t="s">
        <v>70</v>
      </c>
      <c r="I7" s="47" t="s">
        <v>17</v>
      </c>
      <c r="J7" s="47" t="s">
        <v>237</v>
      </c>
      <c r="K7" s="47" t="s">
        <v>107</v>
      </c>
      <c r="L7" s="47" t="s">
        <v>37</v>
      </c>
      <c r="M7" s="47" t="s">
        <v>18</v>
      </c>
      <c r="N7" s="47" t="s">
        <v>213</v>
      </c>
      <c r="O7" s="47" t="s">
        <v>212</v>
      </c>
      <c r="P7" s="47" t="s">
        <v>115</v>
      </c>
      <c r="Q7" s="47" t="s">
        <v>153</v>
      </c>
      <c r="R7" s="49" t="s">
        <v>155</v>
      </c>
    </row>
    <row r="8" spans="2:18" s="3" customFormat="1" ht="24" customHeight="1">
      <c r="B8" s="14"/>
      <c r="C8" s="56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220</v>
      </c>
      <c r="O8" s="15"/>
      <c r="P8" s="15" t="s">
        <v>216</v>
      </c>
      <c r="Q8" s="15" t="s">
        <v>19</v>
      </c>
      <c r="R8" s="16" t="s">
        <v>19</v>
      </c>
    </row>
    <row r="9" spans="2:18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117</v>
      </c>
      <c r="R9" s="19" t="s">
        <v>118</v>
      </c>
    </row>
    <row r="10" spans="2:18" s="4" customFormat="1" ht="18" customHeight="1">
      <c r="B10" s="134" t="s">
        <v>42</v>
      </c>
      <c r="C10" s="113"/>
      <c r="D10" s="113"/>
      <c r="E10" s="113"/>
      <c r="F10" s="113"/>
      <c r="G10" s="113"/>
      <c r="H10" s="113"/>
      <c r="I10" s="114">
        <v>5.0453465431802931</v>
      </c>
      <c r="J10" s="113"/>
      <c r="K10" s="113"/>
      <c r="L10" s="113"/>
      <c r="M10" s="67">
        <v>2.9196471169535294E-2</v>
      </c>
      <c r="N10" s="114"/>
      <c r="O10" s="135"/>
      <c r="P10" s="114">
        <f>P11+P252</f>
        <v>5784683.2205700036</v>
      </c>
      <c r="Q10" s="130">
        <f>P10/$P$10</f>
        <v>1</v>
      </c>
      <c r="R10" s="130">
        <f>P10/'סכום נכסי הקרן'!$C$42</f>
        <v>7.6800533378729358E-2</v>
      </c>
    </row>
    <row r="11" spans="2:18" ht="21.75" customHeight="1">
      <c r="B11" s="97" t="s">
        <v>40</v>
      </c>
      <c r="C11" s="98"/>
      <c r="D11" s="98"/>
      <c r="E11" s="98"/>
      <c r="F11" s="98"/>
      <c r="G11" s="98"/>
      <c r="H11" s="98"/>
      <c r="I11" s="106">
        <v>5.6536750148054136</v>
      </c>
      <c r="J11" s="98"/>
      <c r="K11" s="98"/>
      <c r="L11" s="98"/>
      <c r="M11" s="68">
        <v>2.480884871512843E-2</v>
      </c>
      <c r="N11" s="106"/>
      <c r="O11" s="108"/>
      <c r="P11" s="106">
        <f>P12+P16+P37</f>
        <v>3289905.5009900006</v>
      </c>
      <c r="Q11" s="107">
        <f t="shared" ref="Q11:Q14" si="0">P11/$P$10</f>
        <v>0.56872699429612394</v>
      </c>
      <c r="R11" s="107">
        <f>P11/'סכום נכסי הקרן'!$C$42</f>
        <v>4.367853650882389E-2</v>
      </c>
    </row>
    <row r="12" spans="2:18">
      <c r="B12" s="112" t="s">
        <v>89</v>
      </c>
      <c r="C12" s="98"/>
      <c r="D12" s="98"/>
      <c r="E12" s="98"/>
      <c r="F12" s="98"/>
      <c r="G12" s="98"/>
      <c r="H12" s="98"/>
      <c r="I12" s="106">
        <v>2.6604193022751641</v>
      </c>
      <c r="J12" s="98"/>
      <c r="K12" s="98"/>
      <c r="L12" s="98"/>
      <c r="M12" s="68">
        <v>2.2241528917243306E-2</v>
      </c>
      <c r="N12" s="106"/>
      <c r="O12" s="108"/>
      <c r="P12" s="106">
        <f>P14+P13</f>
        <v>281529.45</v>
      </c>
      <c r="Q12" s="107">
        <f t="shared" si="0"/>
        <v>4.8668084191524498E-2</v>
      </c>
      <c r="R12" s="107">
        <f>P12/'סכום נכסי הקרן'!$C$42</f>
        <v>3.7377348244299878E-3</v>
      </c>
    </row>
    <row r="13" spans="2:18">
      <c r="B13" s="102" t="s">
        <v>3710</v>
      </c>
      <c r="C13" s="109" t="s">
        <v>3708</v>
      </c>
      <c r="D13" s="96" t="s">
        <v>3711</v>
      </c>
      <c r="E13" s="96"/>
      <c r="F13" s="96" t="s">
        <v>3709</v>
      </c>
      <c r="G13" s="118"/>
      <c r="H13" s="96" t="s">
        <v>3705</v>
      </c>
      <c r="I13" s="103">
        <v>3.14</v>
      </c>
      <c r="J13" s="109" t="s">
        <v>29</v>
      </c>
      <c r="K13" s="109" t="s">
        <v>137</v>
      </c>
      <c r="L13" s="96"/>
      <c r="M13" s="110">
        <v>1.89E-2</v>
      </c>
      <c r="N13" s="103">
        <v>119747955.17999984</v>
      </c>
      <c r="O13" s="105">
        <v>101.61992841304412</v>
      </c>
      <c r="P13" s="103">
        <v>121687.79</v>
      </c>
      <c r="Q13" s="104">
        <f t="shared" si="0"/>
        <v>2.1036206367754964E-2</v>
      </c>
      <c r="R13" s="104">
        <f>P13/'סכום נכסי הקרן'!$C$42</f>
        <v>1.615591869308604E-3</v>
      </c>
    </row>
    <row r="14" spans="2:18">
      <c r="B14" s="102" t="s">
        <v>3712</v>
      </c>
      <c r="C14" s="109" t="s">
        <v>3708</v>
      </c>
      <c r="D14" s="96" t="s">
        <v>3713</v>
      </c>
      <c r="E14" s="96"/>
      <c r="F14" s="96" t="s">
        <v>3709</v>
      </c>
      <c r="G14" s="118"/>
      <c r="H14" s="96" t="s">
        <v>3705</v>
      </c>
      <c r="I14" s="103">
        <v>2.2897343266638543</v>
      </c>
      <c r="J14" s="109" t="s">
        <v>29</v>
      </c>
      <c r="K14" s="109" t="s">
        <v>137</v>
      </c>
      <c r="L14" s="96"/>
      <c r="M14" s="110">
        <v>2.480063863782727E-2</v>
      </c>
      <c r="N14" s="103">
        <v>144721951.05999997</v>
      </c>
      <c r="O14" s="105">
        <v>110.01690332656578</v>
      </c>
      <c r="P14" s="103">
        <v>159841.66</v>
      </c>
      <c r="Q14" s="104">
        <f t="shared" si="0"/>
        <v>2.7631877823769534E-2</v>
      </c>
      <c r="R14" s="104">
        <f>P14/'סכום נכסי הקרן'!$C$42</f>
        <v>2.1221429551213835E-3</v>
      </c>
    </row>
    <row r="15" spans="2:18">
      <c r="B15" s="99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103"/>
      <c r="O15" s="105"/>
      <c r="P15" s="96"/>
      <c r="Q15" s="104"/>
      <c r="R15" s="96"/>
    </row>
    <row r="16" spans="2:18">
      <c r="B16" s="112" t="s">
        <v>38</v>
      </c>
      <c r="C16" s="98"/>
      <c r="D16" s="98"/>
      <c r="E16" s="98"/>
      <c r="F16" s="98"/>
      <c r="G16" s="98"/>
      <c r="H16" s="98"/>
      <c r="I16" s="106">
        <v>8.0351373999823874</v>
      </c>
      <c r="J16" s="98"/>
      <c r="K16" s="98"/>
      <c r="L16" s="98"/>
      <c r="M16" s="68">
        <v>1.8539537997301087E-2</v>
      </c>
      <c r="N16" s="106"/>
      <c r="O16" s="108"/>
      <c r="P16" s="106">
        <f>SUM(P17:P35)</f>
        <v>735715.42681000009</v>
      </c>
      <c r="Q16" s="107">
        <f t="shared" ref="Q16:Q35" si="1">P16/$P$10</f>
        <v>0.12718335624565197</v>
      </c>
      <c r="R16" s="107">
        <f>P16/'סכום נכסי הקרן'!$C$42</f>
        <v>9.7677495965630204E-3</v>
      </c>
    </row>
    <row r="17" spans="2:18">
      <c r="B17" s="102" t="s">
        <v>3969</v>
      </c>
      <c r="C17" s="109" t="s">
        <v>3708</v>
      </c>
      <c r="D17" s="96">
        <v>6028</v>
      </c>
      <c r="E17" s="96"/>
      <c r="F17" s="96" t="s">
        <v>683</v>
      </c>
      <c r="G17" s="118">
        <v>43100</v>
      </c>
      <c r="H17" s="96"/>
      <c r="I17" s="103">
        <v>10.110000000000003</v>
      </c>
      <c r="J17" s="109" t="s">
        <v>29</v>
      </c>
      <c r="K17" s="109" t="s">
        <v>137</v>
      </c>
      <c r="L17" s="110">
        <v>2.1000000000000005E-2</v>
      </c>
      <c r="M17" s="110">
        <v>2.1000000000000005E-2</v>
      </c>
      <c r="N17" s="103">
        <v>18674942.280000001</v>
      </c>
      <c r="O17" s="105">
        <v>100.53</v>
      </c>
      <c r="P17" s="103">
        <v>18773.919479999997</v>
      </c>
      <c r="Q17" s="104">
        <f t="shared" si="1"/>
        <v>3.2454533401658037E-3</v>
      </c>
      <c r="R17" s="104">
        <f>P17/'סכום נכסי הקרן'!$C$42</f>
        <v>2.492525475805125E-4</v>
      </c>
    </row>
    <row r="18" spans="2:18">
      <c r="B18" s="102" t="s">
        <v>3969</v>
      </c>
      <c r="C18" s="109" t="s">
        <v>3708</v>
      </c>
      <c r="D18" s="96">
        <v>6869</v>
      </c>
      <c r="E18" s="96"/>
      <c r="F18" s="96" t="s">
        <v>683</v>
      </c>
      <c r="G18" s="118">
        <v>43555</v>
      </c>
      <c r="H18" s="96"/>
      <c r="I18" s="103">
        <v>4.8099999999999996</v>
      </c>
      <c r="J18" s="109" t="s">
        <v>29</v>
      </c>
      <c r="K18" s="109" t="s">
        <v>137</v>
      </c>
      <c r="L18" s="110">
        <v>3.4700000000000002E-2</v>
      </c>
      <c r="M18" s="110">
        <v>3.4700000000000002E-2</v>
      </c>
      <c r="N18" s="103">
        <v>5321669.2799999993</v>
      </c>
      <c r="O18" s="105">
        <v>111.13</v>
      </c>
      <c r="P18" s="103">
        <v>5913.9710800000003</v>
      </c>
      <c r="Q18" s="104">
        <f t="shared" si="1"/>
        <v>1.0223500327503252E-3</v>
      </c>
      <c r="R18" s="104">
        <f>P18/'סכום נכסי הקרן'!$C$42</f>
        <v>7.8517027814986405E-5</v>
      </c>
    </row>
    <row r="19" spans="2:18">
      <c r="B19" s="102" t="s">
        <v>3969</v>
      </c>
      <c r="C19" s="109" t="s">
        <v>3708</v>
      </c>
      <c r="D19" s="96">
        <v>6870</v>
      </c>
      <c r="E19" s="96"/>
      <c r="F19" s="96" t="s">
        <v>683</v>
      </c>
      <c r="G19" s="118">
        <v>43555</v>
      </c>
      <c r="H19" s="96"/>
      <c r="I19" s="103">
        <v>6.7100000000000017</v>
      </c>
      <c r="J19" s="109" t="s">
        <v>29</v>
      </c>
      <c r="K19" s="109" t="s">
        <v>137</v>
      </c>
      <c r="L19" s="110">
        <v>1.2400000000000005E-2</v>
      </c>
      <c r="M19" s="110">
        <v>1.2400000000000005E-2</v>
      </c>
      <c r="N19" s="103">
        <v>52447546.330000013</v>
      </c>
      <c r="O19" s="105">
        <v>101.01</v>
      </c>
      <c r="P19" s="103">
        <v>52977.266549999993</v>
      </c>
      <c r="Q19" s="104">
        <f t="shared" si="1"/>
        <v>9.1581966600376413E-3</v>
      </c>
      <c r="R19" s="104">
        <f>P19/'סכום נכסי הקרן'!$C$42</f>
        <v>7.0335438827818857E-4</v>
      </c>
    </row>
    <row r="20" spans="2:18">
      <c r="B20" s="102" t="s">
        <v>3969</v>
      </c>
      <c r="C20" s="109" t="s">
        <v>3708</v>
      </c>
      <c r="D20" s="96">
        <v>6868</v>
      </c>
      <c r="E20" s="96"/>
      <c r="F20" s="96" t="s">
        <v>683</v>
      </c>
      <c r="G20" s="118">
        <v>43555</v>
      </c>
      <c r="H20" s="96"/>
      <c r="I20" s="103">
        <v>6.379999999999999</v>
      </c>
      <c r="J20" s="109" t="s">
        <v>29</v>
      </c>
      <c r="K20" s="109" t="s">
        <v>137</v>
      </c>
      <c r="L20" s="110">
        <v>3.2199999999999999E-2</v>
      </c>
      <c r="M20" s="110">
        <v>3.2199999999999999E-2</v>
      </c>
      <c r="N20" s="103">
        <v>9557298.6099999994</v>
      </c>
      <c r="O20" s="105">
        <v>110.55</v>
      </c>
      <c r="P20" s="103">
        <v>10565.592349999999</v>
      </c>
      <c r="Q20" s="104">
        <f t="shared" si="1"/>
        <v>1.8264772585004059E-3</v>
      </c>
      <c r="R20" s="104">
        <f>P20/'סכום נכסי הקרן'!$C$42</f>
        <v>1.4027442765695051E-4</v>
      </c>
    </row>
    <row r="21" spans="2:18">
      <c r="B21" s="102" t="s">
        <v>3969</v>
      </c>
      <c r="C21" s="109" t="s">
        <v>3708</v>
      </c>
      <c r="D21" s="96">
        <v>6867</v>
      </c>
      <c r="E21" s="96"/>
      <c r="F21" s="96" t="s">
        <v>683</v>
      </c>
      <c r="G21" s="118">
        <v>43555</v>
      </c>
      <c r="H21" s="96"/>
      <c r="I21" s="103">
        <v>6.5000000000000009</v>
      </c>
      <c r="J21" s="109" t="s">
        <v>29</v>
      </c>
      <c r="K21" s="109" t="s">
        <v>137</v>
      </c>
      <c r="L21" s="110">
        <v>1.84E-2</v>
      </c>
      <c r="M21" s="110">
        <v>1.84E-2</v>
      </c>
      <c r="N21" s="103">
        <v>24173546.050000004</v>
      </c>
      <c r="O21" s="105">
        <v>107.18</v>
      </c>
      <c r="P21" s="103">
        <v>25909.203539999999</v>
      </c>
      <c r="Q21" s="104">
        <f t="shared" si="1"/>
        <v>4.4789321302622668E-3</v>
      </c>
      <c r="R21" s="104">
        <f>P21/'סכום נכסי הקרן'!$C$42</f>
        <v>3.4398437657127067E-4</v>
      </c>
    </row>
    <row r="22" spans="2:18">
      <c r="B22" s="102" t="s">
        <v>3969</v>
      </c>
      <c r="C22" s="109" t="s">
        <v>3708</v>
      </c>
      <c r="D22" s="96">
        <v>6866</v>
      </c>
      <c r="E22" s="96"/>
      <c r="F22" s="96" t="s">
        <v>683</v>
      </c>
      <c r="G22" s="118">
        <v>43555</v>
      </c>
      <c r="H22" s="96"/>
      <c r="I22" s="103">
        <v>7.3699999999999983</v>
      </c>
      <c r="J22" s="109" t="s">
        <v>29</v>
      </c>
      <c r="K22" s="109" t="s">
        <v>137</v>
      </c>
      <c r="L22" s="110">
        <v>3.3999999999999998E-3</v>
      </c>
      <c r="M22" s="110">
        <v>3.3999999999999998E-3</v>
      </c>
      <c r="N22" s="103">
        <v>33882554.829999998</v>
      </c>
      <c r="O22" s="105">
        <v>105.55</v>
      </c>
      <c r="P22" s="103">
        <v>35763.032520000001</v>
      </c>
      <c r="Q22" s="104">
        <f t="shared" si="1"/>
        <v>6.1823666320791251E-3</v>
      </c>
      <c r="R22" s="104">
        <f>P22/'סכום נכסי הקרן'!$C$42</f>
        <v>4.748090548865355E-4</v>
      </c>
    </row>
    <row r="23" spans="2:18">
      <c r="B23" s="102" t="s">
        <v>3969</v>
      </c>
      <c r="C23" s="109" t="s">
        <v>3708</v>
      </c>
      <c r="D23" s="96">
        <v>6865</v>
      </c>
      <c r="E23" s="96"/>
      <c r="F23" s="96" t="s">
        <v>683</v>
      </c>
      <c r="G23" s="118">
        <v>43555</v>
      </c>
      <c r="H23" s="96"/>
      <c r="I23" s="103">
        <v>4.8</v>
      </c>
      <c r="J23" s="109" t="s">
        <v>29</v>
      </c>
      <c r="K23" s="109" t="s">
        <v>137</v>
      </c>
      <c r="L23" s="110">
        <v>2.1000000000000001E-2</v>
      </c>
      <c r="M23" s="110">
        <v>2.1000000000000001E-2</v>
      </c>
      <c r="N23" s="103">
        <v>23007657.679999992</v>
      </c>
      <c r="O23" s="105">
        <v>113.69</v>
      </c>
      <c r="P23" s="103">
        <v>26157.408449999999</v>
      </c>
      <c r="Q23" s="104">
        <f t="shared" si="1"/>
        <v>4.521839390787338E-3</v>
      </c>
      <c r="R23" s="104">
        <f>P23/'סכום נכסי הקרן'!$C$42</f>
        <v>3.4727967706541614E-4</v>
      </c>
    </row>
    <row r="24" spans="2:18">
      <c r="B24" s="102" t="s">
        <v>3969</v>
      </c>
      <c r="C24" s="109" t="s">
        <v>3708</v>
      </c>
      <c r="D24" s="96">
        <v>5212</v>
      </c>
      <c r="E24" s="96"/>
      <c r="F24" s="96" t="s">
        <v>683</v>
      </c>
      <c r="G24" s="118">
        <v>42643</v>
      </c>
      <c r="H24" s="96"/>
      <c r="I24" s="103">
        <v>8.5599999999999987</v>
      </c>
      <c r="J24" s="109" t="s">
        <v>29</v>
      </c>
      <c r="K24" s="109" t="s">
        <v>137</v>
      </c>
      <c r="L24" s="110">
        <v>1.7000000000000001E-2</v>
      </c>
      <c r="M24" s="110">
        <v>1.7000000000000001E-2</v>
      </c>
      <c r="N24" s="103">
        <v>46129940.900000006</v>
      </c>
      <c r="O24" s="105">
        <v>99.09</v>
      </c>
      <c r="P24" s="103">
        <v>45710.00548</v>
      </c>
      <c r="Q24" s="104">
        <f t="shared" si="1"/>
        <v>7.9019029628896228E-3</v>
      </c>
      <c r="R24" s="104">
        <f>P24/'סכום נכסי הקרן'!$C$42</f>
        <v>6.0687036225688499E-4</v>
      </c>
    </row>
    <row r="25" spans="2:18">
      <c r="B25" s="102" t="s">
        <v>3969</v>
      </c>
      <c r="C25" s="109" t="s">
        <v>3708</v>
      </c>
      <c r="D25" s="96">
        <v>5211</v>
      </c>
      <c r="E25" s="96"/>
      <c r="F25" s="96" t="s">
        <v>683</v>
      </c>
      <c r="G25" s="118">
        <v>42643</v>
      </c>
      <c r="H25" s="96"/>
      <c r="I25" s="103">
        <v>5.63</v>
      </c>
      <c r="J25" s="109" t="s">
        <v>29</v>
      </c>
      <c r="K25" s="109" t="s">
        <v>137</v>
      </c>
      <c r="L25" s="110">
        <v>2.7999999999999997E-2</v>
      </c>
      <c r="M25" s="110">
        <v>2.7999999999999997E-2</v>
      </c>
      <c r="N25" s="103">
        <v>42683651.199999996</v>
      </c>
      <c r="O25" s="105">
        <v>106.05</v>
      </c>
      <c r="P25" s="103">
        <v>45266.012109999996</v>
      </c>
      <c r="Q25" s="104">
        <f t="shared" si="1"/>
        <v>7.825149689966884E-3</v>
      </c>
      <c r="R25" s="104">
        <f>P25/'סכום נכסי הקרן'!$C$42</f>
        <v>6.0097566995785537E-4</v>
      </c>
    </row>
    <row r="26" spans="2:18">
      <c r="B26" s="102" t="s">
        <v>3969</v>
      </c>
      <c r="C26" s="109" t="s">
        <v>3708</v>
      </c>
      <c r="D26" s="96">
        <v>6027</v>
      </c>
      <c r="E26" s="96"/>
      <c r="F26" s="96" t="s">
        <v>683</v>
      </c>
      <c r="G26" s="118">
        <v>43100</v>
      </c>
      <c r="H26" s="96"/>
      <c r="I26" s="103">
        <v>10.18</v>
      </c>
      <c r="J26" s="109" t="s">
        <v>29</v>
      </c>
      <c r="K26" s="109" t="s">
        <v>137</v>
      </c>
      <c r="L26" s="110">
        <v>1.67E-2</v>
      </c>
      <c r="M26" s="110">
        <v>1.67E-2</v>
      </c>
      <c r="N26" s="103">
        <v>71677685.229999989</v>
      </c>
      <c r="O26" s="105">
        <v>100.75</v>
      </c>
      <c r="P26" s="103">
        <v>72215.267870000011</v>
      </c>
      <c r="Q26" s="104">
        <f t="shared" si="1"/>
        <v>1.2483875973226441E-2</v>
      </c>
      <c r="R26" s="104">
        <f>P26/'סכום נכסי הקרן'!$C$42</f>
        <v>9.5876833337769473E-4</v>
      </c>
    </row>
    <row r="27" spans="2:18">
      <c r="B27" s="102" t="s">
        <v>3969</v>
      </c>
      <c r="C27" s="109" t="s">
        <v>3708</v>
      </c>
      <c r="D27" s="96">
        <v>5025</v>
      </c>
      <c r="E27" s="96"/>
      <c r="F27" s="96" t="s">
        <v>683</v>
      </c>
      <c r="G27" s="118">
        <v>42551</v>
      </c>
      <c r="H27" s="96"/>
      <c r="I27" s="103">
        <v>9.5500000000000025</v>
      </c>
      <c r="J27" s="109" t="s">
        <v>29</v>
      </c>
      <c r="K27" s="109" t="s">
        <v>137</v>
      </c>
      <c r="L27" s="110">
        <v>1.9500000000000003E-2</v>
      </c>
      <c r="M27" s="110">
        <v>1.9500000000000003E-2</v>
      </c>
      <c r="N27" s="103">
        <v>45150557.559999987</v>
      </c>
      <c r="O27" s="105">
        <v>97.49</v>
      </c>
      <c r="P27" s="103">
        <v>44011.692320000002</v>
      </c>
      <c r="Q27" s="104">
        <f t="shared" si="1"/>
        <v>7.6083150350388998E-3</v>
      </c>
      <c r="R27" s="104">
        <f>P27/'סכום נכסי הקרן'!$C$42</f>
        <v>5.8432265280439352E-4</v>
      </c>
    </row>
    <row r="28" spans="2:18">
      <c r="B28" s="102" t="s">
        <v>3969</v>
      </c>
      <c r="C28" s="109" t="s">
        <v>3708</v>
      </c>
      <c r="D28" s="96">
        <v>5024</v>
      </c>
      <c r="E28" s="96"/>
      <c r="F28" s="96" t="s">
        <v>683</v>
      </c>
      <c r="G28" s="118">
        <v>42551</v>
      </c>
      <c r="H28" s="96"/>
      <c r="I28" s="103">
        <v>6.7999999999999989</v>
      </c>
      <c r="J28" s="109" t="s">
        <v>29</v>
      </c>
      <c r="K28" s="109" t="s">
        <v>137</v>
      </c>
      <c r="L28" s="110">
        <v>2.9100000000000001E-2</v>
      </c>
      <c r="M28" s="110">
        <v>2.9100000000000001E-2</v>
      </c>
      <c r="N28" s="103">
        <v>33770504.409999996</v>
      </c>
      <c r="O28" s="105">
        <v>110.08</v>
      </c>
      <c r="P28" s="103">
        <v>37166.904560000003</v>
      </c>
      <c r="Q28" s="104">
        <f t="shared" si="1"/>
        <v>6.4250544313017195E-3</v>
      </c>
      <c r="R28" s="104">
        <f>P28/'סכום נכסי הקרן'!$C$42</f>
        <v>4.934476073113407E-4</v>
      </c>
    </row>
    <row r="29" spans="2:18">
      <c r="B29" s="102" t="s">
        <v>3969</v>
      </c>
      <c r="C29" s="109" t="s">
        <v>3708</v>
      </c>
      <c r="D29" s="96">
        <v>6026</v>
      </c>
      <c r="E29" s="96"/>
      <c r="F29" s="96" t="s">
        <v>683</v>
      </c>
      <c r="G29" s="118">
        <v>43100</v>
      </c>
      <c r="H29" s="96"/>
      <c r="I29" s="103">
        <v>7.5900000000000007</v>
      </c>
      <c r="J29" s="109" t="s">
        <v>29</v>
      </c>
      <c r="K29" s="109" t="s">
        <v>137</v>
      </c>
      <c r="L29" s="110">
        <v>2.7100000000000003E-2</v>
      </c>
      <c r="M29" s="110">
        <v>2.7100000000000003E-2</v>
      </c>
      <c r="N29" s="103">
        <v>95398939.260000005</v>
      </c>
      <c r="O29" s="105">
        <v>108.22</v>
      </c>
      <c r="P29" s="103">
        <v>103240.73205999998</v>
      </c>
      <c r="Q29" s="104">
        <f t="shared" si="1"/>
        <v>1.7847257684376186E-2</v>
      </c>
      <c r="R29" s="104">
        <f>P29/'סכום נכסי הקרן'!$C$42</f>
        <v>1.3706789095077174E-3</v>
      </c>
    </row>
    <row r="30" spans="2:18">
      <c r="B30" s="102" t="s">
        <v>3969</v>
      </c>
      <c r="C30" s="109" t="s">
        <v>3708</v>
      </c>
      <c r="D30" s="96">
        <v>5023</v>
      </c>
      <c r="E30" s="96"/>
      <c r="F30" s="96" t="s">
        <v>683</v>
      </c>
      <c r="G30" s="118">
        <v>42551</v>
      </c>
      <c r="H30" s="96"/>
      <c r="I30" s="103">
        <v>9.6500000000000021</v>
      </c>
      <c r="J30" s="109" t="s">
        <v>29</v>
      </c>
      <c r="K30" s="109" t="s">
        <v>137</v>
      </c>
      <c r="L30" s="110">
        <v>1.3299999999999999E-2</v>
      </c>
      <c r="M30" s="110">
        <v>1.3299999999999999E-2</v>
      </c>
      <c r="N30" s="103">
        <v>40620539.839999996</v>
      </c>
      <c r="O30" s="105">
        <v>100.49</v>
      </c>
      <c r="P30" s="103">
        <v>40812.168250000002</v>
      </c>
      <c r="Q30" s="104">
        <f t="shared" si="1"/>
        <v>7.0552123070238767E-3</v>
      </c>
      <c r="R30" s="104">
        <f>P30/'סכום נכסי הקרן'!$C$42</f>
        <v>5.4184406827960938E-4</v>
      </c>
    </row>
    <row r="31" spans="2:18">
      <c r="B31" s="102" t="s">
        <v>3969</v>
      </c>
      <c r="C31" s="109" t="s">
        <v>3708</v>
      </c>
      <c r="D31" s="96">
        <v>5210</v>
      </c>
      <c r="E31" s="96"/>
      <c r="F31" s="96" t="s">
        <v>683</v>
      </c>
      <c r="G31" s="118">
        <v>42643</v>
      </c>
      <c r="H31" s="96"/>
      <c r="I31" s="103">
        <v>8.7900000000000009</v>
      </c>
      <c r="J31" s="109" t="s">
        <v>29</v>
      </c>
      <c r="K31" s="109" t="s">
        <v>137</v>
      </c>
      <c r="L31" s="110">
        <v>6.4000000000000003E-3</v>
      </c>
      <c r="M31" s="110">
        <v>6.4000000000000003E-3</v>
      </c>
      <c r="N31" s="103">
        <v>33594821.969999999</v>
      </c>
      <c r="O31" s="105">
        <v>106.3</v>
      </c>
      <c r="P31" s="103">
        <v>35708.696329999999</v>
      </c>
      <c r="Q31" s="104">
        <f t="shared" si="1"/>
        <v>6.1729735178966951E-3</v>
      </c>
      <c r="R31" s="104">
        <f>P31/'סכום נכסי הקרן'!$C$42</f>
        <v>4.7408765870723756E-4</v>
      </c>
    </row>
    <row r="32" spans="2:18">
      <c r="B32" s="102" t="s">
        <v>3969</v>
      </c>
      <c r="C32" s="109" t="s">
        <v>3708</v>
      </c>
      <c r="D32" s="96">
        <v>6025</v>
      </c>
      <c r="E32" s="96"/>
      <c r="F32" s="96" t="s">
        <v>683</v>
      </c>
      <c r="G32" s="118">
        <v>43100</v>
      </c>
      <c r="H32" s="96"/>
      <c r="I32" s="103">
        <v>10.190000000000001</v>
      </c>
      <c r="J32" s="109" t="s">
        <v>29</v>
      </c>
      <c r="K32" s="109" t="s">
        <v>137</v>
      </c>
      <c r="L32" s="110">
        <v>1.0599999999999998E-2</v>
      </c>
      <c r="M32" s="110">
        <v>1.0599999999999998E-2</v>
      </c>
      <c r="N32" s="103">
        <v>39987000.24000001</v>
      </c>
      <c r="O32" s="105">
        <v>109.21</v>
      </c>
      <c r="P32" s="103">
        <v>43669.79795</v>
      </c>
      <c r="Q32" s="104">
        <f t="shared" si="1"/>
        <v>7.5492116482217542E-3</v>
      </c>
      <c r="R32" s="104">
        <f>P32/'סכום נכסי הקרן'!$C$42</f>
        <v>5.7978348117234725E-4</v>
      </c>
    </row>
    <row r="33" spans="2:18">
      <c r="B33" s="102" t="s">
        <v>3969</v>
      </c>
      <c r="C33" s="109" t="s">
        <v>3708</v>
      </c>
      <c r="D33" s="96">
        <v>5022</v>
      </c>
      <c r="E33" s="96"/>
      <c r="F33" s="96" t="s">
        <v>683</v>
      </c>
      <c r="G33" s="118">
        <v>42551</v>
      </c>
      <c r="H33" s="96"/>
      <c r="I33" s="103">
        <v>7.9299999999999988</v>
      </c>
      <c r="J33" s="109" t="s">
        <v>29</v>
      </c>
      <c r="K33" s="109" t="s">
        <v>137</v>
      </c>
      <c r="L33" s="110">
        <v>2.1099999999999997E-2</v>
      </c>
      <c r="M33" s="110">
        <v>2.1099999999999997E-2</v>
      </c>
      <c r="N33" s="103">
        <v>29639552.41</v>
      </c>
      <c r="O33" s="105">
        <v>105.56</v>
      </c>
      <c r="P33" s="103">
        <v>31287.503339999999</v>
      </c>
      <c r="Q33" s="104">
        <f t="shared" si="1"/>
        <v>5.4086805010762594E-3</v>
      </c>
      <c r="R33" s="104">
        <f>P33/'סכום נכסי הקרן'!$C$42</f>
        <v>4.1538954735778996E-4</v>
      </c>
    </row>
    <row r="34" spans="2:18">
      <c r="B34" s="102" t="s">
        <v>3969</v>
      </c>
      <c r="C34" s="109" t="s">
        <v>3708</v>
      </c>
      <c r="D34" s="96">
        <v>6024</v>
      </c>
      <c r="E34" s="96"/>
      <c r="F34" s="96" t="s">
        <v>683</v>
      </c>
      <c r="G34" s="118">
        <v>43100</v>
      </c>
      <c r="H34" s="96"/>
      <c r="I34" s="103">
        <v>8.6300000000000008</v>
      </c>
      <c r="J34" s="109" t="s">
        <v>29</v>
      </c>
      <c r="K34" s="109" t="s">
        <v>137</v>
      </c>
      <c r="L34" s="110">
        <v>1.5599999999999998E-2</v>
      </c>
      <c r="M34" s="110">
        <v>1.5599999999999998E-2</v>
      </c>
      <c r="N34" s="103">
        <v>30939071.979999997</v>
      </c>
      <c r="O34" s="105">
        <v>110.95</v>
      </c>
      <c r="P34" s="103">
        <v>34326.903789999989</v>
      </c>
      <c r="Q34" s="104">
        <f t="shared" si="1"/>
        <v>5.9341026087540074E-3</v>
      </c>
      <c r="R34" s="104">
        <f>P34/'סכום נכסי הקרן'!$C$42</f>
        <v>4.5574224547641711E-4</v>
      </c>
    </row>
    <row r="35" spans="2:18">
      <c r="B35" s="102" t="s">
        <v>3969</v>
      </c>
      <c r="C35" s="109" t="s">
        <v>3708</v>
      </c>
      <c r="D35" s="96">
        <v>5209</v>
      </c>
      <c r="E35" s="96"/>
      <c r="F35" s="96" t="s">
        <v>683</v>
      </c>
      <c r="G35" s="118">
        <v>42643</v>
      </c>
      <c r="H35" s="96"/>
      <c r="I35" s="103">
        <v>6.7799999999999994</v>
      </c>
      <c r="J35" s="109" t="s">
        <v>29</v>
      </c>
      <c r="K35" s="109" t="s">
        <v>137</v>
      </c>
      <c r="L35" s="110">
        <v>1.8200000000000004E-2</v>
      </c>
      <c r="M35" s="110">
        <v>1.8200000000000004E-2</v>
      </c>
      <c r="N35" s="103">
        <v>24733307.66</v>
      </c>
      <c r="O35" s="105">
        <v>106.09</v>
      </c>
      <c r="P35" s="103">
        <v>26239.34878</v>
      </c>
      <c r="Q35" s="104">
        <f t="shared" si="1"/>
        <v>4.5360044412966942E-3</v>
      </c>
      <c r="R35" s="104">
        <f>P35/'סכום נכסי הקרן'!$C$42</f>
        <v>3.4836756049987138E-4</v>
      </c>
    </row>
    <row r="36" spans="2:18">
      <c r="B36" s="99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103"/>
      <c r="O36" s="105"/>
      <c r="P36" s="96"/>
      <c r="Q36" s="104"/>
      <c r="R36" s="96"/>
    </row>
    <row r="37" spans="2:18">
      <c r="B37" s="112" t="s">
        <v>39</v>
      </c>
      <c r="C37" s="98"/>
      <c r="D37" s="98"/>
      <c r="E37" s="98"/>
      <c r="F37" s="98"/>
      <c r="G37" s="98"/>
      <c r="H37" s="98"/>
      <c r="I37" s="106">
        <v>5.2526826194762153</v>
      </c>
      <c r="J37" s="98"/>
      <c r="K37" s="98"/>
      <c r="L37" s="98"/>
      <c r="M37" s="68">
        <v>2.7155793318062508E-2</v>
      </c>
      <c r="N37" s="106"/>
      <c r="O37" s="108"/>
      <c r="P37" s="106">
        <f>SUM(P38:P249)</f>
        <v>2272660.6241800003</v>
      </c>
      <c r="Q37" s="107">
        <f t="shared" ref="Q37:Q102" si="2">P37/$P$10</f>
        <v>0.39287555385894751</v>
      </c>
      <c r="R37" s="107">
        <f>P37/'סכום נכסי הקרן'!$C$42</f>
        <v>3.017305208783088E-2</v>
      </c>
    </row>
    <row r="38" spans="2:18">
      <c r="B38" s="102" t="s">
        <v>3970</v>
      </c>
      <c r="C38" s="109" t="s">
        <v>3714</v>
      </c>
      <c r="D38" s="96">
        <v>90148620</v>
      </c>
      <c r="E38" s="96"/>
      <c r="F38" s="96" t="s">
        <v>390</v>
      </c>
      <c r="G38" s="118">
        <v>42368</v>
      </c>
      <c r="H38" s="96" t="s">
        <v>328</v>
      </c>
      <c r="I38" s="103">
        <v>9.0500000000000007</v>
      </c>
      <c r="J38" s="109" t="s">
        <v>133</v>
      </c>
      <c r="K38" s="109" t="s">
        <v>137</v>
      </c>
      <c r="L38" s="110">
        <v>3.1699999999999999E-2</v>
      </c>
      <c r="M38" s="110">
        <v>7.3999999999999986E-3</v>
      </c>
      <c r="N38" s="103">
        <v>3977559.47</v>
      </c>
      <c r="O38" s="105">
        <v>124.8</v>
      </c>
      <c r="P38" s="103">
        <v>4963.9942300000002</v>
      </c>
      <c r="Q38" s="104">
        <f t="shared" si="2"/>
        <v>8.5812723717494503E-4</v>
      </c>
      <c r="R38" s="104">
        <f>P38/'סכום נכסי הקרן'!$C$42</f>
        <v>6.5904629521851176E-5</v>
      </c>
    </row>
    <row r="39" spans="2:18">
      <c r="B39" s="102" t="s">
        <v>3970</v>
      </c>
      <c r="C39" s="109" t="s">
        <v>3714</v>
      </c>
      <c r="D39" s="96">
        <v>90148621</v>
      </c>
      <c r="E39" s="96"/>
      <c r="F39" s="96" t="s">
        <v>390</v>
      </c>
      <c r="G39" s="118">
        <v>42388</v>
      </c>
      <c r="H39" s="96" t="s">
        <v>328</v>
      </c>
      <c r="I39" s="103">
        <v>9.0400000000000009</v>
      </c>
      <c r="J39" s="109" t="s">
        <v>133</v>
      </c>
      <c r="K39" s="109" t="s">
        <v>137</v>
      </c>
      <c r="L39" s="110">
        <v>3.1899999999999998E-2</v>
      </c>
      <c r="M39" s="110">
        <v>7.6E-3</v>
      </c>
      <c r="N39" s="103">
        <v>5568583.1299999999</v>
      </c>
      <c r="O39" s="105">
        <v>124.88</v>
      </c>
      <c r="P39" s="103">
        <v>6954.0463</v>
      </c>
      <c r="Q39" s="104">
        <f t="shared" si="2"/>
        <v>1.202148161764815E-3</v>
      </c>
      <c r="R39" s="104">
        <f>P39/'סכום נכסי הקרן'!$C$42</f>
        <v>9.2325620023796825E-5</v>
      </c>
    </row>
    <row r="40" spans="2:18">
      <c r="B40" s="102" t="s">
        <v>3970</v>
      </c>
      <c r="C40" s="109" t="s">
        <v>3714</v>
      </c>
      <c r="D40" s="96">
        <v>90148622</v>
      </c>
      <c r="E40" s="96"/>
      <c r="F40" s="96" t="s">
        <v>390</v>
      </c>
      <c r="G40" s="118">
        <v>42509</v>
      </c>
      <c r="H40" s="96" t="s">
        <v>328</v>
      </c>
      <c r="I40" s="103">
        <v>9.1100000000000012</v>
      </c>
      <c r="J40" s="109" t="s">
        <v>133</v>
      </c>
      <c r="K40" s="109" t="s">
        <v>137</v>
      </c>
      <c r="L40" s="110">
        <v>2.7400000000000001E-2</v>
      </c>
      <c r="M40" s="110">
        <v>1.0200000000000001E-2</v>
      </c>
      <c r="N40" s="103">
        <v>5568583.1299999999</v>
      </c>
      <c r="O40" s="105">
        <v>118.42</v>
      </c>
      <c r="P40" s="103">
        <v>6594.3160199999993</v>
      </c>
      <c r="Q40" s="104">
        <f t="shared" si="2"/>
        <v>1.1399614756000792E-3</v>
      </c>
      <c r="R40" s="104">
        <f>P40/'סכום נכסי הקרן'!$C$42</f>
        <v>8.7549649357289455E-5</v>
      </c>
    </row>
    <row r="41" spans="2:18">
      <c r="B41" s="102" t="s">
        <v>3970</v>
      </c>
      <c r="C41" s="109" t="s">
        <v>3714</v>
      </c>
      <c r="D41" s="96">
        <v>90148623</v>
      </c>
      <c r="E41" s="96"/>
      <c r="F41" s="96" t="s">
        <v>390</v>
      </c>
      <c r="G41" s="118">
        <v>42723</v>
      </c>
      <c r="H41" s="96" t="s">
        <v>328</v>
      </c>
      <c r="I41" s="103">
        <v>8.9</v>
      </c>
      <c r="J41" s="109" t="s">
        <v>133</v>
      </c>
      <c r="K41" s="109" t="s">
        <v>137</v>
      </c>
      <c r="L41" s="110">
        <v>3.15E-2</v>
      </c>
      <c r="M41" s="110">
        <v>1.5899999999999997E-2</v>
      </c>
      <c r="N41" s="103">
        <v>795511.87</v>
      </c>
      <c r="O41" s="105">
        <v>115.86</v>
      </c>
      <c r="P41" s="103">
        <v>921.6800199999999</v>
      </c>
      <c r="Q41" s="104">
        <f t="shared" si="2"/>
        <v>1.5933111371121557E-4</v>
      </c>
      <c r="R41" s="104">
        <f>P41/'סכום נכסי הקרן'!$C$42</f>
        <v>1.2236714516848335E-5</v>
      </c>
    </row>
    <row r="42" spans="2:18">
      <c r="B42" s="102" t="s">
        <v>3970</v>
      </c>
      <c r="C42" s="109" t="s">
        <v>3714</v>
      </c>
      <c r="D42" s="96">
        <v>90148624</v>
      </c>
      <c r="E42" s="96"/>
      <c r="F42" s="96" t="s">
        <v>390</v>
      </c>
      <c r="G42" s="118">
        <v>42918</v>
      </c>
      <c r="H42" s="96" t="s">
        <v>328</v>
      </c>
      <c r="I42" s="103">
        <v>8.7999999999999989</v>
      </c>
      <c r="J42" s="109" t="s">
        <v>133</v>
      </c>
      <c r="K42" s="109" t="s">
        <v>137</v>
      </c>
      <c r="L42" s="110">
        <v>3.1899999999999998E-2</v>
      </c>
      <c r="M42" s="110">
        <v>2.0299999999999995E-2</v>
      </c>
      <c r="N42" s="103">
        <v>3977559.47</v>
      </c>
      <c r="O42" s="105">
        <v>111.11</v>
      </c>
      <c r="P42" s="103">
        <v>4419.4660600000007</v>
      </c>
      <c r="Q42" s="104">
        <f t="shared" si="2"/>
        <v>7.6399448189049164E-4</v>
      </c>
      <c r="R42" s="104">
        <f>P42/'סכום נכסי הקרן'!$C$42</f>
        <v>5.8675183707595749E-5</v>
      </c>
    </row>
    <row r="43" spans="2:18">
      <c r="B43" s="102" t="s">
        <v>3971</v>
      </c>
      <c r="C43" s="109" t="s">
        <v>3714</v>
      </c>
      <c r="D43" s="96">
        <v>90148625</v>
      </c>
      <c r="E43" s="96"/>
      <c r="F43" s="96" t="s">
        <v>390</v>
      </c>
      <c r="G43" s="118">
        <v>43915</v>
      </c>
      <c r="H43" s="96" t="s">
        <v>328</v>
      </c>
      <c r="I43" s="103">
        <v>9.0000000000000018</v>
      </c>
      <c r="J43" s="109" t="s">
        <v>133</v>
      </c>
      <c r="K43" s="109" t="s">
        <v>137</v>
      </c>
      <c r="L43" s="110">
        <v>2.6600000000000002E-2</v>
      </c>
      <c r="M43" s="110">
        <v>1.6900000000000005E-2</v>
      </c>
      <c r="N43" s="103">
        <v>8373809.3499999996</v>
      </c>
      <c r="O43" s="105">
        <v>109.07</v>
      </c>
      <c r="P43" s="103">
        <v>9133.3135699999984</v>
      </c>
      <c r="Q43" s="104">
        <f t="shared" si="2"/>
        <v>1.5788787772375256E-3</v>
      </c>
      <c r="R43" s="104">
        <f>P43/'סכום נכסי הקרן'!$C$42</f>
        <v>1.2125873223219798E-4</v>
      </c>
    </row>
    <row r="44" spans="2:18">
      <c r="B44" s="102" t="s">
        <v>3996</v>
      </c>
      <c r="C44" s="109" t="s">
        <v>3714</v>
      </c>
      <c r="D44" s="96">
        <v>91102700</v>
      </c>
      <c r="E44" s="96"/>
      <c r="F44" s="96" t="s">
        <v>425</v>
      </c>
      <c r="G44" s="118">
        <v>43093</v>
      </c>
      <c r="H44" s="96" t="s">
        <v>135</v>
      </c>
      <c r="I44" s="103">
        <v>3.45</v>
      </c>
      <c r="J44" s="109" t="s">
        <v>679</v>
      </c>
      <c r="K44" s="109" t="s">
        <v>137</v>
      </c>
      <c r="L44" s="110">
        <v>2.6089999999999999E-2</v>
      </c>
      <c r="M44" s="110">
        <v>3.3299999999999996E-2</v>
      </c>
      <c r="N44" s="103">
        <v>14356426.5</v>
      </c>
      <c r="O44" s="105">
        <v>99.68</v>
      </c>
      <c r="P44" s="103">
        <v>14310.48576</v>
      </c>
      <c r="Q44" s="104">
        <f t="shared" si="2"/>
        <v>2.4738581551212221E-3</v>
      </c>
      <c r="R44" s="104">
        <f>P44/'סכום נכסי הקרן'!$C$42</f>
        <v>1.8999362581662927E-4</v>
      </c>
    </row>
    <row r="45" spans="2:18">
      <c r="B45" s="102" t="s">
        <v>3996</v>
      </c>
      <c r="C45" s="109" t="s">
        <v>3714</v>
      </c>
      <c r="D45" s="96">
        <v>91102701</v>
      </c>
      <c r="E45" s="96"/>
      <c r="F45" s="96" t="s">
        <v>425</v>
      </c>
      <c r="G45" s="118">
        <v>43363</v>
      </c>
      <c r="H45" s="96" t="s">
        <v>135</v>
      </c>
      <c r="I45" s="103">
        <v>3.4499999999999997</v>
      </c>
      <c r="J45" s="109" t="s">
        <v>679</v>
      </c>
      <c r="K45" s="109" t="s">
        <v>137</v>
      </c>
      <c r="L45" s="110">
        <v>2.6849999999999999E-2</v>
      </c>
      <c r="M45" s="110">
        <v>3.1299999999999994E-2</v>
      </c>
      <c r="N45" s="103">
        <v>20098997.100000001</v>
      </c>
      <c r="O45" s="105">
        <v>99.87</v>
      </c>
      <c r="P45" s="103">
        <v>20072.8678</v>
      </c>
      <c r="Q45" s="104">
        <f t="shared" si="2"/>
        <v>3.4700029430517519E-3</v>
      </c>
      <c r="R45" s="104">
        <f>P45/'סכום נכסי הקרן'!$C$42</f>
        <v>2.6649807685213522E-4</v>
      </c>
    </row>
    <row r="46" spans="2:18">
      <c r="B46" s="102" t="s">
        <v>3972</v>
      </c>
      <c r="C46" s="109" t="s">
        <v>3714</v>
      </c>
      <c r="D46" s="96">
        <v>90150400</v>
      </c>
      <c r="E46" s="96"/>
      <c r="F46" s="96" t="s">
        <v>425</v>
      </c>
      <c r="G46" s="118">
        <v>42186</v>
      </c>
      <c r="H46" s="96" t="s">
        <v>135</v>
      </c>
      <c r="I46" s="103">
        <v>3.69</v>
      </c>
      <c r="J46" s="109" t="s">
        <v>133</v>
      </c>
      <c r="K46" s="109" t="s">
        <v>136</v>
      </c>
      <c r="L46" s="110">
        <v>9.8519999999999996E-2</v>
      </c>
      <c r="M46" s="110">
        <v>1.5900000000000001E-2</v>
      </c>
      <c r="N46" s="103">
        <v>7287255.1900000004</v>
      </c>
      <c r="O46" s="105">
        <v>132.72999999999999</v>
      </c>
      <c r="P46" s="103">
        <v>33524.447619999999</v>
      </c>
      <c r="Q46" s="104">
        <f t="shared" si="2"/>
        <v>5.7953817593310855E-3</v>
      </c>
      <c r="R46" s="104">
        <f>P46/'סכום נכסי הקרן'!$C$42</f>
        <v>4.4508841024998633E-4</v>
      </c>
    </row>
    <row r="47" spans="2:18">
      <c r="B47" s="102" t="s">
        <v>3972</v>
      </c>
      <c r="C47" s="109" t="s">
        <v>3714</v>
      </c>
      <c r="D47" s="96">
        <v>520300</v>
      </c>
      <c r="E47" s="96"/>
      <c r="F47" s="96" t="s">
        <v>425</v>
      </c>
      <c r="G47" s="118">
        <v>43100</v>
      </c>
      <c r="H47" s="96" t="s">
        <v>135</v>
      </c>
      <c r="I47" s="103">
        <v>3.6900000000000004</v>
      </c>
      <c r="J47" s="109" t="s">
        <v>133</v>
      </c>
      <c r="K47" s="109" t="s">
        <v>136</v>
      </c>
      <c r="L47" s="110">
        <v>9.8519999999999996E-2</v>
      </c>
      <c r="M47" s="110">
        <v>1.5900000000000004E-2</v>
      </c>
      <c r="N47" s="103">
        <v>13976001.49</v>
      </c>
      <c r="O47" s="105">
        <v>132.72999999999999</v>
      </c>
      <c r="P47" s="103">
        <v>64295.501939999995</v>
      </c>
      <c r="Q47" s="104">
        <f t="shared" si="2"/>
        <v>1.1114783556577282E-2</v>
      </c>
      <c r="R47" s="104">
        <f>P47/'סכום נכסי הקרן'!$C$42</f>
        <v>8.5362130553426579E-4</v>
      </c>
    </row>
    <row r="48" spans="2:18">
      <c r="B48" s="102" t="s">
        <v>3972</v>
      </c>
      <c r="C48" s="109" t="s">
        <v>3714</v>
      </c>
      <c r="D48" s="96">
        <v>90150520</v>
      </c>
      <c r="E48" s="96"/>
      <c r="F48" s="96" t="s">
        <v>425</v>
      </c>
      <c r="G48" s="118">
        <v>38533</v>
      </c>
      <c r="H48" s="96" t="s">
        <v>135</v>
      </c>
      <c r="I48" s="103">
        <v>3.6</v>
      </c>
      <c r="J48" s="109" t="s">
        <v>133</v>
      </c>
      <c r="K48" s="109" t="s">
        <v>137</v>
      </c>
      <c r="L48" s="110">
        <v>3.8452E-2</v>
      </c>
      <c r="M48" s="110">
        <v>3.8999999999999994E-3</v>
      </c>
      <c r="N48" s="103">
        <v>47874946.130000003</v>
      </c>
      <c r="O48" s="105">
        <v>144.38</v>
      </c>
      <c r="P48" s="103">
        <v>69121.875010000003</v>
      </c>
      <c r="Q48" s="104">
        <f t="shared" si="2"/>
        <v>1.1949120180722526E-2</v>
      </c>
      <c r="R48" s="104">
        <f>P48/'סכום נכסי הקרן'!$C$42</f>
        <v>9.1769880328602894E-4</v>
      </c>
    </row>
    <row r="49" spans="2:18">
      <c r="B49" s="102" t="s">
        <v>3996</v>
      </c>
      <c r="C49" s="109" t="s">
        <v>3714</v>
      </c>
      <c r="D49" s="96">
        <v>91102799</v>
      </c>
      <c r="E49" s="96"/>
      <c r="F49" s="96" t="s">
        <v>425</v>
      </c>
      <c r="G49" s="118">
        <v>41339</v>
      </c>
      <c r="H49" s="96" t="s">
        <v>135</v>
      </c>
      <c r="I49" s="103">
        <v>1.49</v>
      </c>
      <c r="J49" s="109" t="s">
        <v>679</v>
      </c>
      <c r="K49" s="109" t="s">
        <v>137</v>
      </c>
      <c r="L49" s="110">
        <v>4.7500000000000001E-2</v>
      </c>
      <c r="M49" s="110">
        <v>9.499999999999998E-3</v>
      </c>
      <c r="N49" s="103">
        <v>4459999.1500000004</v>
      </c>
      <c r="O49" s="105">
        <v>109.97</v>
      </c>
      <c r="P49" s="103">
        <v>4904.6610200000005</v>
      </c>
      <c r="Q49" s="104">
        <f t="shared" si="2"/>
        <v>8.4787028658013725E-4</v>
      </c>
      <c r="R49" s="104">
        <f>P49/'סכום נכסי הקרן'!$C$42</f>
        <v>6.5116890245330665E-5</v>
      </c>
    </row>
    <row r="50" spans="2:18">
      <c r="B50" s="102" t="s">
        <v>3996</v>
      </c>
      <c r="C50" s="109" t="s">
        <v>3714</v>
      </c>
      <c r="D50" s="96">
        <v>91102798</v>
      </c>
      <c r="E50" s="96"/>
      <c r="F50" s="96" t="s">
        <v>425</v>
      </c>
      <c r="G50" s="118">
        <v>41339</v>
      </c>
      <c r="H50" s="96" t="s">
        <v>135</v>
      </c>
      <c r="I50" s="103">
        <v>1.4899999999999998</v>
      </c>
      <c r="J50" s="109" t="s">
        <v>679</v>
      </c>
      <c r="K50" s="109" t="s">
        <v>137</v>
      </c>
      <c r="L50" s="110">
        <v>4.4999999999999998E-2</v>
      </c>
      <c r="M50" s="110">
        <v>9.0000000000000011E-3</v>
      </c>
      <c r="N50" s="103">
        <v>7585914.1299999999</v>
      </c>
      <c r="O50" s="105">
        <v>109.54</v>
      </c>
      <c r="P50" s="103">
        <v>8309.6098999999995</v>
      </c>
      <c r="Q50" s="104">
        <f t="shared" si="2"/>
        <v>1.4364848658352631E-3</v>
      </c>
      <c r="R50" s="104">
        <f>P50/'סכום נכסי הקרן'!$C$42</f>
        <v>1.103228038866207E-4</v>
      </c>
    </row>
    <row r="51" spans="2:18">
      <c r="B51" s="102" t="s">
        <v>3973</v>
      </c>
      <c r="C51" s="109" t="s">
        <v>3708</v>
      </c>
      <c r="D51" s="96">
        <v>6686</v>
      </c>
      <c r="E51" s="96"/>
      <c r="F51" s="96" t="s">
        <v>1907</v>
      </c>
      <c r="G51" s="118">
        <v>43471</v>
      </c>
      <c r="H51" s="96" t="s">
        <v>3705</v>
      </c>
      <c r="I51" s="103">
        <v>0.5199999999999998</v>
      </c>
      <c r="J51" s="109" t="s">
        <v>133</v>
      </c>
      <c r="K51" s="109" t="s">
        <v>137</v>
      </c>
      <c r="L51" s="110">
        <v>2.2970000000000001E-2</v>
      </c>
      <c r="M51" s="110">
        <v>1.8299999999999997E-2</v>
      </c>
      <c r="N51" s="103">
        <v>62336263</v>
      </c>
      <c r="O51" s="105">
        <v>101.35</v>
      </c>
      <c r="P51" s="103">
        <v>63177.801090000001</v>
      </c>
      <c r="Q51" s="104">
        <f t="shared" si="2"/>
        <v>1.0921566260593724E-2</v>
      </c>
      <c r="R51" s="104">
        <f>P51/'סכום נכסי הקרן'!$C$42</f>
        <v>8.3878211414473278E-4</v>
      </c>
    </row>
    <row r="52" spans="2:18">
      <c r="B52" s="102" t="s">
        <v>3974</v>
      </c>
      <c r="C52" s="109" t="s">
        <v>3708</v>
      </c>
      <c r="D52" s="96">
        <v>14811160</v>
      </c>
      <c r="E52" s="96"/>
      <c r="F52" s="96" t="s">
        <v>1907</v>
      </c>
      <c r="G52" s="118">
        <v>42201</v>
      </c>
      <c r="H52" s="96" t="s">
        <v>3705</v>
      </c>
      <c r="I52" s="103">
        <v>6.6100000000000012</v>
      </c>
      <c r="J52" s="109" t="s">
        <v>389</v>
      </c>
      <c r="K52" s="109" t="s">
        <v>137</v>
      </c>
      <c r="L52" s="110">
        <v>4.2030000000000005E-2</v>
      </c>
      <c r="M52" s="110">
        <v>1.7900000000000003E-2</v>
      </c>
      <c r="N52" s="103">
        <v>2631671.75</v>
      </c>
      <c r="O52" s="105">
        <v>117.89</v>
      </c>
      <c r="P52" s="103">
        <v>3102.4776399999992</v>
      </c>
      <c r="Q52" s="104">
        <f t="shared" si="2"/>
        <v>5.363262812677046E-4</v>
      </c>
      <c r="R52" s="104">
        <f>P52/'סכום נכסי הקרן'!$C$42</f>
        <v>4.1190144466390142E-5</v>
      </c>
    </row>
    <row r="53" spans="2:18">
      <c r="B53" s="102" t="s">
        <v>3974</v>
      </c>
      <c r="C53" s="109" t="s">
        <v>3714</v>
      </c>
      <c r="D53" s="96">
        <v>14760843</v>
      </c>
      <c r="E53" s="96"/>
      <c r="F53" s="96" t="s">
        <v>1907</v>
      </c>
      <c r="G53" s="118">
        <v>40742</v>
      </c>
      <c r="H53" s="96" t="s">
        <v>3705</v>
      </c>
      <c r="I53" s="103">
        <v>4.6900000000000004</v>
      </c>
      <c r="J53" s="109" t="s">
        <v>389</v>
      </c>
      <c r="K53" s="109" t="s">
        <v>137</v>
      </c>
      <c r="L53" s="110">
        <v>4.4999999999999998E-2</v>
      </c>
      <c r="M53" s="110">
        <v>1.2999999999999999E-3</v>
      </c>
      <c r="N53" s="103">
        <v>31590966.949999999</v>
      </c>
      <c r="O53" s="105">
        <v>126.67</v>
      </c>
      <c r="P53" s="103">
        <v>40016.276319999997</v>
      </c>
      <c r="Q53" s="104">
        <f t="shared" si="2"/>
        <v>6.9176262198255558E-3</v>
      </c>
      <c r="R53" s="104">
        <f>P53/'סכום נכסי הקרן'!$C$42</f>
        <v>5.3127738339728606E-4</v>
      </c>
    </row>
    <row r="54" spans="2:18">
      <c r="B54" s="102" t="s">
        <v>3975</v>
      </c>
      <c r="C54" s="109" t="s">
        <v>3714</v>
      </c>
      <c r="D54" s="96">
        <v>11898602</v>
      </c>
      <c r="E54" s="96"/>
      <c r="F54" s="96" t="s">
        <v>510</v>
      </c>
      <c r="G54" s="118">
        <v>43431</v>
      </c>
      <c r="H54" s="96" t="s">
        <v>328</v>
      </c>
      <c r="I54" s="103">
        <v>9.52</v>
      </c>
      <c r="J54" s="109" t="s">
        <v>3715</v>
      </c>
      <c r="K54" s="109" t="s">
        <v>137</v>
      </c>
      <c r="L54" s="110">
        <v>3.9599999999999996E-2</v>
      </c>
      <c r="M54" s="110">
        <v>3.0100000000000002E-2</v>
      </c>
      <c r="N54" s="103">
        <v>3284024.54</v>
      </c>
      <c r="O54" s="105">
        <v>109.56</v>
      </c>
      <c r="P54" s="103">
        <v>3597.9773</v>
      </c>
      <c r="Q54" s="104">
        <f t="shared" si="2"/>
        <v>6.2198346267359952E-4</v>
      </c>
      <c r="R54" s="104">
        <f>P54/'סכום נכסי הקרן'!$C$42</f>
        <v>4.7768661686081443E-5</v>
      </c>
    </row>
    <row r="55" spans="2:18">
      <c r="B55" s="102" t="s">
        <v>3975</v>
      </c>
      <c r="C55" s="109" t="s">
        <v>3714</v>
      </c>
      <c r="D55" s="96">
        <v>11898601</v>
      </c>
      <c r="E55" s="96"/>
      <c r="F55" s="96" t="s">
        <v>510</v>
      </c>
      <c r="G55" s="118">
        <v>43276</v>
      </c>
      <c r="H55" s="96" t="s">
        <v>328</v>
      </c>
      <c r="I55" s="103">
        <v>9.58</v>
      </c>
      <c r="J55" s="109" t="s">
        <v>3715</v>
      </c>
      <c r="K55" s="109" t="s">
        <v>137</v>
      </c>
      <c r="L55" s="110">
        <v>3.56E-2</v>
      </c>
      <c r="M55" s="110">
        <v>3.1300000000000001E-2</v>
      </c>
      <c r="N55" s="103">
        <v>3278318.29</v>
      </c>
      <c r="O55" s="105">
        <v>104.5</v>
      </c>
      <c r="P55" s="103">
        <v>3425.8425099999999</v>
      </c>
      <c r="Q55" s="104">
        <f t="shared" si="2"/>
        <v>5.9222646761673988E-4</v>
      </c>
      <c r="R55" s="104">
        <f>P55/'סכום נכסי הקרן'!$C$42</f>
        <v>4.5483308593966419E-5</v>
      </c>
    </row>
    <row r="56" spans="2:18">
      <c r="B56" s="102" t="s">
        <v>3975</v>
      </c>
      <c r="C56" s="109" t="s">
        <v>3714</v>
      </c>
      <c r="D56" s="96">
        <v>11898600</v>
      </c>
      <c r="E56" s="96"/>
      <c r="F56" s="96" t="s">
        <v>510</v>
      </c>
      <c r="G56" s="118">
        <v>43222</v>
      </c>
      <c r="H56" s="96" t="s">
        <v>328</v>
      </c>
      <c r="I56" s="103">
        <v>9.5899999999999981</v>
      </c>
      <c r="J56" s="109" t="s">
        <v>3715</v>
      </c>
      <c r="K56" s="109" t="s">
        <v>137</v>
      </c>
      <c r="L56" s="110">
        <v>3.5200000000000002E-2</v>
      </c>
      <c r="M56" s="110">
        <v>3.139999999999999E-2</v>
      </c>
      <c r="N56" s="103">
        <v>15669120.189999999</v>
      </c>
      <c r="O56" s="105">
        <v>104.87</v>
      </c>
      <c r="P56" s="103">
        <v>16432.205440000002</v>
      </c>
      <c r="Q56" s="104">
        <f t="shared" si="2"/>
        <v>2.8406405006877501E-3</v>
      </c>
      <c r="R56" s="104">
        <f>P56/'סכום נכסי הקרן'!$C$42</f>
        <v>2.1816270559004003E-4</v>
      </c>
    </row>
    <row r="57" spans="2:18">
      <c r="B57" s="94" t="s">
        <v>3975</v>
      </c>
      <c r="C57" s="109" t="s">
        <v>3714</v>
      </c>
      <c r="D57" s="96">
        <v>11898611</v>
      </c>
      <c r="E57" s="96"/>
      <c r="F57" s="96" t="s">
        <v>510</v>
      </c>
      <c r="G57" s="118">
        <v>43922</v>
      </c>
      <c r="H57" s="96" t="s">
        <v>328</v>
      </c>
      <c r="I57" s="103">
        <v>9.9599999999999991</v>
      </c>
      <c r="J57" s="109" t="s">
        <v>3715</v>
      </c>
      <c r="K57" s="109" t="s">
        <v>137</v>
      </c>
      <c r="L57" s="110">
        <v>3.0699999999999998E-2</v>
      </c>
      <c r="M57" s="110">
        <v>2.23E-2</v>
      </c>
      <c r="N57" s="103">
        <v>3778445.4700000007</v>
      </c>
      <c r="O57" s="105">
        <v>108.73</v>
      </c>
      <c r="P57" s="103">
        <v>4108.30368</v>
      </c>
      <c r="Q57" s="104">
        <f t="shared" si="2"/>
        <v>7.1020374380935955E-4</v>
      </c>
      <c r="R57" s="104">
        <f>P57/'סכום נכסי הקרן'!$C$42</f>
        <v>5.4544026332129279E-5</v>
      </c>
    </row>
    <row r="58" spans="2:18">
      <c r="B58" s="102" t="s">
        <v>3975</v>
      </c>
      <c r="C58" s="109" t="s">
        <v>3714</v>
      </c>
      <c r="D58" s="96">
        <v>11898603</v>
      </c>
      <c r="E58" s="96"/>
      <c r="F58" s="96" t="s">
        <v>510</v>
      </c>
      <c r="G58" s="118">
        <v>43500</v>
      </c>
      <c r="H58" s="96" t="s">
        <v>328</v>
      </c>
      <c r="I58" s="103">
        <v>9.65</v>
      </c>
      <c r="J58" s="109" t="s">
        <v>3715</v>
      </c>
      <c r="K58" s="109" t="s">
        <v>137</v>
      </c>
      <c r="L58" s="110">
        <v>3.7499999999999999E-2</v>
      </c>
      <c r="M58" s="110">
        <v>2.7099999999999999E-2</v>
      </c>
      <c r="N58" s="103">
        <v>6170237.5100000016</v>
      </c>
      <c r="O58" s="105">
        <v>110.53</v>
      </c>
      <c r="P58" s="103">
        <v>6819.9632699999993</v>
      </c>
      <c r="Q58" s="104">
        <f t="shared" si="2"/>
        <v>1.1789691863762909E-3</v>
      </c>
      <c r="R58" s="104">
        <f>P58/'סכום נכסי הקרן'!$C$42</f>
        <v>9.054546235078573E-5</v>
      </c>
    </row>
    <row r="59" spans="2:18">
      <c r="B59" s="102" t="s">
        <v>3975</v>
      </c>
      <c r="C59" s="109" t="s">
        <v>3714</v>
      </c>
      <c r="D59" s="96">
        <v>11898604</v>
      </c>
      <c r="E59" s="96"/>
      <c r="F59" s="96" t="s">
        <v>510</v>
      </c>
      <c r="G59" s="118">
        <v>43556</v>
      </c>
      <c r="H59" s="96" t="s">
        <v>328</v>
      </c>
      <c r="I59" s="103">
        <v>9.75</v>
      </c>
      <c r="J59" s="109" t="s">
        <v>3715</v>
      </c>
      <c r="K59" s="109" t="s">
        <v>137</v>
      </c>
      <c r="L59" s="110">
        <v>3.3500000000000002E-2</v>
      </c>
      <c r="M59" s="110">
        <v>2.7199999999999998E-2</v>
      </c>
      <c r="N59" s="103">
        <v>6234641.1399999997</v>
      </c>
      <c r="O59" s="105">
        <v>106.44</v>
      </c>
      <c r="P59" s="103">
        <v>6636.1522100000002</v>
      </c>
      <c r="Q59" s="104">
        <f t="shared" si="2"/>
        <v>1.1471937108677311E-3</v>
      </c>
      <c r="R59" s="104">
        <f>P59/'סכום נכסי הקרן'!$C$42</f>
        <v>8.8105088883365577E-5</v>
      </c>
    </row>
    <row r="60" spans="2:18">
      <c r="B60" s="102" t="s">
        <v>3975</v>
      </c>
      <c r="C60" s="109" t="s">
        <v>3714</v>
      </c>
      <c r="D60" s="96">
        <v>11898606</v>
      </c>
      <c r="E60" s="96"/>
      <c r="F60" s="96" t="s">
        <v>510</v>
      </c>
      <c r="G60" s="118">
        <v>43647</v>
      </c>
      <c r="H60" s="96" t="s">
        <v>328</v>
      </c>
      <c r="I60" s="103">
        <v>9.6499999999999986</v>
      </c>
      <c r="J60" s="109" t="s">
        <v>3715</v>
      </c>
      <c r="K60" s="109" t="s">
        <v>137</v>
      </c>
      <c r="L60" s="110">
        <v>3.2000000000000001E-2</v>
      </c>
      <c r="M60" s="110">
        <v>3.2000000000000001E-2</v>
      </c>
      <c r="N60" s="103">
        <v>5791969.5099999998</v>
      </c>
      <c r="O60" s="105">
        <v>100.37</v>
      </c>
      <c r="P60" s="103">
        <v>5813.3999899999999</v>
      </c>
      <c r="Q60" s="104">
        <f t="shared" si="2"/>
        <v>1.0049642769249458E-3</v>
      </c>
      <c r="R60" s="104">
        <f>P60/'סכום נכסי הקרן'!$C$42</f>
        <v>7.7181792494404903E-5</v>
      </c>
    </row>
    <row r="61" spans="2:18">
      <c r="B61" s="102" t="s">
        <v>3975</v>
      </c>
      <c r="C61" s="109" t="s">
        <v>3714</v>
      </c>
      <c r="D61" s="96">
        <v>11898607</v>
      </c>
      <c r="E61" s="96"/>
      <c r="F61" s="96" t="s">
        <v>510</v>
      </c>
      <c r="G61" s="118">
        <v>43703</v>
      </c>
      <c r="H61" s="96" t="s">
        <v>328</v>
      </c>
      <c r="I61" s="103">
        <v>9.8499999999999979</v>
      </c>
      <c r="J61" s="109" t="s">
        <v>3715</v>
      </c>
      <c r="K61" s="109" t="s">
        <v>137</v>
      </c>
      <c r="L61" s="110">
        <v>2.6800000000000001E-2</v>
      </c>
      <c r="M61" s="110">
        <v>3.0200000000000005E-2</v>
      </c>
      <c r="N61" s="103">
        <v>412363.09</v>
      </c>
      <c r="O61" s="105">
        <v>96.98</v>
      </c>
      <c r="P61" s="103">
        <v>399.90976000000001</v>
      </c>
      <c r="Q61" s="104">
        <f t="shared" si="2"/>
        <v>6.9132525455835461E-5</v>
      </c>
      <c r="R61" s="104">
        <f>P61/'סכום נכסי הקרן'!$C$42</f>
        <v>5.3094148288267486E-6</v>
      </c>
    </row>
    <row r="62" spans="2:18">
      <c r="B62" s="102" t="s">
        <v>3975</v>
      </c>
      <c r="C62" s="109" t="s">
        <v>3714</v>
      </c>
      <c r="D62" s="96">
        <v>11898608</v>
      </c>
      <c r="E62" s="96"/>
      <c r="F62" s="96" t="s">
        <v>510</v>
      </c>
      <c r="G62" s="118">
        <v>43740</v>
      </c>
      <c r="H62" s="96" t="s">
        <v>328</v>
      </c>
      <c r="I62" s="103">
        <v>9.7099999999999991</v>
      </c>
      <c r="J62" s="109" t="s">
        <v>3715</v>
      </c>
      <c r="K62" s="109" t="s">
        <v>137</v>
      </c>
      <c r="L62" s="110">
        <v>2.7300000000000001E-2</v>
      </c>
      <c r="M62" s="110">
        <v>3.4499999999999989E-2</v>
      </c>
      <c r="N62" s="103">
        <v>6092401.7800000003</v>
      </c>
      <c r="O62" s="105">
        <v>93.6</v>
      </c>
      <c r="P62" s="103">
        <v>5702.4880000000003</v>
      </c>
      <c r="Q62" s="104">
        <f t="shared" si="2"/>
        <v>9.8579088647798006E-4</v>
      </c>
      <c r="R62" s="104">
        <f>P62/'סכום נכסי הקרן'!$C$42</f>
        <v>7.5709265881399311E-5</v>
      </c>
    </row>
    <row r="63" spans="2:18">
      <c r="B63" s="102" t="s">
        <v>3975</v>
      </c>
      <c r="C63" s="109" t="s">
        <v>3714</v>
      </c>
      <c r="D63" s="96">
        <v>11898609</v>
      </c>
      <c r="E63" s="96"/>
      <c r="F63" s="96" t="s">
        <v>510</v>
      </c>
      <c r="G63" s="118">
        <v>43831</v>
      </c>
      <c r="H63" s="96" t="s">
        <v>328</v>
      </c>
      <c r="I63" s="103">
        <v>9.59</v>
      </c>
      <c r="J63" s="109" t="s">
        <v>3715</v>
      </c>
      <c r="K63" s="109" t="s">
        <v>137</v>
      </c>
      <c r="L63" s="110">
        <v>2.6800000000000001E-2</v>
      </c>
      <c r="M63" s="110">
        <v>3.8999999999999993E-2</v>
      </c>
      <c r="N63" s="103">
        <v>6324870.5100000016</v>
      </c>
      <c r="O63" s="105">
        <v>89.34</v>
      </c>
      <c r="P63" s="103">
        <v>5650.6394600000003</v>
      </c>
      <c r="Q63" s="104">
        <f t="shared" si="2"/>
        <v>9.7682781313013808E-4</v>
      </c>
      <c r="R63" s="104">
        <f>P63/'סכום נכסי הקרן'!$C$42</f>
        <v>7.5020897067572376E-5</v>
      </c>
    </row>
    <row r="64" spans="2:18">
      <c r="B64" s="94" t="s">
        <v>3975</v>
      </c>
      <c r="C64" s="109" t="s">
        <v>3714</v>
      </c>
      <c r="D64" s="96">
        <v>11898612</v>
      </c>
      <c r="E64" s="96"/>
      <c r="F64" s="96" t="s">
        <v>510</v>
      </c>
      <c r="G64" s="118">
        <v>43978</v>
      </c>
      <c r="H64" s="96" t="s">
        <v>328</v>
      </c>
      <c r="I64" s="103">
        <v>9.86</v>
      </c>
      <c r="J64" s="109" t="s">
        <v>3715</v>
      </c>
      <c r="K64" s="109" t="s">
        <v>137</v>
      </c>
      <c r="L64" s="110">
        <v>2.6000000000000002E-2</v>
      </c>
      <c r="M64" s="110">
        <v>3.0199999999999994E-2</v>
      </c>
      <c r="N64" s="103">
        <v>1588759.73</v>
      </c>
      <c r="O64" s="105">
        <v>96.25</v>
      </c>
      <c r="P64" s="103">
        <v>1529.1813100000002</v>
      </c>
      <c r="Q64" s="104">
        <f>P64/$P$10</f>
        <v>2.6435005197213195E-4</v>
      </c>
      <c r="R64" s="104">
        <f>P64/'סכום נכסי הקרן'!$C$42</f>
        <v>2.0302224990154562E-5</v>
      </c>
    </row>
    <row r="65" spans="2:18">
      <c r="B65" s="94" t="s">
        <v>3975</v>
      </c>
      <c r="C65" s="109" t="s">
        <v>3714</v>
      </c>
      <c r="D65" s="96">
        <v>11898613</v>
      </c>
      <c r="E65" s="96"/>
      <c r="F65" s="96" t="s">
        <v>510</v>
      </c>
      <c r="G65" s="118">
        <v>44010</v>
      </c>
      <c r="H65" s="96" t="s">
        <v>328</v>
      </c>
      <c r="I65" s="103">
        <v>10</v>
      </c>
      <c r="J65" s="109" t="s">
        <v>3715</v>
      </c>
      <c r="K65" s="109" t="s">
        <v>137</v>
      </c>
      <c r="L65" s="110">
        <v>2.5000000000000001E-2</v>
      </c>
      <c r="M65" s="110">
        <v>2.6600000000000002E-2</v>
      </c>
      <c r="N65" s="103">
        <v>2492073.04</v>
      </c>
      <c r="O65" s="105">
        <v>98.65</v>
      </c>
      <c r="P65" s="103">
        <v>2458.4301100000002</v>
      </c>
      <c r="Q65" s="104">
        <f>P65/$P$10</f>
        <v>4.2498958305235506E-4</v>
      </c>
      <c r="R65" s="104">
        <f>P65/'סכום נכסי הקרן'!$C$42</f>
        <v>3.2639426658824668E-5</v>
      </c>
    </row>
    <row r="66" spans="2:18">
      <c r="B66" s="102" t="s">
        <v>3976</v>
      </c>
      <c r="C66" s="109" t="s">
        <v>3708</v>
      </c>
      <c r="D66" s="96">
        <v>472710</v>
      </c>
      <c r="E66" s="96"/>
      <c r="F66" s="96" t="s">
        <v>3716</v>
      </c>
      <c r="G66" s="118">
        <v>42901</v>
      </c>
      <c r="H66" s="96" t="s">
        <v>3705</v>
      </c>
      <c r="I66" s="103">
        <v>2.2800000000000007</v>
      </c>
      <c r="J66" s="109" t="s">
        <v>161</v>
      </c>
      <c r="K66" s="109" t="s">
        <v>137</v>
      </c>
      <c r="L66" s="110">
        <v>0.04</v>
      </c>
      <c r="M66" s="110">
        <v>2.2500000000000006E-2</v>
      </c>
      <c r="N66" s="103">
        <v>37786471.999999993</v>
      </c>
      <c r="O66" s="105">
        <v>104.18</v>
      </c>
      <c r="P66" s="103">
        <v>39365.945699999997</v>
      </c>
      <c r="Q66" s="104">
        <f t="shared" si="2"/>
        <v>6.805203361874154E-3</v>
      </c>
      <c r="R66" s="104">
        <f>P66/'סכום נכסי הקרן'!$C$42</f>
        <v>5.2264324794265723E-4</v>
      </c>
    </row>
    <row r="67" spans="2:18">
      <c r="B67" s="102" t="s">
        <v>3977</v>
      </c>
      <c r="C67" s="109" t="s">
        <v>3708</v>
      </c>
      <c r="D67" s="96">
        <v>4069</v>
      </c>
      <c r="E67" s="96"/>
      <c r="F67" s="96" t="s">
        <v>514</v>
      </c>
      <c r="G67" s="118">
        <v>42052</v>
      </c>
      <c r="H67" s="96" t="s">
        <v>135</v>
      </c>
      <c r="I67" s="103">
        <v>5.339999999999999</v>
      </c>
      <c r="J67" s="109" t="s">
        <v>453</v>
      </c>
      <c r="K67" s="109" t="s">
        <v>137</v>
      </c>
      <c r="L67" s="110">
        <v>2.9779E-2</v>
      </c>
      <c r="M67" s="110">
        <v>7.4000000000000012E-3</v>
      </c>
      <c r="N67" s="103">
        <v>15692279.880000001</v>
      </c>
      <c r="O67" s="105">
        <v>113.98</v>
      </c>
      <c r="P67" s="103">
        <v>17886.06134</v>
      </c>
      <c r="Q67" s="104">
        <f t="shared" si="2"/>
        <v>3.0919690254426011E-3</v>
      </c>
      <c r="R67" s="104">
        <f>P67/'סכום נכסי הקרן'!$C$42</f>
        <v>2.3746487034450177E-4</v>
      </c>
    </row>
    <row r="68" spans="2:18">
      <c r="B68" s="102" t="s">
        <v>3978</v>
      </c>
      <c r="C68" s="109" t="s">
        <v>3714</v>
      </c>
      <c r="D68" s="96">
        <v>11898420</v>
      </c>
      <c r="E68" s="96"/>
      <c r="F68" s="96" t="s">
        <v>510</v>
      </c>
      <c r="G68" s="118">
        <v>42033</v>
      </c>
      <c r="H68" s="96" t="s">
        <v>328</v>
      </c>
      <c r="I68" s="103">
        <v>5.3000000000000007</v>
      </c>
      <c r="J68" s="109" t="s">
        <v>453</v>
      </c>
      <c r="K68" s="109" t="s">
        <v>137</v>
      </c>
      <c r="L68" s="110">
        <v>5.0999999999999997E-2</v>
      </c>
      <c r="M68" s="110">
        <v>1.7000000000000001E-2</v>
      </c>
      <c r="N68" s="103">
        <v>1998641.93</v>
      </c>
      <c r="O68" s="105">
        <v>119.34</v>
      </c>
      <c r="P68" s="103">
        <v>2385.1792599999999</v>
      </c>
      <c r="Q68" s="104">
        <f t="shared" si="2"/>
        <v>4.1232668567198953E-4</v>
      </c>
      <c r="R68" s="104">
        <f>P68/'סכום נכסי הקרן'!$C$42</f>
        <v>3.1666909385892481E-5</v>
      </c>
    </row>
    <row r="69" spans="2:18">
      <c r="B69" s="102" t="s">
        <v>3978</v>
      </c>
      <c r="C69" s="109" t="s">
        <v>3714</v>
      </c>
      <c r="D69" s="96">
        <v>11898421</v>
      </c>
      <c r="E69" s="96"/>
      <c r="F69" s="96" t="s">
        <v>510</v>
      </c>
      <c r="G69" s="118">
        <v>42054</v>
      </c>
      <c r="H69" s="96" t="s">
        <v>328</v>
      </c>
      <c r="I69" s="103">
        <v>5.3</v>
      </c>
      <c r="J69" s="109" t="s">
        <v>453</v>
      </c>
      <c r="K69" s="109" t="s">
        <v>137</v>
      </c>
      <c r="L69" s="110">
        <v>5.0999999999999997E-2</v>
      </c>
      <c r="M69" s="110">
        <v>1.6899999999999998E-2</v>
      </c>
      <c r="N69" s="103">
        <v>3904168.43</v>
      </c>
      <c r="O69" s="105">
        <v>120.3</v>
      </c>
      <c r="P69" s="103">
        <v>4696.7145799999998</v>
      </c>
      <c r="Q69" s="104">
        <f t="shared" si="2"/>
        <v>8.1192252037220471E-4</v>
      </c>
      <c r="R69" s="104">
        <f>P69/'סכום נכסי הקרן'!$C$42</f>
        <v>6.2356082626787584E-5</v>
      </c>
    </row>
    <row r="70" spans="2:18">
      <c r="B70" s="102" t="s">
        <v>3978</v>
      </c>
      <c r="C70" s="109" t="s">
        <v>3714</v>
      </c>
      <c r="D70" s="96">
        <v>11898422</v>
      </c>
      <c r="E70" s="96"/>
      <c r="F70" s="96" t="s">
        <v>510</v>
      </c>
      <c r="G70" s="118">
        <v>42565</v>
      </c>
      <c r="H70" s="96" t="s">
        <v>328</v>
      </c>
      <c r="I70" s="103">
        <v>5.3</v>
      </c>
      <c r="J70" s="109" t="s">
        <v>453</v>
      </c>
      <c r="K70" s="109" t="s">
        <v>137</v>
      </c>
      <c r="L70" s="110">
        <v>5.0999999999999997E-2</v>
      </c>
      <c r="M70" s="110">
        <v>1.7000000000000001E-2</v>
      </c>
      <c r="N70" s="103">
        <v>4765384.8099999996</v>
      </c>
      <c r="O70" s="105">
        <v>120.78</v>
      </c>
      <c r="P70" s="103">
        <v>5755.6315599999998</v>
      </c>
      <c r="Q70" s="104">
        <f t="shared" si="2"/>
        <v>9.9497783033879921E-4</v>
      </c>
      <c r="R70" s="104">
        <f>P70/'סכום נכסי הקרן'!$C$42</f>
        <v>7.6414828070030667E-5</v>
      </c>
    </row>
    <row r="71" spans="2:18">
      <c r="B71" s="102" t="s">
        <v>3978</v>
      </c>
      <c r="C71" s="109" t="s">
        <v>3714</v>
      </c>
      <c r="D71" s="96">
        <v>11896110</v>
      </c>
      <c r="E71" s="96"/>
      <c r="F71" s="96" t="s">
        <v>510</v>
      </c>
      <c r="G71" s="118">
        <v>40570</v>
      </c>
      <c r="H71" s="96" t="s">
        <v>328</v>
      </c>
      <c r="I71" s="103">
        <v>5.41</v>
      </c>
      <c r="J71" s="109" t="s">
        <v>453</v>
      </c>
      <c r="K71" s="109" t="s">
        <v>137</v>
      </c>
      <c r="L71" s="110">
        <v>5.0999999999999997E-2</v>
      </c>
      <c r="M71" s="110">
        <v>5.7000000000000002E-3</v>
      </c>
      <c r="N71" s="103">
        <v>24162614.800000001</v>
      </c>
      <c r="O71" s="105">
        <v>133.52000000000001</v>
      </c>
      <c r="P71" s="103">
        <v>32261.923469999998</v>
      </c>
      <c r="Q71" s="104">
        <f t="shared" si="2"/>
        <v>5.577128814120441E-3</v>
      </c>
      <c r="R71" s="104">
        <f>P71/'סכום נכסי הקרן'!$C$42</f>
        <v>4.2832646764633022E-4</v>
      </c>
    </row>
    <row r="72" spans="2:18">
      <c r="B72" s="102" t="s">
        <v>3978</v>
      </c>
      <c r="C72" s="109" t="s">
        <v>3714</v>
      </c>
      <c r="D72" s="96">
        <v>11898200</v>
      </c>
      <c r="E72" s="96"/>
      <c r="F72" s="96" t="s">
        <v>510</v>
      </c>
      <c r="G72" s="118">
        <v>41207</v>
      </c>
      <c r="H72" s="96" t="s">
        <v>328</v>
      </c>
      <c r="I72" s="103">
        <v>5.42</v>
      </c>
      <c r="J72" s="109" t="s">
        <v>453</v>
      </c>
      <c r="K72" s="109" t="s">
        <v>137</v>
      </c>
      <c r="L72" s="110">
        <v>5.0999999999999997E-2</v>
      </c>
      <c r="M72" s="110">
        <v>5.1000000000000004E-3</v>
      </c>
      <c r="N72" s="103">
        <v>343455.23</v>
      </c>
      <c r="O72" s="105">
        <v>128.38999999999999</v>
      </c>
      <c r="P72" s="103">
        <v>440.96216999999996</v>
      </c>
      <c r="Q72" s="104">
        <f t="shared" si="2"/>
        <v>7.6229268429421274E-5</v>
      </c>
      <c r="R72" s="104">
        <f>P72/'סכום נכסי הקרן'!$C$42</f>
        <v>5.8544484744498885E-6</v>
      </c>
    </row>
    <row r="73" spans="2:18">
      <c r="B73" s="102" t="s">
        <v>3978</v>
      </c>
      <c r="C73" s="109" t="s">
        <v>3714</v>
      </c>
      <c r="D73" s="96">
        <v>11898230</v>
      </c>
      <c r="E73" s="96"/>
      <c r="F73" s="96" t="s">
        <v>510</v>
      </c>
      <c r="G73" s="118">
        <v>41239</v>
      </c>
      <c r="H73" s="96" t="s">
        <v>328</v>
      </c>
      <c r="I73" s="103">
        <v>5.3000000000000007</v>
      </c>
      <c r="J73" s="109" t="s">
        <v>453</v>
      </c>
      <c r="K73" s="109" t="s">
        <v>137</v>
      </c>
      <c r="L73" s="110">
        <v>5.0999999999999997E-2</v>
      </c>
      <c r="M73" s="110">
        <v>1.6900000000000002E-2</v>
      </c>
      <c r="N73" s="103">
        <v>3028853.18</v>
      </c>
      <c r="O73" s="105">
        <v>120.81</v>
      </c>
      <c r="P73" s="103">
        <v>3659.1576500000001</v>
      </c>
      <c r="Q73" s="104">
        <f t="shared" si="2"/>
        <v>6.3255972893869867E-4</v>
      </c>
      <c r="R73" s="104">
        <f>P73/'סכום נכסי הקרן'!$C$42</f>
        <v>4.8580924576396529E-5</v>
      </c>
    </row>
    <row r="74" spans="2:18">
      <c r="B74" s="102" t="s">
        <v>3978</v>
      </c>
      <c r="C74" s="109" t="s">
        <v>3714</v>
      </c>
      <c r="D74" s="96">
        <v>11898120</v>
      </c>
      <c r="E74" s="96"/>
      <c r="F74" s="96" t="s">
        <v>510</v>
      </c>
      <c r="G74" s="118">
        <v>41269</v>
      </c>
      <c r="H74" s="96" t="s">
        <v>328</v>
      </c>
      <c r="I74" s="103">
        <v>5.4099999999999993</v>
      </c>
      <c r="J74" s="109" t="s">
        <v>453</v>
      </c>
      <c r="K74" s="109" t="s">
        <v>137</v>
      </c>
      <c r="L74" s="110">
        <v>5.0999999999999997E-2</v>
      </c>
      <c r="M74" s="110">
        <v>5.6999999999999993E-3</v>
      </c>
      <c r="N74" s="103">
        <v>824621.01</v>
      </c>
      <c r="O74" s="105">
        <v>128.80000000000001</v>
      </c>
      <c r="P74" s="103">
        <v>1062.1118700000002</v>
      </c>
      <c r="Q74" s="104">
        <f t="shared" si="2"/>
        <v>1.8360761160147733E-4</v>
      </c>
      <c r="R74" s="104">
        <f>P74/'סכום נכסי הקרן'!$C$42</f>
        <v>1.4101162503388036E-5</v>
      </c>
    </row>
    <row r="75" spans="2:18">
      <c r="B75" s="102" t="s">
        <v>3978</v>
      </c>
      <c r="C75" s="109" t="s">
        <v>3714</v>
      </c>
      <c r="D75" s="96">
        <v>11898130</v>
      </c>
      <c r="E75" s="96"/>
      <c r="F75" s="96" t="s">
        <v>510</v>
      </c>
      <c r="G75" s="118">
        <v>41298</v>
      </c>
      <c r="H75" s="96" t="s">
        <v>328</v>
      </c>
      <c r="I75" s="103">
        <v>5.3</v>
      </c>
      <c r="J75" s="109" t="s">
        <v>453</v>
      </c>
      <c r="K75" s="109" t="s">
        <v>137</v>
      </c>
      <c r="L75" s="110">
        <v>5.0999999999999997E-2</v>
      </c>
      <c r="M75" s="110">
        <v>1.6999999999999998E-2</v>
      </c>
      <c r="N75" s="103">
        <v>1668611.25</v>
      </c>
      <c r="O75" s="105">
        <v>121.13</v>
      </c>
      <c r="P75" s="103">
        <v>2021.1887199999999</v>
      </c>
      <c r="Q75" s="104">
        <f t="shared" si="2"/>
        <v>3.4940352702681594E-4</v>
      </c>
      <c r="R75" s="104">
        <f>P75/'סכום נכסי הקרן'!$C$42</f>
        <v>2.6834377240068743E-5</v>
      </c>
    </row>
    <row r="76" spans="2:18">
      <c r="B76" s="102" t="s">
        <v>3978</v>
      </c>
      <c r="C76" s="109" t="s">
        <v>3714</v>
      </c>
      <c r="D76" s="96">
        <v>11898140</v>
      </c>
      <c r="E76" s="96"/>
      <c r="F76" s="96" t="s">
        <v>510</v>
      </c>
      <c r="G76" s="118">
        <v>41330</v>
      </c>
      <c r="H76" s="96" t="s">
        <v>328</v>
      </c>
      <c r="I76" s="103">
        <v>5.3</v>
      </c>
      <c r="J76" s="109" t="s">
        <v>453</v>
      </c>
      <c r="K76" s="109" t="s">
        <v>137</v>
      </c>
      <c r="L76" s="110">
        <v>5.0999999999999997E-2</v>
      </c>
      <c r="M76" s="110">
        <v>1.6900000000000002E-2</v>
      </c>
      <c r="N76" s="103">
        <v>2586631.92</v>
      </c>
      <c r="O76" s="105">
        <v>121.36</v>
      </c>
      <c r="P76" s="103">
        <v>3139.13636</v>
      </c>
      <c r="Q76" s="104">
        <f t="shared" si="2"/>
        <v>5.4266348567496485E-4</v>
      </c>
      <c r="R76" s="104">
        <f>P76/'סכום נכסי הקרן'!$C$42</f>
        <v>4.1676845144997767E-5</v>
      </c>
    </row>
    <row r="77" spans="2:18">
      <c r="B77" s="102" t="s">
        <v>3978</v>
      </c>
      <c r="C77" s="109" t="s">
        <v>3714</v>
      </c>
      <c r="D77" s="96">
        <v>11898150</v>
      </c>
      <c r="E77" s="96"/>
      <c r="F77" s="96" t="s">
        <v>510</v>
      </c>
      <c r="G77" s="118">
        <v>41389</v>
      </c>
      <c r="H77" s="96" t="s">
        <v>328</v>
      </c>
      <c r="I77" s="103">
        <v>5.4099999999999993</v>
      </c>
      <c r="J77" s="109" t="s">
        <v>453</v>
      </c>
      <c r="K77" s="109" t="s">
        <v>137</v>
      </c>
      <c r="L77" s="110">
        <v>5.0999999999999997E-2</v>
      </c>
      <c r="M77" s="110">
        <v>6.1999999999999998E-3</v>
      </c>
      <c r="N77" s="103">
        <v>1132207.6299999999</v>
      </c>
      <c r="O77" s="105">
        <v>128.22</v>
      </c>
      <c r="P77" s="103">
        <v>1451.7166299999999</v>
      </c>
      <c r="Q77" s="104">
        <f t="shared" si="2"/>
        <v>2.509587084799697E-4</v>
      </c>
      <c r="R77" s="104">
        <f>P77/'סכום נכסי הקרן'!$C$42</f>
        <v>1.9273762667298727E-5</v>
      </c>
    </row>
    <row r="78" spans="2:18">
      <c r="B78" s="102" t="s">
        <v>3978</v>
      </c>
      <c r="C78" s="109" t="s">
        <v>3714</v>
      </c>
      <c r="D78" s="96">
        <v>11898160</v>
      </c>
      <c r="E78" s="96"/>
      <c r="F78" s="96" t="s">
        <v>510</v>
      </c>
      <c r="G78" s="118">
        <v>41422</v>
      </c>
      <c r="H78" s="96" t="s">
        <v>328</v>
      </c>
      <c r="I78" s="103">
        <v>5.4</v>
      </c>
      <c r="J78" s="109" t="s">
        <v>453</v>
      </c>
      <c r="K78" s="109" t="s">
        <v>137</v>
      </c>
      <c r="L78" s="110">
        <v>5.0999999999999997E-2</v>
      </c>
      <c r="M78" s="110">
        <v>6.9000000000000016E-3</v>
      </c>
      <c r="N78" s="103">
        <v>414676.24</v>
      </c>
      <c r="O78" s="105">
        <v>127.19</v>
      </c>
      <c r="P78" s="103">
        <v>527.42670999999996</v>
      </c>
      <c r="Q78" s="104">
        <f t="shared" si="2"/>
        <v>9.1176420538379818E-5</v>
      </c>
      <c r="R78" s="104">
        <f>P78/'סכום נכסי הקרן'!$C$42</f>
        <v>7.0023977289109038E-6</v>
      </c>
    </row>
    <row r="79" spans="2:18">
      <c r="B79" s="102" t="s">
        <v>3978</v>
      </c>
      <c r="C79" s="109" t="s">
        <v>3714</v>
      </c>
      <c r="D79" s="96">
        <v>11898270</v>
      </c>
      <c r="E79" s="96"/>
      <c r="F79" s="96" t="s">
        <v>510</v>
      </c>
      <c r="G79" s="118">
        <v>41450</v>
      </c>
      <c r="H79" s="96" t="s">
        <v>328</v>
      </c>
      <c r="I79" s="103">
        <v>5.4</v>
      </c>
      <c r="J79" s="109" t="s">
        <v>453</v>
      </c>
      <c r="K79" s="109" t="s">
        <v>137</v>
      </c>
      <c r="L79" s="110">
        <v>5.0999999999999997E-2</v>
      </c>
      <c r="M79" s="110">
        <v>7.000000000000001E-3</v>
      </c>
      <c r="N79" s="103">
        <v>683147.25</v>
      </c>
      <c r="O79" s="105">
        <v>127.01</v>
      </c>
      <c r="P79" s="103">
        <v>867.66534000000001</v>
      </c>
      <c r="Q79" s="104">
        <f t="shared" si="2"/>
        <v>1.4999357906317698E-4</v>
      </c>
      <c r="R79" s="104">
        <f>P79/'סכום נכסי הקרן'!$C$42</f>
        <v>1.1519586875436604E-5</v>
      </c>
    </row>
    <row r="80" spans="2:18">
      <c r="B80" s="102" t="s">
        <v>3978</v>
      </c>
      <c r="C80" s="109" t="s">
        <v>3714</v>
      </c>
      <c r="D80" s="96">
        <v>11898280</v>
      </c>
      <c r="E80" s="96"/>
      <c r="F80" s="96" t="s">
        <v>510</v>
      </c>
      <c r="G80" s="118">
        <v>41480</v>
      </c>
      <c r="H80" s="96" t="s">
        <v>328</v>
      </c>
      <c r="I80" s="103">
        <v>5.37</v>
      </c>
      <c r="J80" s="109" t="s">
        <v>453</v>
      </c>
      <c r="K80" s="109" t="s">
        <v>137</v>
      </c>
      <c r="L80" s="110">
        <v>5.0999999999999997E-2</v>
      </c>
      <c r="M80" s="110">
        <v>1.0100000000000003E-2</v>
      </c>
      <c r="N80" s="103">
        <v>599937.82999999996</v>
      </c>
      <c r="O80" s="105">
        <v>123.99</v>
      </c>
      <c r="P80" s="103">
        <v>743.86291000000006</v>
      </c>
      <c r="Q80" s="104">
        <f t="shared" si="2"/>
        <v>1.2859181421635431E-4</v>
      </c>
      <c r="R80" s="104">
        <f>P80/'סכום נכסי הקרן'!$C$42</f>
        <v>9.8759199199544847E-6</v>
      </c>
    </row>
    <row r="81" spans="2:18">
      <c r="B81" s="102" t="s">
        <v>3978</v>
      </c>
      <c r="C81" s="109" t="s">
        <v>3714</v>
      </c>
      <c r="D81" s="96">
        <v>11898290</v>
      </c>
      <c r="E81" s="96"/>
      <c r="F81" s="96" t="s">
        <v>510</v>
      </c>
      <c r="G81" s="118">
        <v>41512</v>
      </c>
      <c r="H81" s="96" t="s">
        <v>328</v>
      </c>
      <c r="I81" s="103">
        <v>5.13</v>
      </c>
      <c r="J81" s="109" t="s">
        <v>453</v>
      </c>
      <c r="K81" s="109" t="s">
        <v>137</v>
      </c>
      <c r="L81" s="110">
        <v>5.0999999999999997E-2</v>
      </c>
      <c r="M81" s="110">
        <v>3.44E-2</v>
      </c>
      <c r="N81" s="103">
        <v>1870414.85</v>
      </c>
      <c r="O81" s="105">
        <v>109.19</v>
      </c>
      <c r="P81" s="103">
        <v>2042.3059699999999</v>
      </c>
      <c r="Q81" s="104">
        <f t="shared" si="2"/>
        <v>3.5305407264786363E-4</v>
      </c>
      <c r="R81" s="104">
        <f>P81/'סכום נכסי הקרן'!$C$42</f>
        <v>2.7114741090888592E-5</v>
      </c>
    </row>
    <row r="82" spans="2:18">
      <c r="B82" s="102" t="s">
        <v>3978</v>
      </c>
      <c r="C82" s="109" t="s">
        <v>3714</v>
      </c>
      <c r="D82" s="96">
        <v>11896120</v>
      </c>
      <c r="E82" s="96"/>
      <c r="F82" s="96" t="s">
        <v>510</v>
      </c>
      <c r="G82" s="118">
        <v>40871</v>
      </c>
      <c r="H82" s="96" t="s">
        <v>328</v>
      </c>
      <c r="I82" s="103">
        <v>5.29</v>
      </c>
      <c r="J82" s="109" t="s">
        <v>453</v>
      </c>
      <c r="K82" s="109" t="s">
        <v>137</v>
      </c>
      <c r="L82" s="110">
        <v>5.1879999999999996E-2</v>
      </c>
      <c r="M82" s="110">
        <v>1.6900000000000002E-2</v>
      </c>
      <c r="N82" s="103">
        <v>941307.23</v>
      </c>
      <c r="O82" s="105">
        <v>123.53</v>
      </c>
      <c r="P82" s="103">
        <v>1162.79674</v>
      </c>
      <c r="Q82" s="104">
        <f t="shared" si="2"/>
        <v>2.0101303661109067E-4</v>
      </c>
      <c r="R82" s="104">
        <f>P82/'סכום נכסי הקרן'!$C$42</f>
        <v>1.5437908427809815E-5</v>
      </c>
    </row>
    <row r="83" spans="2:18">
      <c r="B83" s="102" t="s">
        <v>3978</v>
      </c>
      <c r="C83" s="109" t="s">
        <v>3714</v>
      </c>
      <c r="D83" s="96">
        <v>11898300</v>
      </c>
      <c r="E83" s="96"/>
      <c r="F83" s="96" t="s">
        <v>510</v>
      </c>
      <c r="G83" s="118">
        <v>41547</v>
      </c>
      <c r="H83" s="96" t="s">
        <v>328</v>
      </c>
      <c r="I83" s="103">
        <v>5.13</v>
      </c>
      <c r="J83" s="109" t="s">
        <v>453</v>
      </c>
      <c r="K83" s="109" t="s">
        <v>137</v>
      </c>
      <c r="L83" s="110">
        <v>5.0999999999999997E-2</v>
      </c>
      <c r="M83" s="110">
        <v>3.44E-2</v>
      </c>
      <c r="N83" s="103">
        <v>1368598.99</v>
      </c>
      <c r="O83" s="105">
        <v>109.19</v>
      </c>
      <c r="P83" s="103">
        <v>1494.3732299999999</v>
      </c>
      <c r="Q83" s="104">
        <f t="shared" si="2"/>
        <v>2.5833276828125936E-4</v>
      </c>
      <c r="R83" s="104">
        <f>P83/'סכום נכסי הקרן'!$C$42</f>
        <v>1.9840094393204417E-5</v>
      </c>
    </row>
    <row r="84" spans="2:18">
      <c r="B84" s="102" t="s">
        <v>3978</v>
      </c>
      <c r="C84" s="109" t="s">
        <v>3714</v>
      </c>
      <c r="D84" s="96">
        <v>11898310</v>
      </c>
      <c r="E84" s="96"/>
      <c r="F84" s="96" t="s">
        <v>510</v>
      </c>
      <c r="G84" s="118">
        <v>41571</v>
      </c>
      <c r="H84" s="96" t="s">
        <v>328</v>
      </c>
      <c r="I84" s="103">
        <v>5.3500000000000005</v>
      </c>
      <c r="J84" s="109" t="s">
        <v>453</v>
      </c>
      <c r="K84" s="109" t="s">
        <v>137</v>
      </c>
      <c r="L84" s="110">
        <v>5.0999999999999997E-2</v>
      </c>
      <c r="M84" s="110">
        <v>1.2E-2</v>
      </c>
      <c r="N84" s="103">
        <v>667322.34</v>
      </c>
      <c r="O84" s="105">
        <v>122.49</v>
      </c>
      <c r="P84" s="103">
        <v>817.40313000000003</v>
      </c>
      <c r="Q84" s="104">
        <f t="shared" si="2"/>
        <v>1.4130473507924533E-4</v>
      </c>
      <c r="R84" s="104">
        <f>P84/'סכום נכסי הקרן'!$C$42</f>
        <v>1.0852279023026091E-5</v>
      </c>
    </row>
    <row r="85" spans="2:18">
      <c r="B85" s="102" t="s">
        <v>3978</v>
      </c>
      <c r="C85" s="109" t="s">
        <v>3714</v>
      </c>
      <c r="D85" s="96">
        <v>11898320</v>
      </c>
      <c r="E85" s="96"/>
      <c r="F85" s="96" t="s">
        <v>510</v>
      </c>
      <c r="G85" s="118">
        <v>41597</v>
      </c>
      <c r="H85" s="96" t="s">
        <v>328</v>
      </c>
      <c r="I85" s="103">
        <v>5.3500000000000005</v>
      </c>
      <c r="J85" s="109" t="s">
        <v>453</v>
      </c>
      <c r="K85" s="109" t="s">
        <v>137</v>
      </c>
      <c r="L85" s="110">
        <v>5.0999999999999997E-2</v>
      </c>
      <c r="M85" s="110">
        <v>1.2599999999999998E-2</v>
      </c>
      <c r="N85" s="103">
        <v>172342.35</v>
      </c>
      <c r="O85" s="105">
        <v>122.12</v>
      </c>
      <c r="P85" s="103">
        <v>210.46448000000001</v>
      </c>
      <c r="Q85" s="104">
        <f t="shared" si="2"/>
        <v>3.6383060571337829E-5</v>
      </c>
      <c r="R85" s="104">
        <f>P85/'סכום נכסי הקרן'!$C$42</f>
        <v>2.7942384578293629E-6</v>
      </c>
    </row>
    <row r="86" spans="2:18">
      <c r="B86" s="102" t="s">
        <v>3978</v>
      </c>
      <c r="C86" s="109" t="s">
        <v>3714</v>
      </c>
      <c r="D86" s="96">
        <v>11898330</v>
      </c>
      <c r="E86" s="96"/>
      <c r="F86" s="96" t="s">
        <v>510</v>
      </c>
      <c r="G86" s="118">
        <v>41630</v>
      </c>
      <c r="H86" s="96" t="s">
        <v>328</v>
      </c>
      <c r="I86" s="103">
        <v>5.3</v>
      </c>
      <c r="J86" s="109" t="s">
        <v>453</v>
      </c>
      <c r="K86" s="109" t="s">
        <v>137</v>
      </c>
      <c r="L86" s="110">
        <v>5.0999999999999997E-2</v>
      </c>
      <c r="M86" s="110">
        <v>1.7000000000000001E-2</v>
      </c>
      <c r="N86" s="103">
        <v>1960699.53</v>
      </c>
      <c r="O86" s="105">
        <v>119.34</v>
      </c>
      <c r="P86" s="103">
        <v>2339.8988100000001</v>
      </c>
      <c r="Q86" s="104">
        <f t="shared" si="2"/>
        <v>4.0449904009945669E-4</v>
      </c>
      <c r="R86" s="104">
        <f>P86/'סכום נכסי הקרן'!$C$42</f>
        <v>3.1065742030822307E-5</v>
      </c>
    </row>
    <row r="87" spans="2:18">
      <c r="B87" s="102" t="s">
        <v>3978</v>
      </c>
      <c r="C87" s="109" t="s">
        <v>3714</v>
      </c>
      <c r="D87" s="96">
        <v>11898340</v>
      </c>
      <c r="E87" s="96"/>
      <c r="F87" s="96" t="s">
        <v>510</v>
      </c>
      <c r="G87" s="118">
        <v>41666</v>
      </c>
      <c r="H87" s="96" t="s">
        <v>328</v>
      </c>
      <c r="I87" s="103">
        <v>5.3</v>
      </c>
      <c r="J87" s="109" t="s">
        <v>453</v>
      </c>
      <c r="K87" s="109" t="s">
        <v>137</v>
      </c>
      <c r="L87" s="110">
        <v>5.0999999999999997E-2</v>
      </c>
      <c r="M87" s="110">
        <v>1.7000000000000005E-2</v>
      </c>
      <c r="N87" s="103">
        <v>379238.09</v>
      </c>
      <c r="O87" s="105">
        <v>119.34</v>
      </c>
      <c r="P87" s="103">
        <v>452.58274</v>
      </c>
      <c r="Q87" s="104">
        <f t="shared" si="2"/>
        <v>7.8238120004677452E-5</v>
      </c>
      <c r="R87" s="104">
        <f>P87/'סכום נכסי הקרן'!$C$42</f>
        <v>6.0087293469082642E-6</v>
      </c>
    </row>
    <row r="88" spans="2:18">
      <c r="B88" s="102" t="s">
        <v>3978</v>
      </c>
      <c r="C88" s="109" t="s">
        <v>3714</v>
      </c>
      <c r="D88" s="96">
        <v>11898350</v>
      </c>
      <c r="E88" s="96"/>
      <c r="F88" s="96" t="s">
        <v>510</v>
      </c>
      <c r="G88" s="118">
        <v>41696</v>
      </c>
      <c r="H88" s="96" t="s">
        <v>328</v>
      </c>
      <c r="I88" s="103">
        <v>5.3</v>
      </c>
      <c r="J88" s="109" t="s">
        <v>453</v>
      </c>
      <c r="K88" s="109" t="s">
        <v>137</v>
      </c>
      <c r="L88" s="110">
        <v>5.0999999999999997E-2</v>
      </c>
      <c r="M88" s="110">
        <v>1.7000000000000001E-2</v>
      </c>
      <c r="N88" s="103">
        <v>365016.52</v>
      </c>
      <c r="O88" s="105">
        <v>119.69</v>
      </c>
      <c r="P88" s="103">
        <v>436.88828999999998</v>
      </c>
      <c r="Q88" s="104">
        <f t="shared" si="2"/>
        <v>7.55250155179544E-5</v>
      </c>
      <c r="R88" s="104">
        <f>P88/'סכום נכסי הקרן'!$C$42</f>
        <v>5.8003614752157102E-6</v>
      </c>
    </row>
    <row r="89" spans="2:18">
      <c r="B89" s="102" t="s">
        <v>3978</v>
      </c>
      <c r="C89" s="109" t="s">
        <v>3714</v>
      </c>
      <c r="D89" s="96">
        <v>11898360</v>
      </c>
      <c r="E89" s="96"/>
      <c r="F89" s="96" t="s">
        <v>510</v>
      </c>
      <c r="G89" s="118">
        <v>41725</v>
      </c>
      <c r="H89" s="96" t="s">
        <v>328</v>
      </c>
      <c r="I89" s="103">
        <v>5.3</v>
      </c>
      <c r="J89" s="109" t="s">
        <v>453</v>
      </c>
      <c r="K89" s="109" t="s">
        <v>137</v>
      </c>
      <c r="L89" s="110">
        <v>5.0999999999999997E-2</v>
      </c>
      <c r="M89" s="110">
        <v>1.7000000000000001E-2</v>
      </c>
      <c r="N89" s="103">
        <v>726941.55</v>
      </c>
      <c r="O89" s="105">
        <v>119.91</v>
      </c>
      <c r="P89" s="103">
        <v>871.67564000000004</v>
      </c>
      <c r="Q89" s="104">
        <f t="shared" si="2"/>
        <v>1.5068684088013172E-4</v>
      </c>
      <c r="R89" s="104">
        <f>P89/'סכום נכסי הקרן'!$C$42</f>
        <v>1.1572829752749837E-5</v>
      </c>
    </row>
    <row r="90" spans="2:18">
      <c r="B90" s="102" t="s">
        <v>3978</v>
      </c>
      <c r="C90" s="109" t="s">
        <v>3714</v>
      </c>
      <c r="D90" s="96">
        <v>11898380</v>
      </c>
      <c r="E90" s="96"/>
      <c r="F90" s="96" t="s">
        <v>510</v>
      </c>
      <c r="G90" s="118">
        <v>41787</v>
      </c>
      <c r="H90" s="96" t="s">
        <v>328</v>
      </c>
      <c r="I90" s="103">
        <v>5.3000000000000007</v>
      </c>
      <c r="J90" s="109" t="s">
        <v>453</v>
      </c>
      <c r="K90" s="109" t="s">
        <v>137</v>
      </c>
      <c r="L90" s="110">
        <v>5.0999999999999997E-2</v>
      </c>
      <c r="M90" s="110">
        <v>1.6899999999999998E-2</v>
      </c>
      <c r="N90" s="103">
        <v>457658.42</v>
      </c>
      <c r="O90" s="105">
        <v>119.46</v>
      </c>
      <c r="P90" s="103">
        <v>546.71871999999996</v>
      </c>
      <c r="Q90" s="104">
        <f t="shared" si="2"/>
        <v>9.4511436348994769E-5</v>
      </c>
      <c r="R90" s="104">
        <f>P90/'סכום נכסי הקרן'!$C$42</f>
        <v>7.2585287219926281E-6</v>
      </c>
    </row>
    <row r="91" spans="2:18">
      <c r="B91" s="102" t="s">
        <v>3978</v>
      </c>
      <c r="C91" s="109" t="s">
        <v>3714</v>
      </c>
      <c r="D91" s="96">
        <v>11898390</v>
      </c>
      <c r="E91" s="96"/>
      <c r="F91" s="96" t="s">
        <v>510</v>
      </c>
      <c r="G91" s="118">
        <v>41815</v>
      </c>
      <c r="H91" s="96" t="s">
        <v>328</v>
      </c>
      <c r="I91" s="103">
        <v>5.3000000000000007</v>
      </c>
      <c r="J91" s="109" t="s">
        <v>453</v>
      </c>
      <c r="K91" s="109" t="s">
        <v>137</v>
      </c>
      <c r="L91" s="110">
        <v>5.0999999999999997E-2</v>
      </c>
      <c r="M91" s="110">
        <v>1.6900000000000002E-2</v>
      </c>
      <c r="N91" s="103">
        <v>257320.22</v>
      </c>
      <c r="O91" s="105">
        <v>119.35</v>
      </c>
      <c r="P91" s="103">
        <v>307.11167999999998</v>
      </c>
      <c r="Q91" s="104">
        <f t="shared" si="2"/>
        <v>5.3090492303524655E-5</v>
      </c>
      <c r="R91" s="104">
        <f>P91/'סכום נכסי הקרן'!$C$42</f>
        <v>4.0773781262500193E-6</v>
      </c>
    </row>
    <row r="92" spans="2:18">
      <c r="B92" s="102" t="s">
        <v>3978</v>
      </c>
      <c r="C92" s="109" t="s">
        <v>3714</v>
      </c>
      <c r="D92" s="96">
        <v>11898400</v>
      </c>
      <c r="E92" s="96"/>
      <c r="F92" s="96" t="s">
        <v>510</v>
      </c>
      <c r="G92" s="118">
        <v>41836</v>
      </c>
      <c r="H92" s="96" t="s">
        <v>328</v>
      </c>
      <c r="I92" s="103">
        <v>5.3</v>
      </c>
      <c r="J92" s="109" t="s">
        <v>453</v>
      </c>
      <c r="K92" s="109" t="s">
        <v>137</v>
      </c>
      <c r="L92" s="110">
        <v>5.0999999999999997E-2</v>
      </c>
      <c r="M92" s="110">
        <v>1.6900000000000005E-2</v>
      </c>
      <c r="N92" s="103">
        <v>764982.85</v>
      </c>
      <c r="O92" s="105">
        <v>119.35</v>
      </c>
      <c r="P92" s="103">
        <v>913.00702999999999</v>
      </c>
      <c r="Q92" s="104">
        <f t="shared" si="2"/>
        <v>1.5783181121368912E-4</v>
      </c>
      <c r="R92" s="104">
        <f>P92/'סכום נכסי הקרן'!$C$42</f>
        <v>1.2121567285342243E-5</v>
      </c>
    </row>
    <row r="93" spans="2:18">
      <c r="B93" s="102" t="s">
        <v>3978</v>
      </c>
      <c r="C93" s="109" t="s">
        <v>3714</v>
      </c>
      <c r="D93" s="96">
        <v>11896130</v>
      </c>
      <c r="E93" s="96"/>
      <c r="F93" s="96" t="s">
        <v>510</v>
      </c>
      <c r="G93" s="118">
        <v>40903</v>
      </c>
      <c r="H93" s="96" t="s">
        <v>328</v>
      </c>
      <c r="I93" s="103">
        <v>5.410000000000001</v>
      </c>
      <c r="J93" s="109" t="s">
        <v>453</v>
      </c>
      <c r="K93" s="109" t="s">
        <v>137</v>
      </c>
      <c r="L93" s="110">
        <v>5.2619999999999993E-2</v>
      </c>
      <c r="M93" s="110">
        <v>5.0000000000000001E-3</v>
      </c>
      <c r="N93" s="103">
        <v>965794.64</v>
      </c>
      <c r="O93" s="105">
        <v>132.16</v>
      </c>
      <c r="P93" s="103">
        <v>1276.39426</v>
      </c>
      <c r="Q93" s="104">
        <f t="shared" si="2"/>
        <v>2.2065067547021673E-4</v>
      </c>
      <c r="R93" s="104">
        <f>P93/'סכום נכסי הקרן'!$C$42</f>
        <v>1.694608956648956E-5</v>
      </c>
    </row>
    <row r="94" spans="2:18">
      <c r="B94" s="102" t="s">
        <v>3978</v>
      </c>
      <c r="C94" s="109" t="s">
        <v>3714</v>
      </c>
      <c r="D94" s="96">
        <v>11898410</v>
      </c>
      <c r="E94" s="96"/>
      <c r="F94" s="96" t="s">
        <v>510</v>
      </c>
      <c r="G94" s="118">
        <v>41911</v>
      </c>
      <c r="H94" s="96" t="s">
        <v>328</v>
      </c>
      <c r="I94" s="103">
        <v>5.3</v>
      </c>
      <c r="J94" s="109" t="s">
        <v>453</v>
      </c>
      <c r="K94" s="109" t="s">
        <v>137</v>
      </c>
      <c r="L94" s="110">
        <v>5.0999999999999997E-2</v>
      </c>
      <c r="M94" s="110">
        <v>1.6899999999999998E-2</v>
      </c>
      <c r="N94" s="103">
        <v>300254.71999999997</v>
      </c>
      <c r="O94" s="105">
        <v>119.35</v>
      </c>
      <c r="P94" s="103">
        <v>358.35399999999998</v>
      </c>
      <c r="Q94" s="104">
        <f t="shared" si="2"/>
        <v>6.1948768210109346E-5</v>
      </c>
      <c r="R94" s="104">
        <f>P94/'סכום נכסי הקרן'!$C$42</f>
        <v>4.7576984406916715E-6</v>
      </c>
    </row>
    <row r="95" spans="2:18">
      <c r="B95" s="102" t="s">
        <v>3978</v>
      </c>
      <c r="C95" s="109" t="s">
        <v>3714</v>
      </c>
      <c r="D95" s="96">
        <v>11896140</v>
      </c>
      <c r="E95" s="96"/>
      <c r="F95" s="96" t="s">
        <v>510</v>
      </c>
      <c r="G95" s="118">
        <v>40933</v>
      </c>
      <c r="H95" s="96" t="s">
        <v>328</v>
      </c>
      <c r="I95" s="103">
        <v>5.2999999999999989</v>
      </c>
      <c r="J95" s="109" t="s">
        <v>453</v>
      </c>
      <c r="K95" s="109" t="s">
        <v>137</v>
      </c>
      <c r="L95" s="110">
        <v>5.1330999999999995E-2</v>
      </c>
      <c r="M95" s="110">
        <v>1.7000000000000005E-2</v>
      </c>
      <c r="N95" s="103">
        <v>3561420.48</v>
      </c>
      <c r="O95" s="105">
        <v>123.31</v>
      </c>
      <c r="P95" s="103">
        <v>4391.5875099999994</v>
      </c>
      <c r="Q95" s="104">
        <f t="shared" si="2"/>
        <v>7.5917510822092469E-4</v>
      </c>
      <c r="R95" s="104">
        <f>P95/'סכום נכסי הקרן'!$C$42</f>
        <v>5.8305053239221596E-5</v>
      </c>
    </row>
    <row r="96" spans="2:18">
      <c r="B96" s="102" t="s">
        <v>3978</v>
      </c>
      <c r="C96" s="109" t="s">
        <v>3714</v>
      </c>
      <c r="D96" s="96">
        <v>11896150</v>
      </c>
      <c r="E96" s="96"/>
      <c r="F96" s="96" t="s">
        <v>510</v>
      </c>
      <c r="G96" s="118">
        <v>40993</v>
      </c>
      <c r="H96" s="96" t="s">
        <v>328</v>
      </c>
      <c r="I96" s="103">
        <v>5.3</v>
      </c>
      <c r="J96" s="109" t="s">
        <v>453</v>
      </c>
      <c r="K96" s="109" t="s">
        <v>137</v>
      </c>
      <c r="L96" s="110">
        <v>5.1451999999999998E-2</v>
      </c>
      <c r="M96" s="110">
        <v>1.6999999999999998E-2</v>
      </c>
      <c r="N96" s="103">
        <v>2072654.16</v>
      </c>
      <c r="O96" s="105">
        <v>123.38</v>
      </c>
      <c r="P96" s="103">
        <v>2557.2406000000001</v>
      </c>
      <c r="Q96" s="104">
        <f t="shared" si="2"/>
        <v>4.4207098340434589E-4</v>
      </c>
      <c r="R96" s="104">
        <f>P96/'סכום נכסי הקרן'!$C$42</f>
        <v>3.395128731671318E-5</v>
      </c>
    </row>
    <row r="97" spans="2:18">
      <c r="B97" s="102" t="s">
        <v>3978</v>
      </c>
      <c r="C97" s="109" t="s">
        <v>3714</v>
      </c>
      <c r="D97" s="96">
        <v>11896160</v>
      </c>
      <c r="E97" s="96"/>
      <c r="F97" s="96" t="s">
        <v>510</v>
      </c>
      <c r="G97" s="118">
        <v>41053</v>
      </c>
      <c r="H97" s="96" t="s">
        <v>328</v>
      </c>
      <c r="I97" s="103">
        <v>5.3</v>
      </c>
      <c r="J97" s="109" t="s">
        <v>453</v>
      </c>
      <c r="K97" s="109" t="s">
        <v>137</v>
      </c>
      <c r="L97" s="110">
        <v>5.0999999999999997E-2</v>
      </c>
      <c r="M97" s="110">
        <v>1.6899999999999998E-2</v>
      </c>
      <c r="N97" s="103">
        <v>1459928.89</v>
      </c>
      <c r="O97" s="105">
        <v>121.61</v>
      </c>
      <c r="P97" s="103">
        <v>1775.4195300000001</v>
      </c>
      <c r="Q97" s="104">
        <f t="shared" si="2"/>
        <v>3.0691733018096989E-4</v>
      </c>
      <c r="R97" s="104">
        <f>P97/'סכום נכסי הקרן'!$C$42</f>
        <v>2.3571414661074078E-5</v>
      </c>
    </row>
    <row r="98" spans="2:18">
      <c r="B98" s="102" t="s">
        <v>3978</v>
      </c>
      <c r="C98" s="109" t="s">
        <v>3714</v>
      </c>
      <c r="D98" s="96">
        <v>11898170</v>
      </c>
      <c r="E98" s="96"/>
      <c r="F98" s="96" t="s">
        <v>510</v>
      </c>
      <c r="G98" s="118">
        <v>41085</v>
      </c>
      <c r="H98" s="96" t="s">
        <v>328</v>
      </c>
      <c r="I98" s="103">
        <v>5.3</v>
      </c>
      <c r="J98" s="109" t="s">
        <v>453</v>
      </c>
      <c r="K98" s="109" t="s">
        <v>137</v>
      </c>
      <c r="L98" s="110">
        <v>5.0999999999999997E-2</v>
      </c>
      <c r="M98" s="110">
        <v>1.6900000000000002E-2</v>
      </c>
      <c r="N98" s="103">
        <v>2686370.24</v>
      </c>
      <c r="O98" s="105">
        <v>121.61</v>
      </c>
      <c r="P98" s="103">
        <v>3266.8948399999999</v>
      </c>
      <c r="Q98" s="104">
        <f t="shared" si="2"/>
        <v>5.647491341242522E-4</v>
      </c>
      <c r="R98" s="104">
        <f>P98/'סכום נכסי הקרן'!$C$42</f>
        <v>4.3373034725918131E-5</v>
      </c>
    </row>
    <row r="99" spans="2:18">
      <c r="B99" s="102" t="s">
        <v>3978</v>
      </c>
      <c r="C99" s="109" t="s">
        <v>3714</v>
      </c>
      <c r="D99" s="96">
        <v>11898180</v>
      </c>
      <c r="E99" s="96"/>
      <c r="F99" s="96" t="s">
        <v>510</v>
      </c>
      <c r="G99" s="118">
        <v>41115</v>
      </c>
      <c r="H99" s="96" t="s">
        <v>328</v>
      </c>
      <c r="I99" s="103">
        <v>5.16</v>
      </c>
      <c r="J99" s="109" t="s">
        <v>453</v>
      </c>
      <c r="K99" s="109" t="s">
        <v>137</v>
      </c>
      <c r="L99" s="110">
        <v>5.0999999999999997E-2</v>
      </c>
      <c r="M99" s="110">
        <v>3.1600000000000003E-2</v>
      </c>
      <c r="N99" s="103">
        <v>1191271.77</v>
      </c>
      <c r="O99" s="105">
        <v>113.17</v>
      </c>
      <c r="P99" s="103">
        <v>1348.1622600000001</v>
      </c>
      <c r="Q99" s="104">
        <f t="shared" si="2"/>
        <v>2.3305723210667993E-4</v>
      </c>
      <c r="R99" s="104">
        <f>P99/'סכום נכסי הקרן'!$C$42</f>
        <v>1.7898919733563347E-5</v>
      </c>
    </row>
    <row r="100" spans="2:18">
      <c r="B100" s="102" t="s">
        <v>3978</v>
      </c>
      <c r="C100" s="109" t="s">
        <v>3714</v>
      </c>
      <c r="D100" s="96">
        <v>11898190</v>
      </c>
      <c r="E100" s="96"/>
      <c r="F100" s="96" t="s">
        <v>510</v>
      </c>
      <c r="G100" s="118">
        <v>41179</v>
      </c>
      <c r="H100" s="96" t="s">
        <v>328</v>
      </c>
      <c r="I100" s="103">
        <v>5.3</v>
      </c>
      <c r="J100" s="109" t="s">
        <v>453</v>
      </c>
      <c r="K100" s="109" t="s">
        <v>137</v>
      </c>
      <c r="L100" s="110">
        <v>5.0999999999999997E-2</v>
      </c>
      <c r="M100" s="110">
        <v>1.7000000000000001E-2</v>
      </c>
      <c r="N100" s="103">
        <v>1502193.81</v>
      </c>
      <c r="O100" s="105">
        <v>120.57</v>
      </c>
      <c r="P100" s="103">
        <v>1811.1950400000001</v>
      </c>
      <c r="Q100" s="104">
        <f t="shared" si="2"/>
        <v>3.1310185379892434E-4</v>
      </c>
      <c r="R100" s="104">
        <f>P100/'סכום נכסי הקרן'!$C$42</f>
        <v>2.4046389373626329E-5</v>
      </c>
    </row>
    <row r="101" spans="2:18">
      <c r="B101" s="102" t="s">
        <v>3979</v>
      </c>
      <c r="C101" s="109" t="s">
        <v>3714</v>
      </c>
      <c r="D101" s="96">
        <v>90145563</v>
      </c>
      <c r="E101" s="96"/>
      <c r="F101" s="96" t="s">
        <v>514</v>
      </c>
      <c r="G101" s="118">
        <v>42122</v>
      </c>
      <c r="H101" s="96" t="s">
        <v>135</v>
      </c>
      <c r="I101" s="103">
        <v>5.5399999999999991</v>
      </c>
      <c r="J101" s="109" t="s">
        <v>453</v>
      </c>
      <c r="K101" s="109" t="s">
        <v>137</v>
      </c>
      <c r="L101" s="110">
        <v>2.4799999999999999E-2</v>
      </c>
      <c r="M101" s="110">
        <v>1.3600000000000001E-2</v>
      </c>
      <c r="N101" s="103">
        <v>101522930.14</v>
      </c>
      <c r="O101" s="105">
        <v>107.63</v>
      </c>
      <c r="P101" s="103">
        <v>109269.12437000001</v>
      </c>
      <c r="Q101" s="104">
        <f t="shared" si="2"/>
        <v>1.8889387750991311E-2</v>
      </c>
      <c r="R101" s="104">
        <f>P101/'סכום נכסי הקרן'!$C$42</f>
        <v>1.4507150544737699E-3</v>
      </c>
    </row>
    <row r="102" spans="2:18">
      <c r="B102" s="102" t="s">
        <v>3972</v>
      </c>
      <c r="C102" s="109" t="s">
        <v>3714</v>
      </c>
      <c r="D102" s="96">
        <v>90150300</v>
      </c>
      <c r="E102" s="96"/>
      <c r="F102" s="96" t="s">
        <v>514</v>
      </c>
      <c r="G102" s="118">
        <v>39261</v>
      </c>
      <c r="H102" s="96" t="s">
        <v>135</v>
      </c>
      <c r="I102" s="103">
        <v>3.7399999999999993</v>
      </c>
      <c r="J102" s="109" t="s">
        <v>133</v>
      </c>
      <c r="K102" s="109" t="s">
        <v>137</v>
      </c>
      <c r="L102" s="110">
        <v>4.7039999999999998E-2</v>
      </c>
      <c r="M102" s="110">
        <v>3.3999999999999998E-3</v>
      </c>
      <c r="N102" s="103">
        <v>17253913.190000001</v>
      </c>
      <c r="O102" s="105">
        <v>140.86000000000001</v>
      </c>
      <c r="P102" s="103">
        <v>24303.862120000002</v>
      </c>
      <c r="Q102" s="104">
        <f t="shared" si="2"/>
        <v>4.2014162562224421E-3</v>
      </c>
      <c r="R102" s="104">
        <f>P102/'סכום נכסי הקרן'!$C$42</f>
        <v>3.226710094239478E-4</v>
      </c>
    </row>
    <row r="103" spans="2:18">
      <c r="B103" s="94" t="s">
        <v>3983</v>
      </c>
      <c r="C103" s="109" t="s">
        <v>3708</v>
      </c>
      <c r="D103" s="96">
        <v>7699</v>
      </c>
      <c r="E103" s="96"/>
      <c r="F103" s="96" t="s">
        <v>3716</v>
      </c>
      <c r="G103" s="118">
        <v>43977</v>
      </c>
      <c r="H103" s="96" t="s">
        <v>3705</v>
      </c>
      <c r="I103" s="103">
        <v>10.29</v>
      </c>
      <c r="J103" s="109" t="s">
        <v>389</v>
      </c>
      <c r="K103" s="109" t="s">
        <v>137</v>
      </c>
      <c r="L103" s="110">
        <v>1.908E-2</v>
      </c>
      <c r="M103" s="110">
        <v>2.5000000000000001E-2</v>
      </c>
      <c r="N103" s="103">
        <v>23013578.889999997</v>
      </c>
      <c r="O103" s="105">
        <v>94.31</v>
      </c>
      <c r="P103" s="103">
        <v>21704.106949999998</v>
      </c>
      <c r="Q103" s="104">
        <f t="shared" ref="Q103:Q168" si="3">P103/$P$10</f>
        <v>3.7519957657873868E-3</v>
      </c>
      <c r="R103" s="104">
        <f>P103/'סכום נכסי הקרן'!$C$42</f>
        <v>2.8815527604720545E-4</v>
      </c>
    </row>
    <row r="104" spans="2:18">
      <c r="B104" s="102" t="s">
        <v>3983</v>
      </c>
      <c r="C104" s="109" t="s">
        <v>3708</v>
      </c>
      <c r="D104" s="96">
        <v>7567</v>
      </c>
      <c r="E104" s="96"/>
      <c r="F104" s="96" t="s">
        <v>3716</v>
      </c>
      <c r="G104" s="118">
        <v>43919</v>
      </c>
      <c r="H104" s="96" t="s">
        <v>3705</v>
      </c>
      <c r="I104" s="103">
        <v>10.01</v>
      </c>
      <c r="J104" s="109" t="s">
        <v>389</v>
      </c>
      <c r="K104" s="109" t="s">
        <v>137</v>
      </c>
      <c r="L104" s="110">
        <v>2.69E-2</v>
      </c>
      <c r="M104" s="110">
        <v>1.8699999999999991E-2</v>
      </c>
      <c r="N104" s="103">
        <v>12785321.630000003</v>
      </c>
      <c r="O104" s="105">
        <v>108.53</v>
      </c>
      <c r="P104" s="103">
        <v>13875.909550000002</v>
      </c>
      <c r="Q104" s="104">
        <f t="shared" si="3"/>
        <v>2.3987328295969708E-3</v>
      </c>
      <c r="R104" s="104">
        <f>P104/'סכום נכסי הקרן'!$C$42</f>
        <v>1.8422396074611609E-4</v>
      </c>
    </row>
    <row r="105" spans="2:18">
      <c r="B105" s="102" t="s">
        <v>3983</v>
      </c>
      <c r="C105" s="109" t="s">
        <v>3708</v>
      </c>
      <c r="D105" s="96">
        <v>7566</v>
      </c>
      <c r="E105" s="96"/>
      <c r="F105" s="96" t="s">
        <v>3716</v>
      </c>
      <c r="G105" s="118">
        <v>43919</v>
      </c>
      <c r="H105" s="96" t="s">
        <v>3705</v>
      </c>
      <c r="I105" s="103">
        <v>9.6299999999999972</v>
      </c>
      <c r="J105" s="109" t="s">
        <v>389</v>
      </c>
      <c r="K105" s="109" t="s">
        <v>137</v>
      </c>
      <c r="L105" s="110">
        <v>2.69E-2</v>
      </c>
      <c r="M105" s="110">
        <v>1.8600000000000002E-2</v>
      </c>
      <c r="N105" s="103">
        <v>12785321.620000003</v>
      </c>
      <c r="O105" s="105">
        <v>108.33</v>
      </c>
      <c r="P105" s="103">
        <v>13850.338900000001</v>
      </c>
      <c r="Q105" s="104">
        <f t="shared" si="3"/>
        <v>2.3943124233231968E-3</v>
      </c>
      <c r="R105" s="104">
        <f>P105/'סכום נכסי הקרן'!$C$42</f>
        <v>1.8388447118653956E-4</v>
      </c>
    </row>
    <row r="106" spans="2:18">
      <c r="B106" s="94" t="s">
        <v>3983</v>
      </c>
      <c r="C106" s="109" t="s">
        <v>3708</v>
      </c>
      <c r="D106" s="96">
        <v>7700</v>
      </c>
      <c r="E106" s="96"/>
      <c r="F106" s="96" t="s">
        <v>3716</v>
      </c>
      <c r="G106" s="118">
        <v>43977</v>
      </c>
      <c r="H106" s="96" t="s">
        <v>3705</v>
      </c>
      <c r="I106" s="103">
        <v>9.9100000000000037</v>
      </c>
      <c r="J106" s="109" t="s">
        <v>389</v>
      </c>
      <c r="K106" s="109" t="s">
        <v>137</v>
      </c>
      <c r="L106" s="110">
        <v>1.8769999999999998E-2</v>
      </c>
      <c r="M106" s="110">
        <v>2.4900000000000002E-2</v>
      </c>
      <c r="N106" s="103">
        <v>15342385.93</v>
      </c>
      <c r="O106" s="105">
        <v>94.33</v>
      </c>
      <c r="P106" s="103">
        <v>14472.47241</v>
      </c>
      <c r="Q106" s="104">
        <f t="shared" si="3"/>
        <v>2.5018608380380646E-3</v>
      </c>
      <c r="R106" s="104">
        <f>P106/'סכום נכסי הקרן'!$C$42</f>
        <v>1.921442468006782E-4</v>
      </c>
    </row>
    <row r="107" spans="2:18">
      <c r="B107" s="102" t="s">
        <v>3980</v>
      </c>
      <c r="C107" s="109" t="s">
        <v>3708</v>
      </c>
      <c r="D107" s="96">
        <v>4100</v>
      </c>
      <c r="E107" s="96"/>
      <c r="F107" s="96" t="s">
        <v>514</v>
      </c>
      <c r="G107" s="118">
        <v>42052</v>
      </c>
      <c r="H107" s="96" t="s">
        <v>135</v>
      </c>
      <c r="I107" s="103">
        <v>5.35</v>
      </c>
      <c r="J107" s="109" t="s">
        <v>453</v>
      </c>
      <c r="K107" s="109" t="s">
        <v>137</v>
      </c>
      <c r="L107" s="110">
        <v>2.9779E-2</v>
      </c>
      <c r="M107" s="110">
        <v>6.8999999999999999E-3</v>
      </c>
      <c r="N107" s="103">
        <v>13008593.189999999</v>
      </c>
      <c r="O107" s="105">
        <v>114.26</v>
      </c>
      <c r="P107" s="103">
        <v>14863.619080000002</v>
      </c>
      <c r="Q107" s="104">
        <f t="shared" si="3"/>
        <v>2.5694784853811563E-3</v>
      </c>
      <c r="R107" s="104">
        <f>P107/'סכום נכסי הקרן'!$C$42</f>
        <v>1.9733731818244245E-4</v>
      </c>
    </row>
    <row r="108" spans="2:18">
      <c r="B108" s="102" t="s">
        <v>3981</v>
      </c>
      <c r="C108" s="109" t="s">
        <v>3714</v>
      </c>
      <c r="D108" s="96">
        <v>95350502</v>
      </c>
      <c r="E108" s="96"/>
      <c r="F108" s="96" t="s">
        <v>514</v>
      </c>
      <c r="G108" s="118">
        <v>41767</v>
      </c>
      <c r="H108" s="96" t="s">
        <v>135</v>
      </c>
      <c r="I108" s="103">
        <v>5.910000000000001</v>
      </c>
      <c r="J108" s="109" t="s">
        <v>453</v>
      </c>
      <c r="K108" s="109" t="s">
        <v>137</v>
      </c>
      <c r="L108" s="110">
        <v>5.3499999999999999E-2</v>
      </c>
      <c r="M108" s="110">
        <v>1.54E-2</v>
      </c>
      <c r="N108" s="103">
        <v>642862.59000000008</v>
      </c>
      <c r="O108" s="105">
        <v>125.69</v>
      </c>
      <c r="P108" s="103">
        <v>808.01396999999997</v>
      </c>
      <c r="Q108" s="104">
        <f t="shared" si="3"/>
        <v>1.3968162804952713E-4</v>
      </c>
      <c r="R108" s="104">
        <f>P108/'סכום נכסי הקרן'!$C$42</f>
        <v>1.0727623537412967E-5</v>
      </c>
    </row>
    <row r="109" spans="2:18">
      <c r="B109" s="102" t="s">
        <v>3981</v>
      </c>
      <c r="C109" s="109" t="s">
        <v>3714</v>
      </c>
      <c r="D109" s="96">
        <v>95350101</v>
      </c>
      <c r="E109" s="96"/>
      <c r="F109" s="96" t="s">
        <v>514</v>
      </c>
      <c r="G109" s="118">
        <v>41269</v>
      </c>
      <c r="H109" s="96" t="s">
        <v>135</v>
      </c>
      <c r="I109" s="103">
        <v>6.0500000000000007</v>
      </c>
      <c r="J109" s="109" t="s">
        <v>453</v>
      </c>
      <c r="K109" s="109" t="s">
        <v>137</v>
      </c>
      <c r="L109" s="110">
        <v>5.3499999999999999E-2</v>
      </c>
      <c r="M109" s="110">
        <v>4.3000000000000009E-3</v>
      </c>
      <c r="N109" s="103">
        <v>3192814.81</v>
      </c>
      <c r="O109" s="105">
        <v>136.26</v>
      </c>
      <c r="P109" s="103">
        <v>4350.5293099999999</v>
      </c>
      <c r="Q109" s="104">
        <f t="shared" si="3"/>
        <v>7.5207736432822555E-4</v>
      </c>
      <c r="R109" s="104">
        <f>P109/'סכום נכסי הקרן'!$C$42</f>
        <v>5.7759942722476689E-5</v>
      </c>
    </row>
    <row r="110" spans="2:18">
      <c r="B110" s="102" t="s">
        <v>3981</v>
      </c>
      <c r="C110" s="109" t="s">
        <v>3714</v>
      </c>
      <c r="D110" s="96">
        <v>95350102</v>
      </c>
      <c r="E110" s="96"/>
      <c r="F110" s="96" t="s">
        <v>514</v>
      </c>
      <c r="G110" s="118">
        <v>41767</v>
      </c>
      <c r="H110" s="96" t="s">
        <v>135</v>
      </c>
      <c r="I110" s="103">
        <v>6.4200000000000008</v>
      </c>
      <c r="J110" s="109" t="s">
        <v>453</v>
      </c>
      <c r="K110" s="109" t="s">
        <v>137</v>
      </c>
      <c r="L110" s="110">
        <v>5.3499999999999999E-2</v>
      </c>
      <c r="M110" s="110">
        <v>1.8499999999999999E-2</v>
      </c>
      <c r="N110" s="103">
        <v>503109.91</v>
      </c>
      <c r="O110" s="105">
        <v>125.69</v>
      </c>
      <c r="P110" s="103">
        <v>632.35880999999995</v>
      </c>
      <c r="Q110" s="104">
        <f t="shared" si="3"/>
        <v>1.0931606552825021E-4</v>
      </c>
      <c r="R110" s="104">
        <f>P110/'סכום נכסי הקרן'!$C$42</f>
        <v>8.3955321394337462E-6</v>
      </c>
    </row>
    <row r="111" spans="2:18">
      <c r="B111" s="102" t="s">
        <v>3981</v>
      </c>
      <c r="C111" s="109" t="s">
        <v>3714</v>
      </c>
      <c r="D111" s="96">
        <v>95350202</v>
      </c>
      <c r="E111" s="96"/>
      <c r="F111" s="96" t="s">
        <v>514</v>
      </c>
      <c r="G111" s="118">
        <v>41767</v>
      </c>
      <c r="H111" s="96" t="s">
        <v>135</v>
      </c>
      <c r="I111" s="103">
        <v>5.9099999999999984</v>
      </c>
      <c r="J111" s="109" t="s">
        <v>453</v>
      </c>
      <c r="K111" s="109" t="s">
        <v>137</v>
      </c>
      <c r="L111" s="110">
        <v>5.3499999999999999E-2</v>
      </c>
      <c r="M111" s="110">
        <v>1.5399999999999995E-2</v>
      </c>
      <c r="N111" s="103">
        <v>642862.59000000008</v>
      </c>
      <c r="O111" s="105">
        <v>125.69</v>
      </c>
      <c r="P111" s="103">
        <v>808.0139700000002</v>
      </c>
      <c r="Q111" s="104">
        <f t="shared" si="3"/>
        <v>1.3968162804952719E-4</v>
      </c>
      <c r="R111" s="104">
        <f>P111/'סכום נכסי הקרן'!$C$42</f>
        <v>1.0727623537412971E-5</v>
      </c>
    </row>
    <row r="112" spans="2:18">
      <c r="B112" s="102" t="s">
        <v>3981</v>
      </c>
      <c r="C112" s="109" t="s">
        <v>3714</v>
      </c>
      <c r="D112" s="96">
        <v>95350201</v>
      </c>
      <c r="E112" s="96"/>
      <c r="F112" s="96" t="s">
        <v>514</v>
      </c>
      <c r="G112" s="118">
        <v>41269</v>
      </c>
      <c r="H112" s="96" t="s">
        <v>135</v>
      </c>
      <c r="I112" s="103">
        <v>6.0499999999999989</v>
      </c>
      <c r="J112" s="109" t="s">
        <v>453</v>
      </c>
      <c r="K112" s="109" t="s">
        <v>137</v>
      </c>
      <c r="L112" s="110">
        <v>5.3499999999999999E-2</v>
      </c>
      <c r="M112" s="110">
        <v>4.2999999999999991E-3</v>
      </c>
      <c r="N112" s="103">
        <v>3392365.6599999992</v>
      </c>
      <c r="O112" s="105">
        <v>136.26</v>
      </c>
      <c r="P112" s="103">
        <v>4622.4372600000006</v>
      </c>
      <c r="Q112" s="104">
        <f t="shared" si="3"/>
        <v>7.9908217680146724E-4</v>
      </c>
      <c r="R112" s="104">
        <f>P112/'סכום נכסי הקרן'!$C$42</f>
        <v>6.1369937391788799E-5</v>
      </c>
    </row>
    <row r="113" spans="2:18">
      <c r="B113" s="102" t="s">
        <v>3981</v>
      </c>
      <c r="C113" s="109" t="s">
        <v>3714</v>
      </c>
      <c r="D113" s="96">
        <v>95350301</v>
      </c>
      <c r="E113" s="96"/>
      <c r="F113" s="96" t="s">
        <v>514</v>
      </c>
      <c r="G113" s="118">
        <v>41281</v>
      </c>
      <c r="H113" s="96" t="s">
        <v>135</v>
      </c>
      <c r="I113" s="103">
        <v>6.05</v>
      </c>
      <c r="J113" s="109" t="s">
        <v>453</v>
      </c>
      <c r="K113" s="109" t="s">
        <v>137</v>
      </c>
      <c r="L113" s="110">
        <v>5.3499999999999999E-2</v>
      </c>
      <c r="M113" s="110">
        <v>4.5999999999999999E-3</v>
      </c>
      <c r="N113" s="103">
        <v>4273891.1000000006</v>
      </c>
      <c r="O113" s="105">
        <v>136.07</v>
      </c>
      <c r="P113" s="103">
        <v>5815.4833600000002</v>
      </c>
      <c r="Q113" s="104">
        <f t="shared" si="3"/>
        <v>1.0053244297493203E-3</v>
      </c>
      <c r="R113" s="104">
        <f>P113/'סכום נכסי הקרן'!$C$42</f>
        <v>7.720945242341473E-5</v>
      </c>
    </row>
    <row r="114" spans="2:18">
      <c r="B114" s="102" t="s">
        <v>3981</v>
      </c>
      <c r="C114" s="109" t="s">
        <v>3714</v>
      </c>
      <c r="D114" s="96">
        <v>95350302</v>
      </c>
      <c r="E114" s="96"/>
      <c r="F114" s="96" t="s">
        <v>514</v>
      </c>
      <c r="G114" s="118">
        <v>41767</v>
      </c>
      <c r="H114" s="96" t="s">
        <v>135</v>
      </c>
      <c r="I114" s="103">
        <v>5.91</v>
      </c>
      <c r="J114" s="109" t="s">
        <v>453</v>
      </c>
      <c r="K114" s="109" t="s">
        <v>137</v>
      </c>
      <c r="L114" s="110">
        <v>5.3499999999999999E-2</v>
      </c>
      <c r="M114" s="110">
        <v>1.5400000000000002E-2</v>
      </c>
      <c r="N114" s="103">
        <v>754664.7</v>
      </c>
      <c r="O114" s="105">
        <v>125.69</v>
      </c>
      <c r="P114" s="103">
        <v>948.53800000000001</v>
      </c>
      <c r="Q114" s="104">
        <f t="shared" si="3"/>
        <v>1.6397406112525798E-4</v>
      </c>
      <c r="R114" s="104">
        <f>P114/'סכום נכסי הקרן'!$C$42</f>
        <v>1.2593295354696185E-5</v>
      </c>
    </row>
    <row r="115" spans="2:18">
      <c r="B115" s="102" t="s">
        <v>3981</v>
      </c>
      <c r="C115" s="109" t="s">
        <v>3714</v>
      </c>
      <c r="D115" s="96">
        <v>95350401</v>
      </c>
      <c r="E115" s="96"/>
      <c r="F115" s="96" t="s">
        <v>514</v>
      </c>
      <c r="G115" s="118">
        <v>41281</v>
      </c>
      <c r="H115" s="96" t="s">
        <v>135</v>
      </c>
      <c r="I115" s="103">
        <v>6.0500000000000016</v>
      </c>
      <c r="J115" s="109" t="s">
        <v>453</v>
      </c>
      <c r="K115" s="109" t="s">
        <v>137</v>
      </c>
      <c r="L115" s="110">
        <v>5.3499999999999999E-2</v>
      </c>
      <c r="M115" s="110">
        <v>4.5999999999999999E-3</v>
      </c>
      <c r="N115" s="103">
        <v>3078650.33</v>
      </c>
      <c r="O115" s="105">
        <v>136.07</v>
      </c>
      <c r="P115" s="103">
        <v>4189.1193499999999</v>
      </c>
      <c r="Q115" s="104">
        <f t="shared" si="3"/>
        <v>7.2417437399229239E-4</v>
      </c>
      <c r="R115" s="104">
        <f>P115/'סכום נכסי הקרן'!$C$42</f>
        <v>5.5616978181815486E-5</v>
      </c>
    </row>
    <row r="116" spans="2:18">
      <c r="B116" s="102" t="s">
        <v>3981</v>
      </c>
      <c r="C116" s="109" t="s">
        <v>3714</v>
      </c>
      <c r="D116" s="96">
        <v>95350402</v>
      </c>
      <c r="E116" s="96"/>
      <c r="F116" s="96" t="s">
        <v>514</v>
      </c>
      <c r="G116" s="118">
        <v>41767</v>
      </c>
      <c r="H116" s="96" t="s">
        <v>135</v>
      </c>
      <c r="I116" s="103">
        <v>5.91</v>
      </c>
      <c r="J116" s="109" t="s">
        <v>453</v>
      </c>
      <c r="K116" s="109" t="s">
        <v>137</v>
      </c>
      <c r="L116" s="110">
        <v>5.3499999999999999E-2</v>
      </c>
      <c r="M116" s="110">
        <v>1.5399999999999999E-2</v>
      </c>
      <c r="N116" s="103">
        <v>614771.06999999995</v>
      </c>
      <c r="O116" s="105">
        <v>125.69</v>
      </c>
      <c r="P116" s="103">
        <v>772.70569999999998</v>
      </c>
      <c r="Q116" s="104">
        <f t="shared" si="3"/>
        <v>1.3357787635670396E-4</v>
      </c>
      <c r="R116" s="104">
        <f>P116/'סכום נכסי הקרן'!$C$42</f>
        <v>1.0258852151792825E-5</v>
      </c>
    </row>
    <row r="117" spans="2:18">
      <c r="B117" s="102" t="s">
        <v>3981</v>
      </c>
      <c r="C117" s="109" t="s">
        <v>3714</v>
      </c>
      <c r="D117" s="96">
        <v>95350501</v>
      </c>
      <c r="E117" s="96"/>
      <c r="F117" s="96" t="s">
        <v>514</v>
      </c>
      <c r="G117" s="118">
        <v>41281</v>
      </c>
      <c r="H117" s="96" t="s">
        <v>135</v>
      </c>
      <c r="I117" s="103">
        <v>6.05</v>
      </c>
      <c r="J117" s="109" t="s">
        <v>453</v>
      </c>
      <c r="K117" s="109" t="s">
        <v>137</v>
      </c>
      <c r="L117" s="110">
        <v>5.3499999999999999E-2</v>
      </c>
      <c r="M117" s="110">
        <v>4.6000000000000008E-3</v>
      </c>
      <c r="N117" s="103">
        <v>3697398.82</v>
      </c>
      <c r="O117" s="105">
        <v>136.07</v>
      </c>
      <c r="P117" s="103">
        <v>5031.0503399999998</v>
      </c>
      <c r="Q117" s="104">
        <f t="shared" si="3"/>
        <v>8.6971924791142785E-4</v>
      </c>
      <c r="R117" s="104">
        <f>P117/'סכום נכסי הקרן'!$C$42</f>
        <v>6.6794902129345006E-5</v>
      </c>
    </row>
    <row r="118" spans="2:18">
      <c r="B118" s="102" t="s">
        <v>3984</v>
      </c>
      <c r="C118" s="109" t="s">
        <v>3708</v>
      </c>
      <c r="D118" s="96">
        <v>22333</v>
      </c>
      <c r="E118" s="96"/>
      <c r="F118" s="96" t="s">
        <v>3716</v>
      </c>
      <c r="G118" s="118">
        <v>41639</v>
      </c>
      <c r="H118" s="96" t="s">
        <v>3705</v>
      </c>
      <c r="I118" s="103">
        <v>1.7</v>
      </c>
      <c r="J118" s="109" t="s">
        <v>132</v>
      </c>
      <c r="K118" s="109" t="s">
        <v>137</v>
      </c>
      <c r="L118" s="110">
        <v>3.7000000000000005E-2</v>
      </c>
      <c r="M118" s="110">
        <v>1.15E-2</v>
      </c>
      <c r="N118" s="103">
        <v>32384000.030000001</v>
      </c>
      <c r="O118" s="105">
        <v>106.25</v>
      </c>
      <c r="P118" s="103">
        <v>34408.000530000005</v>
      </c>
      <c r="Q118" s="104">
        <f t="shared" si="3"/>
        <v>5.9481218275958684E-3</v>
      </c>
      <c r="R118" s="104">
        <f>P118/'סכום נכסי הקרן'!$C$42</f>
        <v>4.5681892896102519E-4</v>
      </c>
    </row>
    <row r="119" spans="2:18">
      <c r="B119" s="102" t="s">
        <v>3984</v>
      </c>
      <c r="C119" s="109" t="s">
        <v>3708</v>
      </c>
      <c r="D119" s="96">
        <v>22334</v>
      </c>
      <c r="E119" s="96"/>
      <c r="F119" s="96" t="s">
        <v>3716</v>
      </c>
      <c r="G119" s="118">
        <v>42004</v>
      </c>
      <c r="H119" s="96" t="s">
        <v>3705</v>
      </c>
      <c r="I119" s="103">
        <v>2.1599999999999997</v>
      </c>
      <c r="J119" s="109" t="s">
        <v>132</v>
      </c>
      <c r="K119" s="109" t="s">
        <v>137</v>
      </c>
      <c r="L119" s="110">
        <v>3.7000000000000005E-2</v>
      </c>
      <c r="M119" s="110">
        <v>1.1899999999999999E-2</v>
      </c>
      <c r="N119" s="103">
        <v>13493333.389999997</v>
      </c>
      <c r="O119" s="105">
        <v>107.38</v>
      </c>
      <c r="P119" s="103">
        <v>14489.141589999999</v>
      </c>
      <c r="Q119" s="104">
        <f t="shared" si="3"/>
        <v>2.5047424444051558E-3</v>
      </c>
      <c r="R119" s="104">
        <f>P119/'סכום נכסי הקרן'!$C$42</f>
        <v>1.9236555570665832E-4</v>
      </c>
    </row>
    <row r="120" spans="2:18">
      <c r="B120" s="102" t="s">
        <v>3984</v>
      </c>
      <c r="C120" s="109" t="s">
        <v>3708</v>
      </c>
      <c r="D120" s="96">
        <v>458870</v>
      </c>
      <c r="E120" s="96"/>
      <c r="F120" s="96" t="s">
        <v>3716</v>
      </c>
      <c r="G120" s="118">
        <v>42759</v>
      </c>
      <c r="H120" s="96" t="s">
        <v>3705</v>
      </c>
      <c r="I120" s="103">
        <v>3.169999999999999</v>
      </c>
      <c r="J120" s="109" t="s">
        <v>132</v>
      </c>
      <c r="K120" s="109" t="s">
        <v>137</v>
      </c>
      <c r="L120" s="110">
        <v>2.5499999999999998E-2</v>
      </c>
      <c r="M120" s="110">
        <v>1.4499999999999999E-2</v>
      </c>
      <c r="N120" s="103">
        <v>13936142.59</v>
      </c>
      <c r="O120" s="105">
        <v>104.16</v>
      </c>
      <c r="P120" s="103">
        <v>14515.885670000001</v>
      </c>
      <c r="Q120" s="104">
        <f t="shared" si="3"/>
        <v>2.509365701890527E-3</v>
      </c>
      <c r="R120" s="104">
        <f>P120/'סכום נכסי הקרן'!$C$42</f>
        <v>1.9272062434748206E-4</v>
      </c>
    </row>
    <row r="121" spans="2:18">
      <c r="B121" s="102" t="s">
        <v>3984</v>
      </c>
      <c r="C121" s="109" t="s">
        <v>3708</v>
      </c>
      <c r="D121" s="96">
        <v>458869</v>
      </c>
      <c r="E121" s="96"/>
      <c r="F121" s="96" t="s">
        <v>3716</v>
      </c>
      <c r="G121" s="118">
        <v>42759</v>
      </c>
      <c r="H121" s="96" t="s">
        <v>3705</v>
      </c>
      <c r="I121" s="103">
        <v>3.08</v>
      </c>
      <c r="J121" s="109" t="s">
        <v>132</v>
      </c>
      <c r="K121" s="109" t="s">
        <v>137</v>
      </c>
      <c r="L121" s="110">
        <v>3.8800000000000001E-2</v>
      </c>
      <c r="M121" s="110">
        <v>2.5300000000000003E-2</v>
      </c>
      <c r="N121" s="103">
        <v>13936142.59</v>
      </c>
      <c r="O121" s="105">
        <v>105.94</v>
      </c>
      <c r="P121" s="103">
        <v>14763.95001</v>
      </c>
      <c r="Q121" s="104">
        <f t="shared" si="3"/>
        <v>2.5522486620356733E-3</v>
      </c>
      <c r="R121" s="104">
        <f>P121/'סכום נכסי הקרן'!$C$42</f>
        <v>1.9601405855948807E-4</v>
      </c>
    </row>
    <row r="122" spans="2:18">
      <c r="B122" s="102" t="s">
        <v>4009</v>
      </c>
      <c r="C122" s="109" t="s">
        <v>3714</v>
      </c>
      <c r="D122" s="96">
        <v>9912270</v>
      </c>
      <c r="E122" s="96"/>
      <c r="F122" s="96" t="s">
        <v>629</v>
      </c>
      <c r="G122" s="118">
        <v>43801</v>
      </c>
      <c r="H122" s="96" t="s">
        <v>328</v>
      </c>
      <c r="I122" s="103">
        <v>6.45</v>
      </c>
      <c r="J122" s="109" t="s">
        <v>453</v>
      </c>
      <c r="K122" s="109" t="s">
        <v>138</v>
      </c>
      <c r="L122" s="110">
        <v>2.3629999999999998E-2</v>
      </c>
      <c r="M122" s="110">
        <v>3.7399999999999996E-2</v>
      </c>
      <c r="N122" s="103">
        <v>34772583.260000005</v>
      </c>
      <c r="O122" s="105">
        <v>91.98</v>
      </c>
      <c r="P122" s="103">
        <v>124186.78955999999</v>
      </c>
      <c r="Q122" s="104">
        <f t="shared" si="3"/>
        <v>2.1468209204334447E-2</v>
      </c>
      <c r="R122" s="104">
        <f>P122/'סכום נכסי הקרן'!$C$42</f>
        <v>1.6487699175790327E-3</v>
      </c>
    </row>
    <row r="123" spans="2:18">
      <c r="B123" s="102" t="s">
        <v>3985</v>
      </c>
      <c r="C123" s="109" t="s">
        <v>3708</v>
      </c>
      <c r="D123" s="96">
        <v>7497</v>
      </c>
      <c r="E123" s="96"/>
      <c r="F123" s="96" t="s">
        <v>316</v>
      </c>
      <c r="G123" s="118">
        <v>43902</v>
      </c>
      <c r="H123" s="96" t="s">
        <v>3705</v>
      </c>
      <c r="I123" s="103">
        <v>8.06</v>
      </c>
      <c r="J123" s="109" t="s">
        <v>389</v>
      </c>
      <c r="K123" s="109" t="s">
        <v>137</v>
      </c>
      <c r="L123" s="110">
        <v>2.7000000000000003E-2</v>
      </c>
      <c r="M123" s="110">
        <v>1.7900000000000003E-2</v>
      </c>
      <c r="N123" s="103">
        <v>23963778.640000004</v>
      </c>
      <c r="O123" s="105">
        <v>107.63</v>
      </c>
      <c r="P123" s="103">
        <v>25792.214370000002</v>
      </c>
      <c r="Q123" s="104">
        <f t="shared" si="3"/>
        <v>4.4587081758054366E-3</v>
      </c>
      <c r="R123" s="104">
        <f>P123/'סכום נכסי הקרן'!$C$42</f>
        <v>3.4243116608195898E-4</v>
      </c>
    </row>
    <row r="124" spans="2:18">
      <c r="B124" s="94" t="s">
        <v>3985</v>
      </c>
      <c r="C124" s="109" t="s">
        <v>3708</v>
      </c>
      <c r="D124" s="96">
        <v>7583</v>
      </c>
      <c r="E124" s="96"/>
      <c r="F124" s="96" t="s">
        <v>316</v>
      </c>
      <c r="G124" s="118">
        <v>43926</v>
      </c>
      <c r="H124" s="96" t="s">
        <v>3705</v>
      </c>
      <c r="I124" s="103">
        <v>8.0300000000000029</v>
      </c>
      <c r="J124" s="109" t="s">
        <v>389</v>
      </c>
      <c r="K124" s="109" t="s">
        <v>137</v>
      </c>
      <c r="L124" s="110">
        <v>2.7000000000000003E-2</v>
      </c>
      <c r="M124" s="110">
        <v>2.23E-2</v>
      </c>
      <c r="N124" s="103">
        <v>1172874.8600000001</v>
      </c>
      <c r="O124" s="105">
        <v>103.96</v>
      </c>
      <c r="P124" s="103">
        <v>1219.3206599999999</v>
      </c>
      <c r="Q124" s="104">
        <f t="shared" si="3"/>
        <v>2.1078434436377867E-4</v>
      </c>
      <c r="R124" s="104">
        <f>P124/'סכום נכסי הקרן'!$C$42</f>
        <v>1.6188350075023967E-5</v>
      </c>
    </row>
    <row r="125" spans="2:18">
      <c r="B125" s="94" t="s">
        <v>3985</v>
      </c>
      <c r="C125" s="109" t="s">
        <v>3708</v>
      </c>
      <c r="D125" s="96">
        <v>7658</v>
      </c>
      <c r="E125" s="96"/>
      <c r="F125" s="96" t="s">
        <v>316</v>
      </c>
      <c r="G125" s="118">
        <v>43956</v>
      </c>
      <c r="H125" s="96" t="s">
        <v>3705</v>
      </c>
      <c r="I125" s="103">
        <v>7.9899999999999993</v>
      </c>
      <c r="J125" s="109" t="s">
        <v>389</v>
      </c>
      <c r="K125" s="109" t="s">
        <v>137</v>
      </c>
      <c r="L125" s="110">
        <v>2.7000000000000003E-2</v>
      </c>
      <c r="M125" s="110">
        <v>2.7300000000000001E-2</v>
      </c>
      <c r="N125" s="103">
        <v>1711758.33</v>
      </c>
      <c r="O125" s="105">
        <v>99.96</v>
      </c>
      <c r="P125" s="103">
        <v>1711.07358</v>
      </c>
      <c r="Q125" s="104">
        <f t="shared" si="3"/>
        <v>2.9579382565246093E-4</v>
      </c>
      <c r="R125" s="104">
        <f>P125/'סכום נכסי הקרן'!$C$42</f>
        <v>2.271712358024388E-5</v>
      </c>
    </row>
    <row r="126" spans="2:18">
      <c r="B126" s="94" t="s">
        <v>3985</v>
      </c>
      <c r="C126" s="109" t="s">
        <v>3708</v>
      </c>
      <c r="D126" s="96">
        <v>7716</v>
      </c>
      <c r="E126" s="96"/>
      <c r="F126" s="96" t="s">
        <v>316</v>
      </c>
      <c r="G126" s="118">
        <v>43986</v>
      </c>
      <c r="H126" s="96" t="s">
        <v>3705</v>
      </c>
      <c r="I126" s="103">
        <v>7.9800000000000013</v>
      </c>
      <c r="J126" s="109" t="s">
        <v>389</v>
      </c>
      <c r="K126" s="109" t="s">
        <v>137</v>
      </c>
      <c r="L126" s="110">
        <v>2.7000000000000003E-2</v>
      </c>
      <c r="M126" s="110">
        <v>2.9300000000000007E-2</v>
      </c>
      <c r="N126" s="103">
        <v>1525610.95</v>
      </c>
      <c r="O126" s="105">
        <v>98.44</v>
      </c>
      <c r="P126" s="103">
        <v>1501.8113999999998</v>
      </c>
      <c r="Q126" s="104">
        <f t="shared" si="3"/>
        <v>2.5961860705866211E-4</v>
      </c>
      <c r="R126" s="104">
        <f>P126/'סכום נכסי הקרן'!$C$42</f>
        <v>1.9938847497148002E-5</v>
      </c>
    </row>
    <row r="127" spans="2:18">
      <c r="B127" s="102" t="s">
        <v>3986</v>
      </c>
      <c r="C127" s="109" t="s">
        <v>3708</v>
      </c>
      <c r="D127" s="96">
        <v>2963</v>
      </c>
      <c r="E127" s="96"/>
      <c r="F127" s="96" t="s">
        <v>625</v>
      </c>
      <c r="G127" s="118">
        <v>41423</v>
      </c>
      <c r="H127" s="96" t="s">
        <v>135</v>
      </c>
      <c r="I127" s="103">
        <v>4.419999999999999</v>
      </c>
      <c r="J127" s="109" t="s">
        <v>389</v>
      </c>
      <c r="K127" s="109" t="s">
        <v>137</v>
      </c>
      <c r="L127" s="110">
        <v>0.05</v>
      </c>
      <c r="M127" s="110">
        <v>9.499999999999998E-3</v>
      </c>
      <c r="N127" s="103">
        <v>8493659.2999999989</v>
      </c>
      <c r="O127" s="105">
        <v>119.93</v>
      </c>
      <c r="P127" s="103">
        <v>10186.445470000001</v>
      </c>
      <c r="Q127" s="104">
        <f t="shared" si="3"/>
        <v>1.7609340186127359E-3</v>
      </c>
      <c r="R127" s="104">
        <f>P127/'סכום נכסי הקרן'!$C$42</f>
        <v>1.3524067187420746E-4</v>
      </c>
    </row>
    <row r="128" spans="2:18">
      <c r="B128" s="102" t="s">
        <v>3986</v>
      </c>
      <c r="C128" s="109" t="s">
        <v>3708</v>
      </c>
      <c r="D128" s="96">
        <v>2968</v>
      </c>
      <c r="E128" s="96"/>
      <c r="F128" s="96" t="s">
        <v>625</v>
      </c>
      <c r="G128" s="118">
        <v>41423</v>
      </c>
      <c r="H128" s="96" t="s">
        <v>135</v>
      </c>
      <c r="I128" s="103">
        <v>4.42</v>
      </c>
      <c r="J128" s="109" t="s">
        <v>389</v>
      </c>
      <c r="K128" s="109" t="s">
        <v>137</v>
      </c>
      <c r="L128" s="110">
        <v>0.05</v>
      </c>
      <c r="M128" s="110">
        <v>9.5000000000000015E-3</v>
      </c>
      <c r="N128" s="103">
        <v>2731729.61</v>
      </c>
      <c r="O128" s="105">
        <v>119.93</v>
      </c>
      <c r="P128" s="103">
        <v>3276.1632599999998</v>
      </c>
      <c r="Q128" s="104">
        <f t="shared" si="3"/>
        <v>5.6635136879235666E-4</v>
      </c>
      <c r="R128" s="104">
        <f>P128/'סכום נכסי הקרן'!$C$42</f>
        <v>4.3496087203026455E-5</v>
      </c>
    </row>
    <row r="129" spans="2:18">
      <c r="B129" s="102" t="s">
        <v>3986</v>
      </c>
      <c r="C129" s="109" t="s">
        <v>3708</v>
      </c>
      <c r="D129" s="96">
        <v>4605</v>
      </c>
      <c r="E129" s="96"/>
      <c r="F129" s="96" t="s">
        <v>625</v>
      </c>
      <c r="G129" s="118">
        <v>42352</v>
      </c>
      <c r="H129" s="96" t="s">
        <v>135</v>
      </c>
      <c r="I129" s="103">
        <v>6.580000000000001</v>
      </c>
      <c r="J129" s="109" t="s">
        <v>389</v>
      </c>
      <c r="K129" s="109" t="s">
        <v>137</v>
      </c>
      <c r="L129" s="110">
        <v>0.05</v>
      </c>
      <c r="M129" s="110">
        <v>1.7400000000000002E-2</v>
      </c>
      <c r="N129" s="103">
        <v>8775338.9800000004</v>
      </c>
      <c r="O129" s="105">
        <v>122.96</v>
      </c>
      <c r="P129" s="103">
        <v>10790.1572</v>
      </c>
      <c r="Q129" s="104">
        <f t="shared" si="3"/>
        <v>1.8652978544496292E-3</v>
      </c>
      <c r="R129" s="104">
        <f>P129/'סכום נכסי הקרן'!$C$42</f>
        <v>1.4325587013193101E-4</v>
      </c>
    </row>
    <row r="130" spans="2:18">
      <c r="B130" s="102" t="s">
        <v>3986</v>
      </c>
      <c r="C130" s="109" t="s">
        <v>3708</v>
      </c>
      <c r="D130" s="96">
        <v>4606</v>
      </c>
      <c r="E130" s="96"/>
      <c r="F130" s="96" t="s">
        <v>625</v>
      </c>
      <c r="G130" s="118">
        <v>42352</v>
      </c>
      <c r="H130" s="96" t="s">
        <v>135</v>
      </c>
      <c r="I130" s="103">
        <v>8.6</v>
      </c>
      <c r="J130" s="109" t="s">
        <v>389</v>
      </c>
      <c r="K130" s="109" t="s">
        <v>137</v>
      </c>
      <c r="L130" s="110">
        <v>4.0999999999999995E-2</v>
      </c>
      <c r="M130" s="110">
        <v>1.61E-2</v>
      </c>
      <c r="N130" s="103">
        <v>24326216.050000001</v>
      </c>
      <c r="O130" s="105">
        <v>123.04</v>
      </c>
      <c r="P130" s="103">
        <v>29930.97697</v>
      </c>
      <c r="Q130" s="104">
        <f t="shared" si="3"/>
        <v>5.1741773626543894E-3</v>
      </c>
      <c r="R130" s="104">
        <f>P130/'סכום נכסי הקרן'!$C$42</f>
        <v>3.9737958124800427E-4</v>
      </c>
    </row>
    <row r="131" spans="2:18">
      <c r="B131" s="102" t="s">
        <v>3986</v>
      </c>
      <c r="C131" s="109" t="s">
        <v>3708</v>
      </c>
      <c r="D131" s="96">
        <v>5150</v>
      </c>
      <c r="E131" s="96"/>
      <c r="F131" s="96" t="s">
        <v>625</v>
      </c>
      <c r="G131" s="118">
        <v>42631</v>
      </c>
      <c r="H131" s="96" t="s">
        <v>135</v>
      </c>
      <c r="I131" s="103">
        <v>8.4400000000000013</v>
      </c>
      <c r="J131" s="109" t="s">
        <v>389</v>
      </c>
      <c r="K131" s="109" t="s">
        <v>137</v>
      </c>
      <c r="L131" s="110">
        <v>4.0999999999999995E-2</v>
      </c>
      <c r="M131" s="110">
        <v>2.2300000000000004E-2</v>
      </c>
      <c r="N131" s="103">
        <v>7218822.8700000001</v>
      </c>
      <c r="O131" s="105">
        <v>117.3</v>
      </c>
      <c r="P131" s="103">
        <v>8467.6791999999987</v>
      </c>
      <c r="Q131" s="104">
        <f t="shared" si="3"/>
        <v>1.4638103552307609E-3</v>
      </c>
      <c r="R131" s="104">
        <f>P131/'סכום נכסי הקרן'!$C$42</f>
        <v>1.1242141604702973E-4</v>
      </c>
    </row>
    <row r="132" spans="2:18">
      <c r="B132" s="102" t="s">
        <v>3987</v>
      </c>
      <c r="C132" s="109" t="s">
        <v>3708</v>
      </c>
      <c r="D132" s="96">
        <v>7490</v>
      </c>
      <c r="E132" s="96"/>
      <c r="F132" s="96" t="s">
        <v>316</v>
      </c>
      <c r="G132" s="118">
        <v>43899</v>
      </c>
      <c r="H132" s="96" t="s">
        <v>3705</v>
      </c>
      <c r="I132" s="103">
        <v>4.6700000000000008</v>
      </c>
      <c r="J132" s="109" t="s">
        <v>133</v>
      </c>
      <c r="K132" s="109" t="s">
        <v>137</v>
      </c>
      <c r="L132" s="110">
        <v>2.3889999999999998E-2</v>
      </c>
      <c r="M132" s="110">
        <v>2.2400000000000007E-2</v>
      </c>
      <c r="N132" s="103">
        <v>17616190.939999998</v>
      </c>
      <c r="O132" s="105">
        <v>100.73</v>
      </c>
      <c r="P132" s="103">
        <v>17744.788659999995</v>
      </c>
      <c r="Q132" s="104">
        <f t="shared" si="3"/>
        <v>3.0675471730069051E-3</v>
      </c>
      <c r="R132" s="104">
        <f>P132/'סכום נכסי הקרן'!$C$42</f>
        <v>2.3558925905134371E-4</v>
      </c>
    </row>
    <row r="133" spans="2:18">
      <c r="B133" s="102" t="s">
        <v>3987</v>
      </c>
      <c r="C133" s="109" t="s">
        <v>3708</v>
      </c>
      <c r="D133" s="96">
        <v>7491</v>
      </c>
      <c r="E133" s="96"/>
      <c r="F133" s="96" t="s">
        <v>316</v>
      </c>
      <c r="G133" s="118">
        <v>43899</v>
      </c>
      <c r="H133" s="96" t="s">
        <v>3705</v>
      </c>
      <c r="I133" s="103">
        <v>4.8399999999999972</v>
      </c>
      <c r="J133" s="109" t="s">
        <v>133</v>
      </c>
      <c r="K133" s="109" t="s">
        <v>137</v>
      </c>
      <c r="L133" s="110">
        <v>1.2969999999999999E-2</v>
      </c>
      <c r="M133" s="110">
        <v>1.0299999999999997E-2</v>
      </c>
      <c r="N133" s="103">
        <v>35232381.909999996</v>
      </c>
      <c r="O133" s="105">
        <v>101.29</v>
      </c>
      <c r="P133" s="103">
        <v>35686.880950000013</v>
      </c>
      <c r="Q133" s="104">
        <f t="shared" si="3"/>
        <v>6.1692022863239077E-3</v>
      </c>
      <c r="R133" s="104">
        <f>P133/'סכום נכסי הקרן'!$C$42</f>
        <v>4.737980261109528E-4</v>
      </c>
    </row>
    <row r="134" spans="2:18">
      <c r="B134" s="102" t="s">
        <v>3988</v>
      </c>
      <c r="C134" s="109" t="s">
        <v>3714</v>
      </c>
      <c r="D134" s="96">
        <v>90840002</v>
      </c>
      <c r="E134" s="96"/>
      <c r="F134" s="96" t="s">
        <v>625</v>
      </c>
      <c r="G134" s="118">
        <v>43011</v>
      </c>
      <c r="H134" s="96" t="s">
        <v>135</v>
      </c>
      <c r="I134" s="103">
        <v>7.9599999999999982</v>
      </c>
      <c r="J134" s="109" t="s">
        <v>3715</v>
      </c>
      <c r="K134" s="109" t="s">
        <v>137</v>
      </c>
      <c r="L134" s="110">
        <v>3.9E-2</v>
      </c>
      <c r="M134" s="110">
        <v>3.3199999999999993E-2</v>
      </c>
      <c r="N134" s="103">
        <v>2768930.17</v>
      </c>
      <c r="O134" s="105">
        <v>106</v>
      </c>
      <c r="P134" s="103">
        <v>2935.0662200000002</v>
      </c>
      <c r="Q134" s="104">
        <f t="shared" si="3"/>
        <v>5.0738581666202084E-4</v>
      </c>
      <c r="R134" s="104">
        <f>P134/'סכום נכסי הקרן'!$C$42</f>
        <v>3.8967501348445385E-5</v>
      </c>
    </row>
    <row r="135" spans="2:18">
      <c r="B135" s="102" t="s">
        <v>3988</v>
      </c>
      <c r="C135" s="109" t="s">
        <v>3714</v>
      </c>
      <c r="D135" s="96">
        <v>90840004</v>
      </c>
      <c r="E135" s="96"/>
      <c r="F135" s="96" t="s">
        <v>625</v>
      </c>
      <c r="G135" s="118">
        <v>43104</v>
      </c>
      <c r="H135" s="96" t="s">
        <v>135</v>
      </c>
      <c r="I135" s="103">
        <v>7.9400000000000013</v>
      </c>
      <c r="J135" s="109" t="s">
        <v>3715</v>
      </c>
      <c r="K135" s="109" t="s">
        <v>137</v>
      </c>
      <c r="L135" s="110">
        <v>3.8199999999999998E-2</v>
      </c>
      <c r="M135" s="110">
        <v>3.8200000000000005E-2</v>
      </c>
      <c r="N135" s="103">
        <v>4925939.2699999996</v>
      </c>
      <c r="O135" s="105">
        <v>99.27</v>
      </c>
      <c r="P135" s="103">
        <v>4889.9801200000002</v>
      </c>
      <c r="Q135" s="104">
        <f t="shared" si="3"/>
        <v>8.453323947993401E-4</v>
      </c>
      <c r="R135" s="104">
        <f>P135/'סכום נכסי הקרן'!$C$42</f>
        <v>6.4921978802907944E-5</v>
      </c>
    </row>
    <row r="136" spans="2:18">
      <c r="B136" s="102" t="s">
        <v>3988</v>
      </c>
      <c r="C136" s="109" t="s">
        <v>3714</v>
      </c>
      <c r="D136" s="96">
        <v>90840006</v>
      </c>
      <c r="E136" s="96"/>
      <c r="F136" s="96" t="s">
        <v>625</v>
      </c>
      <c r="G136" s="118">
        <v>43194</v>
      </c>
      <c r="H136" s="96" t="s">
        <v>135</v>
      </c>
      <c r="I136" s="103">
        <v>8</v>
      </c>
      <c r="J136" s="109" t="s">
        <v>3715</v>
      </c>
      <c r="K136" s="109" t="s">
        <v>137</v>
      </c>
      <c r="L136" s="110">
        <v>3.7900000000000003E-2</v>
      </c>
      <c r="M136" s="110">
        <v>3.2899999999999985E-2</v>
      </c>
      <c r="N136" s="103">
        <v>3179620.4999999986</v>
      </c>
      <c r="O136" s="105">
        <v>103.49</v>
      </c>
      <c r="P136" s="103">
        <v>3290.5894300000004</v>
      </c>
      <c r="Q136" s="104">
        <f t="shared" si="3"/>
        <v>5.6884522531827706E-4</v>
      </c>
      <c r="R136" s="104">
        <f>P136/'סכום נכסי הקרן'!$C$42</f>
        <v>4.3687616714387163E-5</v>
      </c>
    </row>
    <row r="137" spans="2:18">
      <c r="B137" s="102" t="s">
        <v>3988</v>
      </c>
      <c r="C137" s="109" t="s">
        <v>3714</v>
      </c>
      <c r="D137" s="96">
        <v>90840008</v>
      </c>
      <c r="E137" s="96"/>
      <c r="F137" s="96" t="s">
        <v>625</v>
      </c>
      <c r="G137" s="118">
        <v>43285</v>
      </c>
      <c r="H137" s="96" t="s">
        <v>135</v>
      </c>
      <c r="I137" s="103">
        <v>7.9799999999999986</v>
      </c>
      <c r="J137" s="109" t="s">
        <v>3715</v>
      </c>
      <c r="K137" s="109" t="s">
        <v>137</v>
      </c>
      <c r="L137" s="110">
        <v>4.0099999999999997E-2</v>
      </c>
      <c r="M137" s="110">
        <v>3.2802793043063043E-2</v>
      </c>
      <c r="N137" s="103">
        <v>4227989.4899999984</v>
      </c>
      <c r="O137" s="105">
        <v>104.16</v>
      </c>
      <c r="P137" s="103">
        <v>4403.8737399999991</v>
      </c>
      <c r="Q137" s="104">
        <f t="shared" si="3"/>
        <v>7.6129903264885368E-4</v>
      </c>
      <c r="R137" s="104">
        <f>P137/'סכום נכסי הקרן'!$C$42</f>
        <v>5.8468171768142661E-5</v>
      </c>
    </row>
    <row r="138" spans="2:18">
      <c r="B138" s="102" t="s">
        <v>3988</v>
      </c>
      <c r="C138" s="109" t="s">
        <v>3714</v>
      </c>
      <c r="D138" s="96">
        <v>90840010</v>
      </c>
      <c r="E138" s="96"/>
      <c r="F138" s="96" t="s">
        <v>625</v>
      </c>
      <c r="G138" s="118">
        <v>43377</v>
      </c>
      <c r="H138" s="96" t="s">
        <v>135</v>
      </c>
      <c r="I138" s="103">
        <v>7.96</v>
      </c>
      <c r="J138" s="109" t="s">
        <v>3715</v>
      </c>
      <c r="K138" s="109" t="s">
        <v>137</v>
      </c>
      <c r="L138" s="110">
        <v>3.9699999999999999E-2</v>
      </c>
      <c r="M138" s="110">
        <v>3.4799999999999991E-2</v>
      </c>
      <c r="N138" s="103">
        <v>8458140.4500000011</v>
      </c>
      <c r="O138" s="105">
        <v>102.28</v>
      </c>
      <c r="P138" s="103">
        <v>8650.9862200000007</v>
      </c>
      <c r="Q138" s="104">
        <f t="shared" si="3"/>
        <v>1.4954986971866648E-3</v>
      </c>
      <c r="R138" s="104">
        <f>P138/'סכום נכסי הקרן'!$C$42</f>
        <v>1.1485509761113072E-4</v>
      </c>
    </row>
    <row r="139" spans="2:18">
      <c r="B139" s="102" t="s">
        <v>3988</v>
      </c>
      <c r="C139" s="109" t="s">
        <v>3714</v>
      </c>
      <c r="D139" s="96">
        <v>90840012</v>
      </c>
      <c r="E139" s="96"/>
      <c r="F139" s="96" t="s">
        <v>625</v>
      </c>
      <c r="G139" s="118">
        <v>43469</v>
      </c>
      <c r="H139" s="96" t="s">
        <v>135</v>
      </c>
      <c r="I139" s="103">
        <v>9.64</v>
      </c>
      <c r="J139" s="109" t="s">
        <v>3715</v>
      </c>
      <c r="K139" s="109" t="s">
        <v>137</v>
      </c>
      <c r="L139" s="110">
        <v>4.1700000000000001E-2</v>
      </c>
      <c r="M139" s="110">
        <v>2.5099999999999994E-2</v>
      </c>
      <c r="N139" s="103">
        <v>5957167.0699999984</v>
      </c>
      <c r="O139" s="105">
        <v>114.26</v>
      </c>
      <c r="P139" s="103">
        <v>6806.6591300000009</v>
      </c>
      <c r="Q139" s="104">
        <f t="shared" si="3"/>
        <v>1.1766692955278708E-3</v>
      </c>
      <c r="R139" s="104">
        <f>P139/'סכום נכסי הקרן'!$C$42</f>
        <v>9.0368829506914206E-5</v>
      </c>
    </row>
    <row r="140" spans="2:18">
      <c r="B140" s="102" t="s">
        <v>3988</v>
      </c>
      <c r="C140" s="109" t="s">
        <v>3714</v>
      </c>
      <c r="D140" s="96">
        <v>90840013</v>
      </c>
      <c r="E140" s="96"/>
      <c r="F140" s="96" t="s">
        <v>625</v>
      </c>
      <c r="G140" s="118">
        <v>43559</v>
      </c>
      <c r="H140" s="96" t="s">
        <v>135</v>
      </c>
      <c r="I140" s="103">
        <v>9.58</v>
      </c>
      <c r="J140" s="109" t="s">
        <v>3715</v>
      </c>
      <c r="K140" s="109" t="s">
        <v>137</v>
      </c>
      <c r="L140" s="110">
        <v>3.7200000000000004E-2</v>
      </c>
      <c r="M140" s="110">
        <v>3.0699999999999998E-2</v>
      </c>
      <c r="N140" s="103">
        <v>14240237.779999999</v>
      </c>
      <c r="O140" s="105">
        <v>104.01</v>
      </c>
      <c r="P140" s="103">
        <v>14811.271839999999</v>
      </c>
      <c r="Q140" s="104">
        <f t="shared" si="3"/>
        <v>2.5604292016081298E-3</v>
      </c>
      <c r="R140" s="104">
        <f>P140/'סכום נכסי הקרן'!$C$42</f>
        <v>1.9664232836197855E-4</v>
      </c>
    </row>
    <row r="141" spans="2:18">
      <c r="B141" s="102" t="s">
        <v>3988</v>
      </c>
      <c r="C141" s="109" t="s">
        <v>3714</v>
      </c>
      <c r="D141" s="96">
        <v>90840014</v>
      </c>
      <c r="E141" s="96"/>
      <c r="F141" s="96" t="s">
        <v>625</v>
      </c>
      <c r="G141" s="118">
        <v>43742</v>
      </c>
      <c r="H141" s="96" t="s">
        <v>135</v>
      </c>
      <c r="I141" s="103">
        <v>9.3899999999999988</v>
      </c>
      <c r="J141" s="109" t="s">
        <v>3715</v>
      </c>
      <c r="K141" s="109" t="s">
        <v>137</v>
      </c>
      <c r="L141" s="110">
        <v>3.1E-2</v>
      </c>
      <c r="M141" s="110">
        <v>4.1099999999999998E-2</v>
      </c>
      <c r="N141" s="103">
        <v>16732245.27</v>
      </c>
      <c r="O141" s="105">
        <v>91.47</v>
      </c>
      <c r="P141" s="103">
        <v>15304.984710000001</v>
      </c>
      <c r="Q141" s="104">
        <f t="shared" si="3"/>
        <v>2.6457775000671337E-3</v>
      </c>
      <c r="R141" s="104">
        <f>P141/'סכום נכסי הקרן'!$C$42</f>
        <v>2.0319712320659704E-4</v>
      </c>
    </row>
    <row r="142" spans="2:18">
      <c r="B142" s="102" t="s">
        <v>3988</v>
      </c>
      <c r="C142" s="109" t="s">
        <v>3714</v>
      </c>
      <c r="D142" s="96">
        <v>90840000</v>
      </c>
      <c r="E142" s="96"/>
      <c r="F142" s="96" t="s">
        <v>625</v>
      </c>
      <c r="G142" s="118">
        <v>42935</v>
      </c>
      <c r="H142" s="96" t="s">
        <v>135</v>
      </c>
      <c r="I142" s="103">
        <v>9.5399999999999974</v>
      </c>
      <c r="J142" s="109" t="s">
        <v>3715</v>
      </c>
      <c r="K142" s="109" t="s">
        <v>137</v>
      </c>
      <c r="L142" s="110">
        <v>4.0800000000000003E-2</v>
      </c>
      <c r="M142" s="110">
        <v>2.9899999999999996E-2</v>
      </c>
      <c r="N142" s="103">
        <v>12935126.140000001</v>
      </c>
      <c r="O142" s="105">
        <v>109.59</v>
      </c>
      <c r="P142" s="103">
        <v>14175.603640000001</v>
      </c>
      <c r="Q142" s="104">
        <f t="shared" si="3"/>
        <v>2.4505410407941377E-3</v>
      </c>
      <c r="R142" s="104">
        <f>P142/'סכום נכסי הקרן'!$C$42</f>
        <v>1.8820285899945636E-4</v>
      </c>
    </row>
    <row r="143" spans="2:18">
      <c r="B143" s="94" t="s">
        <v>3988</v>
      </c>
      <c r="C143" s="109" t="s">
        <v>3714</v>
      </c>
      <c r="D143" s="96">
        <v>90840015</v>
      </c>
      <c r="E143" s="96"/>
      <c r="F143" s="96" t="s">
        <v>625</v>
      </c>
      <c r="G143" s="118">
        <v>43924</v>
      </c>
      <c r="H143" s="96" t="s">
        <v>135</v>
      </c>
      <c r="I143" s="103">
        <v>9.98</v>
      </c>
      <c r="J143" s="109" t="s">
        <v>3715</v>
      </c>
      <c r="K143" s="109" t="s">
        <v>137</v>
      </c>
      <c r="L143" s="110">
        <v>3.1400000000000004E-2</v>
      </c>
      <c r="M143" s="110">
        <v>1.9299999999999998E-2</v>
      </c>
      <c r="N143" s="103">
        <v>3402200.29</v>
      </c>
      <c r="O143" s="105">
        <v>109.87</v>
      </c>
      <c r="P143" s="103">
        <v>3737.9972699999998</v>
      </c>
      <c r="Q143" s="104">
        <f>P143/$P$10</f>
        <v>6.4618875873926761E-4</v>
      </c>
      <c r="R143" s="104">
        <f>P143/'סכום נכסי הקרן'!$C$42</f>
        <v>4.9627641334514817E-5</v>
      </c>
    </row>
    <row r="144" spans="2:18">
      <c r="B144" s="102" t="s">
        <v>3989</v>
      </c>
      <c r="C144" s="109" t="s">
        <v>3708</v>
      </c>
      <c r="D144" s="96">
        <v>4099</v>
      </c>
      <c r="E144" s="96"/>
      <c r="F144" s="96" t="s">
        <v>625</v>
      </c>
      <c r="G144" s="118">
        <v>42052</v>
      </c>
      <c r="H144" s="96" t="s">
        <v>135</v>
      </c>
      <c r="I144" s="103">
        <v>5.1199999999999992</v>
      </c>
      <c r="J144" s="109" t="s">
        <v>453</v>
      </c>
      <c r="K144" s="109" t="s">
        <v>137</v>
      </c>
      <c r="L144" s="110">
        <v>2.9779E-2</v>
      </c>
      <c r="M144" s="110">
        <v>2.8199999999999999E-2</v>
      </c>
      <c r="N144" s="103">
        <v>11416915.069999998</v>
      </c>
      <c r="O144" s="105">
        <v>102.43</v>
      </c>
      <c r="P144" s="103">
        <v>11694.34656</v>
      </c>
      <c r="Q144" s="104">
        <f t="shared" si="3"/>
        <v>2.0216053522888809E-3</v>
      </c>
      <c r="R144" s="104">
        <f>P144/'סכום נכסי הקרן'!$C$42</f>
        <v>1.5526036933708013E-4</v>
      </c>
    </row>
    <row r="145" spans="2:18">
      <c r="B145" s="102" t="s">
        <v>3989</v>
      </c>
      <c r="C145" s="109" t="s">
        <v>3708</v>
      </c>
      <c r="D145" s="96">
        <v>40999</v>
      </c>
      <c r="E145" s="96"/>
      <c r="F145" s="96" t="s">
        <v>625</v>
      </c>
      <c r="G145" s="118">
        <v>42054</v>
      </c>
      <c r="H145" s="96" t="s">
        <v>135</v>
      </c>
      <c r="I145" s="103">
        <v>5.12</v>
      </c>
      <c r="J145" s="109" t="s">
        <v>453</v>
      </c>
      <c r="K145" s="109" t="s">
        <v>137</v>
      </c>
      <c r="L145" s="110">
        <v>2.9779E-2</v>
      </c>
      <c r="M145" s="110">
        <v>2.8200000000000003E-2</v>
      </c>
      <c r="N145" s="103">
        <v>322876.56</v>
      </c>
      <c r="O145" s="105">
        <v>102.43</v>
      </c>
      <c r="P145" s="103">
        <v>330.72248999999999</v>
      </c>
      <c r="Q145" s="104">
        <f t="shared" si="3"/>
        <v>5.7172100422711082E-5</v>
      </c>
      <c r="R145" s="104">
        <f>P145/'סכום נכסי הקרן'!$C$42</f>
        <v>4.3908478068464895E-6</v>
      </c>
    </row>
    <row r="146" spans="2:18">
      <c r="B146" s="102" t="s">
        <v>3974</v>
      </c>
      <c r="C146" s="109" t="s">
        <v>3708</v>
      </c>
      <c r="D146" s="96">
        <v>14760844</v>
      </c>
      <c r="E146" s="96"/>
      <c r="F146" s="96" t="s">
        <v>316</v>
      </c>
      <c r="G146" s="118">
        <v>40742</v>
      </c>
      <c r="H146" s="96" t="s">
        <v>3705</v>
      </c>
      <c r="I146" s="103">
        <v>7.33</v>
      </c>
      <c r="J146" s="109" t="s">
        <v>389</v>
      </c>
      <c r="K146" s="109" t="s">
        <v>137</v>
      </c>
      <c r="L146" s="110">
        <v>0.06</v>
      </c>
      <c r="M146" s="110">
        <v>3.0000000000000005E-3</v>
      </c>
      <c r="N146" s="103">
        <v>34177502.950000003</v>
      </c>
      <c r="O146" s="105">
        <v>155.51</v>
      </c>
      <c r="P146" s="103">
        <v>53149.434789999999</v>
      </c>
      <c r="Q146" s="104">
        <f t="shared" si="3"/>
        <v>9.1879594376064778E-3</v>
      </c>
      <c r="R146" s="104">
        <f>P146/'סכום נכסי הקרן'!$C$42</f>
        <v>7.0564018547030773E-4</v>
      </c>
    </row>
    <row r="147" spans="2:18">
      <c r="B147" s="102" t="s">
        <v>3990</v>
      </c>
      <c r="C147" s="109" t="s">
        <v>3714</v>
      </c>
      <c r="D147" s="96">
        <v>90136004</v>
      </c>
      <c r="E147" s="96"/>
      <c r="F147" s="96" t="s">
        <v>316</v>
      </c>
      <c r="G147" s="118">
        <v>42521</v>
      </c>
      <c r="H147" s="96" t="s">
        <v>3705</v>
      </c>
      <c r="I147" s="103">
        <v>3.2100000000000004</v>
      </c>
      <c r="J147" s="109" t="s">
        <v>133</v>
      </c>
      <c r="K147" s="109" t="s">
        <v>137</v>
      </c>
      <c r="L147" s="110">
        <v>2.3E-2</v>
      </c>
      <c r="M147" s="110">
        <v>3.0799999999999998E-2</v>
      </c>
      <c r="N147" s="103">
        <v>4675584.3099999996</v>
      </c>
      <c r="O147" s="105">
        <v>99.22</v>
      </c>
      <c r="P147" s="103">
        <v>4639.1145800000004</v>
      </c>
      <c r="Q147" s="104">
        <f t="shared" si="3"/>
        <v>8.0196519033290772E-4</v>
      </c>
      <c r="R147" s="104">
        <f>P147/'סכום נכסי הקרן'!$C$42</f>
        <v>6.1591354368741518E-5</v>
      </c>
    </row>
    <row r="148" spans="2:18">
      <c r="B148" s="102" t="s">
        <v>3991</v>
      </c>
      <c r="C148" s="109" t="s">
        <v>3708</v>
      </c>
      <c r="D148" s="96">
        <v>414968</v>
      </c>
      <c r="E148" s="96"/>
      <c r="F148" s="96" t="s">
        <v>625</v>
      </c>
      <c r="G148" s="118">
        <v>42432</v>
      </c>
      <c r="H148" s="96" t="s">
        <v>135</v>
      </c>
      <c r="I148" s="103">
        <v>5.8099999999999987</v>
      </c>
      <c r="J148" s="109" t="s">
        <v>453</v>
      </c>
      <c r="K148" s="109" t="s">
        <v>137</v>
      </c>
      <c r="L148" s="110">
        <v>2.5399999999999999E-2</v>
      </c>
      <c r="M148" s="110">
        <v>8.4999999999999989E-3</v>
      </c>
      <c r="N148" s="103">
        <v>19022152.550000001</v>
      </c>
      <c r="O148" s="105">
        <v>112.24</v>
      </c>
      <c r="P148" s="103">
        <v>21350.464670000001</v>
      </c>
      <c r="Q148" s="104">
        <f t="shared" si="3"/>
        <v>3.6908615140893051E-3</v>
      </c>
      <c r="R148" s="104">
        <f>P148/'סכום נכסי הקרן'!$C$42</f>
        <v>2.8346013290908329E-4</v>
      </c>
    </row>
    <row r="149" spans="2:18">
      <c r="B149" s="102" t="s">
        <v>3992</v>
      </c>
      <c r="C149" s="109" t="s">
        <v>3708</v>
      </c>
      <c r="D149" s="96">
        <v>7134</v>
      </c>
      <c r="E149" s="96"/>
      <c r="F149" s="96" t="s">
        <v>625</v>
      </c>
      <c r="G149" s="118">
        <v>43705</v>
      </c>
      <c r="H149" s="96" t="s">
        <v>135</v>
      </c>
      <c r="I149" s="103">
        <v>6.4799999999999995</v>
      </c>
      <c r="J149" s="109" t="s">
        <v>453</v>
      </c>
      <c r="K149" s="109" t="s">
        <v>137</v>
      </c>
      <c r="L149" s="110">
        <v>0.04</v>
      </c>
      <c r="M149" s="110">
        <v>4.1900000000000007E-2</v>
      </c>
      <c r="N149" s="103">
        <v>1594071.84</v>
      </c>
      <c r="O149" s="105">
        <v>99.06</v>
      </c>
      <c r="P149" s="103">
        <v>1579.08752</v>
      </c>
      <c r="Q149" s="104">
        <f t="shared" si="3"/>
        <v>2.7297735412457069E-4</v>
      </c>
      <c r="R149" s="104">
        <f>P149/'סכום נכסי הקרן'!$C$42</f>
        <v>2.0964806397081317E-5</v>
      </c>
    </row>
    <row r="150" spans="2:18">
      <c r="B150" s="102" t="s">
        <v>3992</v>
      </c>
      <c r="C150" s="109" t="s">
        <v>3708</v>
      </c>
      <c r="D150" s="96">
        <v>487742</v>
      </c>
      <c r="E150" s="96"/>
      <c r="F150" s="96" t="s">
        <v>625</v>
      </c>
      <c r="G150" s="118">
        <v>43256</v>
      </c>
      <c r="H150" s="96" t="s">
        <v>135</v>
      </c>
      <c r="I150" s="103">
        <v>6.5400000000000009</v>
      </c>
      <c r="J150" s="109" t="s">
        <v>453</v>
      </c>
      <c r="K150" s="109" t="s">
        <v>137</v>
      </c>
      <c r="L150" s="110">
        <v>0.04</v>
      </c>
      <c r="M150" s="110">
        <v>3.8300000000000008E-2</v>
      </c>
      <c r="N150" s="103">
        <v>26190464.170000002</v>
      </c>
      <c r="O150" s="105">
        <v>101.71</v>
      </c>
      <c r="P150" s="103">
        <v>26638.320399999997</v>
      </c>
      <c r="Q150" s="104">
        <f t="shared" si="3"/>
        <v>4.6049747901969204E-3</v>
      </c>
      <c r="R150" s="104">
        <f>P150/'סכום נכסי הקרן'!$C$42</f>
        <v>3.5366452008272581E-4</v>
      </c>
    </row>
    <row r="151" spans="2:18">
      <c r="B151" s="102" t="s">
        <v>3993</v>
      </c>
      <c r="C151" s="109" t="s">
        <v>3714</v>
      </c>
      <c r="D151" s="96">
        <v>90240690</v>
      </c>
      <c r="E151" s="96"/>
      <c r="F151" s="96" t="s">
        <v>625</v>
      </c>
      <c r="G151" s="118">
        <v>42326</v>
      </c>
      <c r="H151" s="96" t="s">
        <v>135</v>
      </c>
      <c r="I151" s="103">
        <v>9.85</v>
      </c>
      <c r="J151" s="109" t="s">
        <v>453</v>
      </c>
      <c r="K151" s="109" t="s">
        <v>137</v>
      </c>
      <c r="L151" s="110">
        <v>3.4000000000000002E-2</v>
      </c>
      <c r="M151" s="110">
        <v>1.6699776697711208E-2</v>
      </c>
      <c r="N151" s="103">
        <v>603862.71</v>
      </c>
      <c r="O151" s="105">
        <v>118.87</v>
      </c>
      <c r="P151" s="103">
        <v>717.81171999999992</v>
      </c>
      <c r="Q151" s="104">
        <f t="shared" si="3"/>
        <v>1.2408833684228419E-4</v>
      </c>
      <c r="R151" s="104">
        <f>P151/'סכום נכסי הקרן'!$C$42</f>
        <v>9.530050455566859E-6</v>
      </c>
    </row>
    <row r="152" spans="2:18">
      <c r="B152" s="102" t="s">
        <v>3993</v>
      </c>
      <c r="C152" s="109" t="s">
        <v>3714</v>
      </c>
      <c r="D152" s="96">
        <v>90240692</v>
      </c>
      <c r="E152" s="96"/>
      <c r="F152" s="96" t="s">
        <v>625</v>
      </c>
      <c r="G152" s="118">
        <v>42606</v>
      </c>
      <c r="H152" s="96" t="s">
        <v>135</v>
      </c>
      <c r="I152" s="103">
        <v>9.7200000000000006</v>
      </c>
      <c r="J152" s="109" t="s">
        <v>453</v>
      </c>
      <c r="K152" s="109" t="s">
        <v>137</v>
      </c>
      <c r="L152" s="110">
        <v>3.4000000000000002E-2</v>
      </c>
      <c r="M152" s="110">
        <v>2.0300000000000002E-2</v>
      </c>
      <c r="N152" s="103">
        <v>2540014.2399999998</v>
      </c>
      <c r="O152" s="105">
        <v>114.76</v>
      </c>
      <c r="P152" s="103">
        <v>2914.9204599999998</v>
      </c>
      <c r="Q152" s="104">
        <f t="shared" si="3"/>
        <v>5.0390321282152645E-4</v>
      </c>
      <c r="R152" s="104">
        <f>P152/'סכום נכסי הקרן'!$C$42</f>
        <v>3.8700035515948613E-5</v>
      </c>
    </row>
    <row r="153" spans="2:18">
      <c r="B153" s="102" t="s">
        <v>3993</v>
      </c>
      <c r="C153" s="109" t="s">
        <v>3714</v>
      </c>
      <c r="D153" s="96">
        <v>90240693</v>
      </c>
      <c r="E153" s="96"/>
      <c r="F153" s="96" t="s">
        <v>625</v>
      </c>
      <c r="G153" s="118">
        <v>42648</v>
      </c>
      <c r="H153" s="96" t="s">
        <v>135</v>
      </c>
      <c r="I153" s="103">
        <v>9.7199999999999989</v>
      </c>
      <c r="J153" s="109" t="s">
        <v>453</v>
      </c>
      <c r="K153" s="109" t="s">
        <v>137</v>
      </c>
      <c r="L153" s="110">
        <v>3.4000000000000002E-2</v>
      </c>
      <c r="M153" s="110">
        <v>2.0400000000000001E-2</v>
      </c>
      <c r="N153" s="103">
        <v>2329969.35</v>
      </c>
      <c r="O153" s="105">
        <v>114.71</v>
      </c>
      <c r="P153" s="103">
        <v>2672.7066599999998</v>
      </c>
      <c r="Q153" s="104">
        <f t="shared" si="3"/>
        <v>4.6203163735846544E-4</v>
      </c>
      <c r="R153" s="104">
        <f>P153/'סכום נכסי הקרן'!$C$42</f>
        <v>3.5484276186977803E-5</v>
      </c>
    </row>
    <row r="154" spans="2:18">
      <c r="B154" s="102" t="s">
        <v>3993</v>
      </c>
      <c r="C154" s="109" t="s">
        <v>3714</v>
      </c>
      <c r="D154" s="96">
        <v>90240694</v>
      </c>
      <c r="E154" s="96"/>
      <c r="F154" s="96" t="s">
        <v>625</v>
      </c>
      <c r="G154" s="118">
        <v>42718</v>
      </c>
      <c r="H154" s="96" t="s">
        <v>135</v>
      </c>
      <c r="I154" s="103">
        <v>9.67</v>
      </c>
      <c r="J154" s="109" t="s">
        <v>453</v>
      </c>
      <c r="K154" s="109" t="s">
        <v>137</v>
      </c>
      <c r="L154" s="110">
        <v>3.4000000000000002E-2</v>
      </c>
      <c r="M154" s="110">
        <v>2.1700000000000001E-2</v>
      </c>
      <c r="N154" s="103">
        <v>1627891.06</v>
      </c>
      <c r="O154" s="105">
        <v>113.26</v>
      </c>
      <c r="P154" s="103">
        <v>1843.74927</v>
      </c>
      <c r="Q154" s="104">
        <f t="shared" si="3"/>
        <v>3.187295137344311E-4</v>
      </c>
      <c r="R154" s="104">
        <f>P154/'סכום נכסי הקרן'!$C$42</f>
        <v>2.4478596658347355E-5</v>
      </c>
    </row>
    <row r="155" spans="2:18">
      <c r="B155" s="102" t="s">
        <v>3993</v>
      </c>
      <c r="C155" s="109" t="s">
        <v>3714</v>
      </c>
      <c r="D155" s="96">
        <v>90240695</v>
      </c>
      <c r="E155" s="96"/>
      <c r="F155" s="96" t="s">
        <v>625</v>
      </c>
      <c r="G155" s="118">
        <v>42900</v>
      </c>
      <c r="H155" s="96" t="s">
        <v>135</v>
      </c>
      <c r="I155" s="103">
        <v>9.3999999999999986</v>
      </c>
      <c r="J155" s="109" t="s">
        <v>453</v>
      </c>
      <c r="K155" s="109" t="s">
        <v>137</v>
      </c>
      <c r="L155" s="110">
        <v>3.4000000000000002E-2</v>
      </c>
      <c r="M155" s="110">
        <v>2.9900000000000006E-2</v>
      </c>
      <c r="N155" s="103">
        <v>1928298.86</v>
      </c>
      <c r="O155" s="105">
        <v>105.01</v>
      </c>
      <c r="P155" s="103">
        <v>2024.9058500000001</v>
      </c>
      <c r="Q155" s="104">
        <f t="shared" si="3"/>
        <v>3.5004610845405505E-4</v>
      </c>
      <c r="R155" s="104">
        <f>P155/'סכום נכסי הקרן'!$C$42</f>
        <v>2.6883727836419975E-5</v>
      </c>
    </row>
    <row r="156" spans="2:18">
      <c r="B156" s="102" t="s">
        <v>3993</v>
      </c>
      <c r="C156" s="109" t="s">
        <v>3714</v>
      </c>
      <c r="D156" s="96">
        <v>90240696</v>
      </c>
      <c r="E156" s="96"/>
      <c r="F156" s="96" t="s">
        <v>625</v>
      </c>
      <c r="G156" s="118">
        <v>43075</v>
      </c>
      <c r="H156" s="96" t="s">
        <v>135</v>
      </c>
      <c r="I156" s="103">
        <v>9.15</v>
      </c>
      <c r="J156" s="109" t="s">
        <v>453</v>
      </c>
      <c r="K156" s="109" t="s">
        <v>137</v>
      </c>
      <c r="L156" s="110">
        <v>3.4000000000000002E-2</v>
      </c>
      <c r="M156" s="110">
        <v>3.7200000000000004E-2</v>
      </c>
      <c r="N156" s="103">
        <v>1196520.1599999999</v>
      </c>
      <c r="O156" s="105">
        <v>98.33</v>
      </c>
      <c r="P156" s="103">
        <v>1176.5377100000001</v>
      </c>
      <c r="Q156" s="104">
        <f t="shared" si="3"/>
        <v>2.0338844239841847E-4</v>
      </c>
      <c r="R156" s="104">
        <f>P156/'סכום נכסי הקרן'!$C$42</f>
        <v>1.5620340859267511E-5</v>
      </c>
    </row>
    <row r="157" spans="2:18">
      <c r="B157" s="102" t="s">
        <v>3993</v>
      </c>
      <c r="C157" s="109" t="s">
        <v>3714</v>
      </c>
      <c r="D157" s="96">
        <v>90240697</v>
      </c>
      <c r="E157" s="96"/>
      <c r="F157" s="96" t="s">
        <v>625</v>
      </c>
      <c r="G157" s="118">
        <v>43292</v>
      </c>
      <c r="H157" s="96" t="s">
        <v>135</v>
      </c>
      <c r="I157" s="103">
        <v>9.370000000000001</v>
      </c>
      <c r="J157" s="109" t="s">
        <v>453</v>
      </c>
      <c r="K157" s="109" t="s">
        <v>137</v>
      </c>
      <c r="L157" s="110">
        <v>3.4000000000000002E-2</v>
      </c>
      <c r="M157" s="110">
        <v>3.0900000000000004E-2</v>
      </c>
      <c r="N157" s="103">
        <v>3262638.88</v>
      </c>
      <c r="O157" s="105">
        <v>104.05</v>
      </c>
      <c r="P157" s="103">
        <v>3394.7749399999998</v>
      </c>
      <c r="Q157" s="104">
        <f t="shared" si="3"/>
        <v>5.8685580706102863E-4</v>
      </c>
      <c r="R157" s="104">
        <f>P157/'סכום נכסי הקרן'!$C$42</f>
        <v>4.5070838998691689E-5</v>
      </c>
    </row>
    <row r="158" spans="2:18">
      <c r="B158" s="102" t="s">
        <v>3994</v>
      </c>
      <c r="C158" s="109" t="s">
        <v>3714</v>
      </c>
      <c r="D158" s="96">
        <v>90240790</v>
      </c>
      <c r="E158" s="96"/>
      <c r="F158" s="96" t="s">
        <v>625</v>
      </c>
      <c r="G158" s="118">
        <v>42326</v>
      </c>
      <c r="H158" s="96" t="s">
        <v>135</v>
      </c>
      <c r="I158" s="103">
        <v>9.5699999999999985</v>
      </c>
      <c r="J158" s="109" t="s">
        <v>453</v>
      </c>
      <c r="K158" s="109" t="s">
        <v>137</v>
      </c>
      <c r="L158" s="110">
        <v>3.4000000000000002E-2</v>
      </c>
      <c r="M158" s="110">
        <v>2.46E-2</v>
      </c>
      <c r="N158" s="103">
        <v>1344081.41</v>
      </c>
      <c r="O158" s="105">
        <v>110.26</v>
      </c>
      <c r="P158" s="103">
        <v>1481.9829999999999</v>
      </c>
      <c r="Q158" s="104">
        <f t="shared" si="3"/>
        <v>2.5619086534075933E-4</v>
      </c>
      <c r="R158" s="104">
        <f>P158/'סכום נכסי הקרן'!$C$42</f>
        <v>1.9675595104928549E-5</v>
      </c>
    </row>
    <row r="159" spans="2:18">
      <c r="B159" s="102" t="s">
        <v>3994</v>
      </c>
      <c r="C159" s="109" t="s">
        <v>3714</v>
      </c>
      <c r="D159" s="96">
        <v>90240792</v>
      </c>
      <c r="E159" s="96"/>
      <c r="F159" s="96" t="s">
        <v>625</v>
      </c>
      <c r="G159" s="118">
        <v>42606</v>
      </c>
      <c r="H159" s="96" t="s">
        <v>135</v>
      </c>
      <c r="I159" s="103">
        <v>9.4799680648222253</v>
      </c>
      <c r="J159" s="109" t="s">
        <v>453</v>
      </c>
      <c r="K159" s="109" t="s">
        <v>137</v>
      </c>
      <c r="L159" s="110">
        <v>3.4000000000000002E-2</v>
      </c>
      <c r="M159" s="110">
        <v>2.7400000000000001E-2</v>
      </c>
      <c r="N159" s="103">
        <v>5653579.6699999999</v>
      </c>
      <c r="O159" s="105">
        <v>107.39</v>
      </c>
      <c r="P159" s="103">
        <v>6071.3768799999998</v>
      </c>
      <c r="Q159" s="104">
        <f t="shared" si="3"/>
        <v>1.0495608226930267E-3</v>
      </c>
      <c r="R159" s="104">
        <f>P159/'סכום נכסי הקרן'!$C$42</f>
        <v>8.0606830996242447E-5</v>
      </c>
    </row>
    <row r="160" spans="2:18">
      <c r="B160" s="102" t="s">
        <v>3994</v>
      </c>
      <c r="C160" s="109" t="s">
        <v>3714</v>
      </c>
      <c r="D160" s="96">
        <v>90240793</v>
      </c>
      <c r="E160" s="96"/>
      <c r="F160" s="96" t="s">
        <v>625</v>
      </c>
      <c r="G160" s="118">
        <v>42648</v>
      </c>
      <c r="H160" s="96" t="s">
        <v>135</v>
      </c>
      <c r="I160" s="103">
        <v>9.48</v>
      </c>
      <c r="J160" s="109" t="s">
        <v>453</v>
      </c>
      <c r="K160" s="109" t="s">
        <v>137</v>
      </c>
      <c r="L160" s="110">
        <v>3.4000000000000002E-2</v>
      </c>
      <c r="M160" s="110">
        <v>2.7199999999999998E-2</v>
      </c>
      <c r="N160" s="103">
        <v>5186060.9799999995</v>
      </c>
      <c r="O160" s="105">
        <v>107.58</v>
      </c>
      <c r="P160" s="103">
        <v>5579.1630400000004</v>
      </c>
      <c r="Q160" s="104">
        <f t="shared" si="3"/>
        <v>9.6447166201959252E-4</v>
      </c>
      <c r="R160" s="104">
        <f>P160/'סכום נכסי הקרן'!$C$42</f>
        <v>7.4071938071774301E-5</v>
      </c>
    </row>
    <row r="161" spans="2:18">
      <c r="B161" s="102" t="s">
        <v>3994</v>
      </c>
      <c r="C161" s="109" t="s">
        <v>3714</v>
      </c>
      <c r="D161" s="96">
        <v>90240794</v>
      </c>
      <c r="E161" s="96"/>
      <c r="F161" s="96" t="s">
        <v>625</v>
      </c>
      <c r="G161" s="118">
        <v>42718</v>
      </c>
      <c r="H161" s="96" t="s">
        <v>135</v>
      </c>
      <c r="I161" s="103">
        <v>9.4600000000000009</v>
      </c>
      <c r="J161" s="109" t="s">
        <v>453</v>
      </c>
      <c r="K161" s="109" t="s">
        <v>137</v>
      </c>
      <c r="L161" s="110">
        <v>3.4000000000000002E-2</v>
      </c>
      <c r="M161" s="110">
        <v>2.7900000000000005E-2</v>
      </c>
      <c r="N161" s="103">
        <v>3623370.38</v>
      </c>
      <c r="O161" s="105">
        <v>106.93</v>
      </c>
      <c r="P161" s="103">
        <v>3874.4681700000001</v>
      </c>
      <c r="Q161" s="104">
        <f t="shared" si="3"/>
        <v>6.6978052596253018E-4</v>
      </c>
      <c r="R161" s="104">
        <f>P161/'סכום נכסי הקרן'!$C$42</f>
        <v>5.143950164060821E-5</v>
      </c>
    </row>
    <row r="162" spans="2:18">
      <c r="B162" s="102" t="s">
        <v>3994</v>
      </c>
      <c r="C162" s="109" t="s">
        <v>3714</v>
      </c>
      <c r="D162" s="96">
        <v>90240796</v>
      </c>
      <c r="E162" s="96"/>
      <c r="F162" s="96" t="s">
        <v>625</v>
      </c>
      <c r="G162" s="118">
        <v>43075</v>
      </c>
      <c r="H162" s="96" t="s">
        <v>135</v>
      </c>
      <c r="I162" s="103">
        <v>9.01</v>
      </c>
      <c r="J162" s="109" t="s">
        <v>453</v>
      </c>
      <c r="K162" s="109" t="s">
        <v>137</v>
      </c>
      <c r="L162" s="110">
        <v>3.4000000000000002E-2</v>
      </c>
      <c r="M162" s="110">
        <v>4.1599999999999998E-2</v>
      </c>
      <c r="N162" s="103">
        <v>2663222.6400000006</v>
      </c>
      <c r="O162" s="105">
        <v>94.6</v>
      </c>
      <c r="P162" s="103">
        <v>2519.4083000000001</v>
      </c>
      <c r="Q162" s="104">
        <f t="shared" si="3"/>
        <v>4.3553090185494131E-4</v>
      </c>
      <c r="R162" s="104">
        <f>P162/'סכום נכסי הקרן'!$C$42</f>
        <v>3.3449005565378519E-5</v>
      </c>
    </row>
    <row r="163" spans="2:18">
      <c r="B163" s="102" t="s">
        <v>3994</v>
      </c>
      <c r="C163" s="109" t="s">
        <v>3714</v>
      </c>
      <c r="D163" s="96">
        <v>90240797</v>
      </c>
      <c r="E163" s="96"/>
      <c r="F163" s="96" t="s">
        <v>625</v>
      </c>
      <c r="G163" s="118">
        <v>43292</v>
      </c>
      <c r="H163" s="96" t="s">
        <v>135</v>
      </c>
      <c r="I163" s="103">
        <v>9.0399999999999991</v>
      </c>
      <c r="J163" s="109" t="s">
        <v>453</v>
      </c>
      <c r="K163" s="109" t="s">
        <v>137</v>
      </c>
      <c r="L163" s="110">
        <v>3.4000000000000002E-2</v>
      </c>
      <c r="M163" s="110">
        <v>4.080000000000001E-2</v>
      </c>
      <c r="N163" s="103">
        <v>7262002.7000000011</v>
      </c>
      <c r="O163" s="105">
        <v>95.27</v>
      </c>
      <c r="P163" s="103">
        <v>6918.5073899999998</v>
      </c>
      <c r="Q163" s="104">
        <f t="shared" si="3"/>
        <v>1.1960045392629595E-3</v>
      </c>
      <c r="R163" s="104">
        <f>P163/'סכום נכסי הקרן'!$C$42</f>
        <v>9.1853786538776753E-5</v>
      </c>
    </row>
    <row r="164" spans="2:18">
      <c r="B164" s="102" t="s">
        <v>3994</v>
      </c>
      <c r="C164" s="109" t="s">
        <v>3714</v>
      </c>
      <c r="D164" s="96">
        <v>90240795</v>
      </c>
      <c r="E164" s="96"/>
      <c r="F164" s="96" t="s">
        <v>625</v>
      </c>
      <c r="G164" s="118">
        <v>42900</v>
      </c>
      <c r="H164" s="96" t="s">
        <v>135</v>
      </c>
      <c r="I164" s="103">
        <v>9.1000000000000014</v>
      </c>
      <c r="J164" s="109" t="s">
        <v>453</v>
      </c>
      <c r="K164" s="109" t="s">
        <v>137</v>
      </c>
      <c r="L164" s="110">
        <v>3.4000000000000002E-2</v>
      </c>
      <c r="M164" s="110">
        <v>3.8899999999999997E-2</v>
      </c>
      <c r="N164" s="103">
        <v>4292019.87</v>
      </c>
      <c r="O164" s="105">
        <v>96.87</v>
      </c>
      <c r="P164" s="103">
        <v>4157.6780499999995</v>
      </c>
      <c r="Q164" s="104">
        <f>P164/$P$10</f>
        <v>7.1873910661443541E-4</v>
      </c>
      <c r="R164" s="104">
        <f>P164/'סכום נכסי הקרן'!$C$42</f>
        <v>5.5199546748140067E-5</v>
      </c>
    </row>
    <row r="165" spans="2:18">
      <c r="B165" s="102" t="s">
        <v>3971</v>
      </c>
      <c r="C165" s="109" t="s">
        <v>3714</v>
      </c>
      <c r="D165" s="96">
        <v>90143221</v>
      </c>
      <c r="E165" s="96"/>
      <c r="F165" s="96" t="s">
        <v>629</v>
      </c>
      <c r="G165" s="118">
        <v>42516</v>
      </c>
      <c r="H165" s="96" t="s">
        <v>328</v>
      </c>
      <c r="I165" s="103">
        <v>4.7700000000000014</v>
      </c>
      <c r="J165" s="109" t="s">
        <v>453</v>
      </c>
      <c r="K165" s="109" t="s">
        <v>137</v>
      </c>
      <c r="L165" s="110">
        <v>2.3269999999999999E-2</v>
      </c>
      <c r="M165" s="110">
        <v>3.0300000000000004E-2</v>
      </c>
      <c r="N165" s="103">
        <v>33293109.25</v>
      </c>
      <c r="O165" s="105">
        <v>98.34</v>
      </c>
      <c r="P165" s="103">
        <v>32740.441459999995</v>
      </c>
      <c r="Q165" s="104">
        <f t="shared" si="3"/>
        <v>5.6598503689150774E-3</v>
      </c>
      <c r="R165" s="104">
        <f>P165/'סכום נכסי הקרן'!$C$42</f>
        <v>4.3467952717647613E-4</v>
      </c>
    </row>
    <row r="166" spans="2:18">
      <c r="B166" s="102" t="s">
        <v>3990</v>
      </c>
      <c r="C166" s="109" t="s">
        <v>3714</v>
      </c>
      <c r="D166" s="96">
        <v>90136001</v>
      </c>
      <c r="E166" s="96"/>
      <c r="F166" s="96" t="s">
        <v>316</v>
      </c>
      <c r="G166" s="118">
        <v>42474</v>
      </c>
      <c r="H166" s="96" t="s">
        <v>3705</v>
      </c>
      <c r="I166" s="103">
        <v>2.09</v>
      </c>
      <c r="J166" s="109" t="s">
        <v>133</v>
      </c>
      <c r="K166" s="109" t="s">
        <v>137</v>
      </c>
      <c r="L166" s="110">
        <v>2.2000000000000002E-2</v>
      </c>
      <c r="M166" s="110">
        <v>3.1600000000000003E-2</v>
      </c>
      <c r="N166" s="103">
        <v>8802728.0399999972</v>
      </c>
      <c r="O166" s="105">
        <v>98.2</v>
      </c>
      <c r="P166" s="103">
        <v>8644.2793799999999</v>
      </c>
      <c r="Q166" s="104">
        <f t="shared" si="3"/>
        <v>1.4943392836554014E-3</v>
      </c>
      <c r="R166" s="104">
        <f>P166/'סכום נכסי הקרן'!$C$42</f>
        <v>1.1476605403352319E-4</v>
      </c>
    </row>
    <row r="167" spans="2:18">
      <c r="B167" s="102" t="s">
        <v>3990</v>
      </c>
      <c r="C167" s="109" t="s">
        <v>3714</v>
      </c>
      <c r="D167" s="96">
        <v>90136005</v>
      </c>
      <c r="E167" s="96"/>
      <c r="F167" s="96" t="s">
        <v>316</v>
      </c>
      <c r="G167" s="118">
        <v>42562</v>
      </c>
      <c r="H167" s="96" t="s">
        <v>3705</v>
      </c>
      <c r="I167" s="103">
        <v>3.1999999999999997</v>
      </c>
      <c r="J167" s="109" t="s">
        <v>133</v>
      </c>
      <c r="K167" s="109" t="s">
        <v>137</v>
      </c>
      <c r="L167" s="110">
        <v>3.3700000000000001E-2</v>
      </c>
      <c r="M167" s="110">
        <v>3.27E-2</v>
      </c>
      <c r="N167" s="103">
        <v>2395253.35</v>
      </c>
      <c r="O167" s="105">
        <v>100.59</v>
      </c>
      <c r="P167" s="103">
        <v>2409.3853899999999</v>
      </c>
      <c r="Q167" s="104">
        <f t="shared" si="3"/>
        <v>4.1651120694601962E-4</v>
      </c>
      <c r="R167" s="104">
        <f>P167/'סכום נכסי הקרן'!$C$42</f>
        <v>3.1988282851672632E-5</v>
      </c>
    </row>
    <row r="168" spans="2:18">
      <c r="B168" s="102" t="s">
        <v>3990</v>
      </c>
      <c r="C168" s="109" t="s">
        <v>3714</v>
      </c>
      <c r="D168" s="96">
        <v>90136035</v>
      </c>
      <c r="E168" s="96"/>
      <c r="F168" s="96" t="s">
        <v>316</v>
      </c>
      <c r="G168" s="118">
        <v>42717</v>
      </c>
      <c r="H168" s="96" t="s">
        <v>3705</v>
      </c>
      <c r="I168" s="103">
        <v>3</v>
      </c>
      <c r="J168" s="109" t="s">
        <v>133</v>
      </c>
      <c r="K168" s="109" t="s">
        <v>137</v>
      </c>
      <c r="L168" s="110">
        <v>3.85E-2</v>
      </c>
      <c r="M168" s="110">
        <v>4.0299999999999982E-2</v>
      </c>
      <c r="N168" s="103">
        <v>610789.39999999991</v>
      </c>
      <c r="O168" s="105">
        <v>99.83</v>
      </c>
      <c r="P168" s="103">
        <v>609.75102000000004</v>
      </c>
      <c r="Q168" s="104">
        <f t="shared" si="3"/>
        <v>1.0540784979059185E-4</v>
      </c>
      <c r="R168" s="104">
        <f>P168/'סכום נכסי הקרן'!$C$42</f>
        <v>8.0953790862224395E-6</v>
      </c>
    </row>
    <row r="169" spans="2:18">
      <c r="B169" s="102" t="s">
        <v>3990</v>
      </c>
      <c r="C169" s="109" t="s">
        <v>3714</v>
      </c>
      <c r="D169" s="96">
        <v>90136025</v>
      </c>
      <c r="E169" s="96"/>
      <c r="F169" s="96" t="s">
        <v>316</v>
      </c>
      <c r="G169" s="118">
        <v>42710</v>
      </c>
      <c r="H169" s="96" t="s">
        <v>3705</v>
      </c>
      <c r="I169" s="103">
        <v>2.9999999999999996</v>
      </c>
      <c r="J169" s="109" t="s">
        <v>133</v>
      </c>
      <c r="K169" s="109" t="s">
        <v>137</v>
      </c>
      <c r="L169" s="110">
        <v>3.8399999999999997E-2</v>
      </c>
      <c r="M169" s="110">
        <v>4.0199999999999993E-2</v>
      </c>
      <c r="N169" s="103">
        <v>1826090.39</v>
      </c>
      <c r="O169" s="105">
        <v>99.83</v>
      </c>
      <c r="P169" s="103">
        <v>1822.9860200000001</v>
      </c>
      <c r="Q169" s="104">
        <f t="shared" ref="Q169:Q231" si="4">P169/$P$10</f>
        <v>3.1514016420424991E-4</v>
      </c>
      <c r="R169" s="104">
        <f>P169/'סכום נכסי הקרן'!$C$42</f>
        <v>2.4202932699946746E-5</v>
      </c>
    </row>
    <row r="170" spans="2:18">
      <c r="B170" s="102" t="s">
        <v>3990</v>
      </c>
      <c r="C170" s="109" t="s">
        <v>3714</v>
      </c>
      <c r="D170" s="96">
        <v>90136003</v>
      </c>
      <c r="E170" s="96"/>
      <c r="F170" s="96" t="s">
        <v>316</v>
      </c>
      <c r="G170" s="118">
        <v>42474</v>
      </c>
      <c r="H170" s="96" t="s">
        <v>3705</v>
      </c>
      <c r="I170" s="103">
        <v>4.129999999999999</v>
      </c>
      <c r="J170" s="109" t="s">
        <v>133</v>
      </c>
      <c r="K170" s="109" t="s">
        <v>137</v>
      </c>
      <c r="L170" s="110">
        <v>3.6699999999999997E-2</v>
      </c>
      <c r="M170" s="110">
        <v>3.44E-2</v>
      </c>
      <c r="N170" s="103">
        <v>8313899.1500000013</v>
      </c>
      <c r="O170" s="105">
        <v>101.33</v>
      </c>
      <c r="P170" s="103">
        <v>8424.4737900000018</v>
      </c>
      <c r="Q170" s="104">
        <f t="shared" si="4"/>
        <v>1.4563414224728942E-3</v>
      </c>
      <c r="R170" s="104">
        <f>P170/'סכום נכסי הקרן'!$C$42</f>
        <v>1.1184779802745571E-4</v>
      </c>
    </row>
    <row r="171" spans="2:18">
      <c r="B171" s="102" t="s">
        <v>3990</v>
      </c>
      <c r="C171" s="109" t="s">
        <v>3714</v>
      </c>
      <c r="D171" s="96">
        <v>90136002</v>
      </c>
      <c r="E171" s="96"/>
      <c r="F171" s="96" t="s">
        <v>316</v>
      </c>
      <c r="G171" s="118">
        <v>42474</v>
      </c>
      <c r="H171" s="96" t="s">
        <v>3705</v>
      </c>
      <c r="I171" s="103">
        <v>2.08</v>
      </c>
      <c r="J171" s="109" t="s">
        <v>133</v>
      </c>
      <c r="K171" s="109" t="s">
        <v>137</v>
      </c>
      <c r="L171" s="110">
        <v>3.1800000000000002E-2</v>
      </c>
      <c r="M171" s="110">
        <v>3.4099999999999998E-2</v>
      </c>
      <c r="N171" s="103">
        <v>9003545.0099999998</v>
      </c>
      <c r="O171" s="105">
        <v>99.76</v>
      </c>
      <c r="P171" s="103">
        <v>8981.936169999999</v>
      </c>
      <c r="Q171" s="104">
        <f t="shared" si="4"/>
        <v>1.5527101186908121E-3</v>
      </c>
      <c r="R171" s="104">
        <f>P171/'סכום נכסי הקרן'!$C$42</f>
        <v>1.1924896529800454E-4</v>
      </c>
    </row>
    <row r="172" spans="2:18">
      <c r="B172" s="102" t="s">
        <v>3995</v>
      </c>
      <c r="C172" s="109" t="s">
        <v>3708</v>
      </c>
      <c r="D172" s="96">
        <v>470540</v>
      </c>
      <c r="E172" s="96"/>
      <c r="F172" s="96" t="s">
        <v>316</v>
      </c>
      <c r="G172" s="118">
        <v>42884</v>
      </c>
      <c r="H172" s="96" t="s">
        <v>3705</v>
      </c>
      <c r="I172" s="103">
        <v>0.54</v>
      </c>
      <c r="J172" s="109" t="s">
        <v>133</v>
      </c>
      <c r="K172" s="109" t="s">
        <v>137</v>
      </c>
      <c r="L172" s="110">
        <v>2.2099999999999998E-2</v>
      </c>
      <c r="M172" s="110">
        <v>2.29E-2</v>
      </c>
      <c r="N172" s="103">
        <v>3760801.39</v>
      </c>
      <c r="O172" s="105">
        <v>100.15</v>
      </c>
      <c r="P172" s="103">
        <v>3766.4425499999998</v>
      </c>
      <c r="Q172" s="104">
        <f t="shared" si="4"/>
        <v>6.5110610320142422E-4</v>
      </c>
      <c r="R172" s="104">
        <f>P172/'סכום נכסי הקרן'!$C$42</f>
        <v>5.0005296012015382E-5</v>
      </c>
    </row>
    <row r="173" spans="2:18">
      <c r="B173" s="102" t="s">
        <v>3995</v>
      </c>
      <c r="C173" s="109" t="s">
        <v>3708</v>
      </c>
      <c r="D173" s="96">
        <v>484097</v>
      </c>
      <c r="E173" s="96"/>
      <c r="F173" s="96" t="s">
        <v>316</v>
      </c>
      <c r="G173" s="118">
        <v>43006</v>
      </c>
      <c r="H173" s="96" t="s">
        <v>3705</v>
      </c>
      <c r="I173" s="103">
        <v>0.7400000000000001</v>
      </c>
      <c r="J173" s="109" t="s">
        <v>133</v>
      </c>
      <c r="K173" s="109" t="s">
        <v>137</v>
      </c>
      <c r="L173" s="110">
        <v>2.0799999999999999E-2</v>
      </c>
      <c r="M173" s="110">
        <v>2.53E-2</v>
      </c>
      <c r="N173" s="103">
        <v>4701001.6999999993</v>
      </c>
      <c r="O173" s="105">
        <v>99.7</v>
      </c>
      <c r="P173" s="103">
        <v>4686.8985000000002</v>
      </c>
      <c r="Q173" s="104">
        <f t="shared" si="4"/>
        <v>8.1022561154838293E-4</v>
      </c>
      <c r="R173" s="104">
        <f>P173/'סכום נכסי הקרן'!$C$42</f>
        <v>6.2225759124022995E-5</v>
      </c>
    </row>
    <row r="174" spans="2:18">
      <c r="B174" s="102" t="s">
        <v>3995</v>
      </c>
      <c r="C174" s="109" t="s">
        <v>3708</v>
      </c>
      <c r="D174" s="96">
        <v>523632</v>
      </c>
      <c r="E174" s="96"/>
      <c r="F174" s="96" t="s">
        <v>316</v>
      </c>
      <c r="G174" s="118">
        <v>43321</v>
      </c>
      <c r="H174" s="96" t="s">
        <v>3705</v>
      </c>
      <c r="I174" s="103">
        <v>1.0899999999999999</v>
      </c>
      <c r="J174" s="109" t="s">
        <v>133</v>
      </c>
      <c r="K174" s="109" t="s">
        <v>137</v>
      </c>
      <c r="L174" s="110">
        <v>2.3980000000000001E-2</v>
      </c>
      <c r="M174" s="110">
        <v>2.1899999999999999E-2</v>
      </c>
      <c r="N174" s="103">
        <v>9604186.6000000015</v>
      </c>
      <c r="O174" s="105">
        <v>100.58</v>
      </c>
      <c r="P174" s="103">
        <v>9659.8911700000026</v>
      </c>
      <c r="Q174" s="104">
        <f t="shared" si="4"/>
        <v>1.66990841186428E-3</v>
      </c>
      <c r="R174" s="104">
        <f>P174/'סכום נכסי הקרן'!$C$42</f>
        <v>1.2824985672480355E-4</v>
      </c>
    </row>
    <row r="175" spans="2:18">
      <c r="B175" s="102" t="s">
        <v>3995</v>
      </c>
      <c r="C175" s="109" t="s">
        <v>3708</v>
      </c>
      <c r="D175" s="96">
        <v>524747</v>
      </c>
      <c r="E175" s="96"/>
      <c r="F175" s="96" t="s">
        <v>316</v>
      </c>
      <c r="G175" s="118">
        <v>43343</v>
      </c>
      <c r="H175" s="96" t="s">
        <v>3705</v>
      </c>
      <c r="I175" s="103">
        <v>1.1499999999999999</v>
      </c>
      <c r="J175" s="109" t="s">
        <v>133</v>
      </c>
      <c r="K175" s="109" t="s">
        <v>137</v>
      </c>
      <c r="L175" s="110">
        <v>2.3789999999999999E-2</v>
      </c>
      <c r="M175" s="110">
        <v>2.3199999999999998E-2</v>
      </c>
      <c r="N175" s="103">
        <v>9604186.6000000015</v>
      </c>
      <c r="O175" s="105">
        <v>100.28</v>
      </c>
      <c r="P175" s="103">
        <v>9631.0785200000009</v>
      </c>
      <c r="Q175" s="104">
        <f t="shared" si="4"/>
        <v>1.6649275600351694E-3</v>
      </c>
      <c r="R175" s="104">
        <f>P175/'סכום נכסי הקרן'!$C$42</f>
        <v>1.2786732464764746E-4</v>
      </c>
    </row>
    <row r="176" spans="2:18">
      <c r="B176" s="102" t="s">
        <v>3995</v>
      </c>
      <c r="C176" s="109" t="s">
        <v>3708</v>
      </c>
      <c r="D176" s="96">
        <v>465782</v>
      </c>
      <c r="E176" s="96"/>
      <c r="F176" s="96" t="s">
        <v>316</v>
      </c>
      <c r="G176" s="118">
        <v>42828</v>
      </c>
      <c r="H176" s="96" t="s">
        <v>3705</v>
      </c>
      <c r="I176" s="103">
        <v>0.38000000000000006</v>
      </c>
      <c r="J176" s="109" t="s">
        <v>133</v>
      </c>
      <c r="K176" s="109" t="s">
        <v>137</v>
      </c>
      <c r="L176" s="110">
        <v>2.2700000000000001E-2</v>
      </c>
      <c r="M176" s="110">
        <v>2.1799999999999996E-2</v>
      </c>
      <c r="N176" s="103">
        <v>3760801.39</v>
      </c>
      <c r="O176" s="105">
        <v>100.59</v>
      </c>
      <c r="P176" s="103">
        <v>3782.99</v>
      </c>
      <c r="Q176" s="104">
        <f t="shared" si="4"/>
        <v>6.5396666606529175E-4</v>
      </c>
      <c r="R176" s="104">
        <f>P176/'סכום נכסי הקרן'!$C$42</f>
        <v>5.0224988765723796E-5</v>
      </c>
    </row>
    <row r="177" spans="2:18">
      <c r="B177" s="102" t="s">
        <v>3995</v>
      </c>
      <c r="C177" s="109" t="s">
        <v>3708</v>
      </c>
      <c r="D177" s="96">
        <v>467404</v>
      </c>
      <c r="E177" s="96"/>
      <c r="F177" s="96" t="s">
        <v>316</v>
      </c>
      <c r="G177" s="118">
        <v>42859</v>
      </c>
      <c r="H177" s="96" t="s">
        <v>3705</v>
      </c>
      <c r="I177" s="103">
        <v>0.47000000000000003</v>
      </c>
      <c r="J177" s="109" t="s">
        <v>133</v>
      </c>
      <c r="K177" s="109" t="s">
        <v>137</v>
      </c>
      <c r="L177" s="110">
        <v>2.2799999999999997E-2</v>
      </c>
      <c r="M177" s="110">
        <v>2.18E-2</v>
      </c>
      <c r="N177" s="103">
        <v>3760801.39</v>
      </c>
      <c r="O177" s="105">
        <v>100.41</v>
      </c>
      <c r="P177" s="103">
        <v>3776.2207200000003</v>
      </c>
      <c r="Q177" s="104">
        <f t="shared" si="4"/>
        <v>6.5279645851167348E-4</v>
      </c>
      <c r="R177" s="104">
        <f>P177/'סכום נכסי הקרן'!$C$42</f>
        <v>5.0135116201442098E-5</v>
      </c>
    </row>
    <row r="178" spans="2:18">
      <c r="B178" s="102" t="s">
        <v>3995</v>
      </c>
      <c r="C178" s="109" t="s">
        <v>3708</v>
      </c>
      <c r="D178" s="96">
        <v>545876</v>
      </c>
      <c r="E178" s="96"/>
      <c r="F178" s="96" t="s">
        <v>316</v>
      </c>
      <c r="G178" s="118">
        <v>43614</v>
      </c>
      <c r="H178" s="96" t="s">
        <v>3705</v>
      </c>
      <c r="I178" s="103">
        <v>1.5000000000000002</v>
      </c>
      <c r="J178" s="109" t="s">
        <v>133</v>
      </c>
      <c r="K178" s="109" t="s">
        <v>137</v>
      </c>
      <c r="L178" s="110">
        <v>2.427E-2</v>
      </c>
      <c r="M178" s="110">
        <v>2.52E-2</v>
      </c>
      <c r="N178" s="103">
        <v>12805582.130000001</v>
      </c>
      <c r="O178" s="105">
        <v>100.09</v>
      </c>
      <c r="P178" s="103">
        <v>12817.107</v>
      </c>
      <c r="Q178" s="104">
        <f t="shared" si="4"/>
        <v>2.2156973011803133E-3</v>
      </c>
      <c r="R178" s="104">
        <f>P178/'סכום נכסי הקרן'!$C$42</f>
        <v>1.7016673453645921E-4</v>
      </c>
    </row>
    <row r="179" spans="2:18">
      <c r="B179" s="102" t="s">
        <v>3995</v>
      </c>
      <c r="C179" s="109" t="s">
        <v>3708</v>
      </c>
      <c r="D179" s="96">
        <v>7355</v>
      </c>
      <c r="E179" s="96"/>
      <c r="F179" s="96" t="s">
        <v>316</v>
      </c>
      <c r="G179" s="118">
        <v>43842</v>
      </c>
      <c r="H179" s="96" t="s">
        <v>3705</v>
      </c>
      <c r="I179" s="103">
        <v>1.7200000000000002</v>
      </c>
      <c r="J179" s="109" t="s">
        <v>133</v>
      </c>
      <c r="K179" s="109" t="s">
        <v>137</v>
      </c>
      <c r="L179" s="110">
        <v>2.0838000000000002E-2</v>
      </c>
      <c r="M179" s="110">
        <v>3.4200000000000001E-2</v>
      </c>
      <c r="N179" s="103">
        <v>16006977.640000004</v>
      </c>
      <c r="O179" s="105">
        <v>98.25</v>
      </c>
      <c r="P179" s="103">
        <v>15726.856039999999</v>
      </c>
      <c r="Q179" s="104">
        <f t="shared" si="4"/>
        <v>2.7187065290068427E-3</v>
      </c>
      <c r="R179" s="104">
        <f>P179/'סכום נכסי הקרן'!$C$42</f>
        <v>2.0879811152795948E-4</v>
      </c>
    </row>
    <row r="180" spans="2:18">
      <c r="B180" s="102" t="s">
        <v>3982</v>
      </c>
      <c r="C180" s="109" t="s">
        <v>3714</v>
      </c>
      <c r="D180" s="96">
        <v>7127</v>
      </c>
      <c r="E180" s="96"/>
      <c r="F180" s="96" t="s">
        <v>316</v>
      </c>
      <c r="G180" s="118">
        <v>43631</v>
      </c>
      <c r="H180" s="96" t="s">
        <v>3705</v>
      </c>
      <c r="I180" s="103">
        <v>6.5600000000000005</v>
      </c>
      <c r="J180" s="109" t="s">
        <v>389</v>
      </c>
      <c r="K180" s="109" t="s">
        <v>137</v>
      </c>
      <c r="L180" s="110">
        <v>3.1E-2</v>
      </c>
      <c r="M180" s="110">
        <v>2.6699999999999998E-2</v>
      </c>
      <c r="N180" s="103">
        <v>27492107.869999994</v>
      </c>
      <c r="O180" s="105">
        <v>103.12</v>
      </c>
      <c r="P180" s="103">
        <v>28349.861260000001</v>
      </c>
      <c r="Q180" s="104">
        <f t="shared" si="4"/>
        <v>4.900849394689326E-3</v>
      </c>
      <c r="R180" s="104">
        <f>P180/'סכום נכסי הקרן'!$C$42</f>
        <v>3.7638784752096313E-4</v>
      </c>
    </row>
    <row r="181" spans="2:18">
      <c r="B181" s="102" t="s">
        <v>3982</v>
      </c>
      <c r="C181" s="109" t="s">
        <v>3714</v>
      </c>
      <c r="D181" s="96">
        <v>7128</v>
      </c>
      <c r="E181" s="96"/>
      <c r="F181" s="96" t="s">
        <v>316</v>
      </c>
      <c r="G181" s="118">
        <v>43634</v>
      </c>
      <c r="H181" s="96" t="s">
        <v>3705</v>
      </c>
      <c r="I181" s="103">
        <v>6.589999999999999</v>
      </c>
      <c r="J181" s="109" t="s">
        <v>389</v>
      </c>
      <c r="K181" s="109" t="s">
        <v>137</v>
      </c>
      <c r="L181" s="110">
        <v>2.4900000000000002E-2</v>
      </c>
      <c r="M181" s="110">
        <v>2.6200000000000001E-2</v>
      </c>
      <c r="N181" s="103">
        <v>11656299.590000005</v>
      </c>
      <c r="O181" s="105">
        <v>100.87</v>
      </c>
      <c r="P181" s="103">
        <v>11757.708919999999</v>
      </c>
      <c r="Q181" s="104">
        <f t="shared" si="4"/>
        <v>2.0325588233060469E-3</v>
      </c>
      <c r="R181" s="104">
        <f>P181/'סכום נכסי הקרן'!$C$42</f>
        <v>1.5610160175354691E-4</v>
      </c>
    </row>
    <row r="182" spans="2:18">
      <c r="B182" s="102" t="s">
        <v>3982</v>
      </c>
      <c r="C182" s="109" t="s">
        <v>3714</v>
      </c>
      <c r="D182" s="96">
        <v>7130</v>
      </c>
      <c r="E182" s="96"/>
      <c r="F182" s="96" t="s">
        <v>316</v>
      </c>
      <c r="G182" s="118">
        <v>43634</v>
      </c>
      <c r="H182" s="96" t="s">
        <v>3705</v>
      </c>
      <c r="I182" s="103">
        <v>6.9300000000000015</v>
      </c>
      <c r="J182" s="109" t="s">
        <v>389</v>
      </c>
      <c r="K182" s="109" t="s">
        <v>137</v>
      </c>
      <c r="L182" s="110">
        <v>3.6000000000000004E-2</v>
      </c>
      <c r="M182" s="110">
        <v>2.6699999999999998E-2</v>
      </c>
      <c r="N182" s="103">
        <v>7347407.2000000002</v>
      </c>
      <c r="O182" s="105">
        <v>106.83</v>
      </c>
      <c r="P182" s="103">
        <v>7849.2349800000002</v>
      </c>
      <c r="Q182" s="104">
        <f t="shared" si="4"/>
        <v>1.3568997092336134E-3</v>
      </c>
      <c r="R182" s="104">
        <f>P182/'סכום נכסי הקרן'!$C$42</f>
        <v>1.0421062141058429E-4</v>
      </c>
    </row>
    <row r="183" spans="2:18">
      <c r="B183" s="102" t="s">
        <v>3986</v>
      </c>
      <c r="C183" s="109" t="s">
        <v>3708</v>
      </c>
      <c r="D183" s="96">
        <v>9922</v>
      </c>
      <c r="E183" s="96"/>
      <c r="F183" s="96" t="s">
        <v>625</v>
      </c>
      <c r="G183" s="118">
        <v>40489</v>
      </c>
      <c r="H183" s="96" t="s">
        <v>135</v>
      </c>
      <c r="I183" s="103">
        <v>3.3400000000000007</v>
      </c>
      <c r="J183" s="109" t="s">
        <v>389</v>
      </c>
      <c r="K183" s="109" t="s">
        <v>137</v>
      </c>
      <c r="L183" s="110">
        <v>5.7000000000000002E-2</v>
      </c>
      <c r="M183" s="110">
        <v>1.0100000000000003E-2</v>
      </c>
      <c r="N183" s="103">
        <v>7197919.6200000001</v>
      </c>
      <c r="O183" s="105">
        <v>123.58</v>
      </c>
      <c r="P183" s="103">
        <v>8895.1892899999984</v>
      </c>
      <c r="Q183" s="104">
        <f t="shared" si="4"/>
        <v>1.5377141583776295E-3</v>
      </c>
      <c r="R183" s="104">
        <f>P183/'סכום נכסי הקרן'!$C$42</f>
        <v>1.1809726754742586E-4</v>
      </c>
    </row>
    <row r="184" spans="2:18">
      <c r="B184" s="102" t="s">
        <v>3997</v>
      </c>
      <c r="C184" s="109" t="s">
        <v>3714</v>
      </c>
      <c r="D184" s="96">
        <v>84666730</v>
      </c>
      <c r="E184" s="96"/>
      <c r="F184" s="96" t="s">
        <v>639</v>
      </c>
      <c r="G184" s="118">
        <v>43530</v>
      </c>
      <c r="H184" s="96" t="s">
        <v>135</v>
      </c>
      <c r="I184" s="103">
        <v>6.22</v>
      </c>
      <c r="J184" s="109" t="s">
        <v>453</v>
      </c>
      <c r="K184" s="109" t="s">
        <v>137</v>
      </c>
      <c r="L184" s="110">
        <v>3.4165000000000001E-2</v>
      </c>
      <c r="M184" s="110">
        <v>4.2199999999999994E-2</v>
      </c>
      <c r="N184" s="103">
        <v>26953771.149999999</v>
      </c>
      <c r="O184" s="105">
        <v>95.38</v>
      </c>
      <c r="P184" s="103">
        <v>25708.506920000003</v>
      </c>
      <c r="Q184" s="104">
        <f t="shared" si="4"/>
        <v>4.4442376427082505E-3</v>
      </c>
      <c r="R184" s="104">
        <f>P184/'סכום נכסי הקרן'!$C$42</f>
        <v>3.4131982142182046E-4</v>
      </c>
    </row>
    <row r="185" spans="2:18">
      <c r="B185" s="102" t="s">
        <v>3999</v>
      </c>
      <c r="C185" s="109" t="s">
        <v>3714</v>
      </c>
      <c r="D185" s="96">
        <v>455954</v>
      </c>
      <c r="E185" s="96"/>
      <c r="F185" s="96" t="s">
        <v>926</v>
      </c>
      <c r="G185" s="118">
        <v>42732</v>
      </c>
      <c r="H185" s="96" t="s">
        <v>3705</v>
      </c>
      <c r="I185" s="103">
        <v>3.4300000000000006</v>
      </c>
      <c r="J185" s="109" t="s">
        <v>133</v>
      </c>
      <c r="K185" s="109" t="s">
        <v>137</v>
      </c>
      <c r="L185" s="110">
        <v>2.1613000000000004E-2</v>
      </c>
      <c r="M185" s="110">
        <v>2.0100000000000003E-2</v>
      </c>
      <c r="N185" s="103">
        <v>25719738.960000001</v>
      </c>
      <c r="O185" s="105">
        <v>101.71</v>
      </c>
      <c r="P185" s="103">
        <v>26159.546539999999</v>
      </c>
      <c r="Q185" s="104">
        <f t="shared" si="4"/>
        <v>4.5222090030752494E-3</v>
      </c>
      <c r="R185" s="104">
        <f>P185/'סכום נכסי הקרן'!$C$42</f>
        <v>3.4730806348627115E-4</v>
      </c>
    </row>
    <row r="186" spans="2:18">
      <c r="B186" s="102" t="s">
        <v>3972</v>
      </c>
      <c r="C186" s="109" t="s">
        <v>3714</v>
      </c>
      <c r="D186" s="96">
        <v>2424</v>
      </c>
      <c r="E186" s="96"/>
      <c r="F186" s="96" t="s">
        <v>639</v>
      </c>
      <c r="G186" s="118">
        <v>40618</v>
      </c>
      <c r="H186" s="96" t="s">
        <v>135</v>
      </c>
      <c r="I186" s="103">
        <v>2.76</v>
      </c>
      <c r="J186" s="109" t="s">
        <v>133</v>
      </c>
      <c r="K186" s="109" t="s">
        <v>137</v>
      </c>
      <c r="L186" s="110">
        <v>7.1500000000000008E-2</v>
      </c>
      <c r="M186" s="110">
        <v>5.6000000000000008E-3</v>
      </c>
      <c r="N186" s="103">
        <v>37001714.210000001</v>
      </c>
      <c r="O186" s="105">
        <v>128.5</v>
      </c>
      <c r="P186" s="103">
        <v>47547.201420000005</v>
      </c>
      <c r="Q186" s="104">
        <f t="shared" si="4"/>
        <v>8.2194996004145687E-3</v>
      </c>
      <c r="R186" s="104">
        <f>P186/'סכום נכסי הקרן'!$C$42</f>
        <v>6.3126195341809169E-4</v>
      </c>
    </row>
    <row r="187" spans="2:18">
      <c r="B187" s="102" t="s">
        <v>4000</v>
      </c>
      <c r="C187" s="109" t="s">
        <v>3714</v>
      </c>
      <c r="D187" s="96">
        <v>90145980</v>
      </c>
      <c r="E187" s="96"/>
      <c r="F187" s="96" t="s">
        <v>926</v>
      </c>
      <c r="G187" s="118">
        <v>42242</v>
      </c>
      <c r="H187" s="96" t="s">
        <v>3705</v>
      </c>
      <c r="I187" s="103">
        <v>4.5699999999999994</v>
      </c>
      <c r="J187" s="109" t="s">
        <v>679</v>
      </c>
      <c r="K187" s="109" t="s">
        <v>137</v>
      </c>
      <c r="L187" s="110">
        <v>2.6600000000000002E-2</v>
      </c>
      <c r="M187" s="110">
        <v>2.3300000000000001E-2</v>
      </c>
      <c r="N187" s="103">
        <v>32946731.719999999</v>
      </c>
      <c r="O187" s="105">
        <v>101.56</v>
      </c>
      <c r="P187" s="103">
        <v>33460.701820000002</v>
      </c>
      <c r="Q187" s="104">
        <f t="shared" si="4"/>
        <v>5.7843620029210336E-3</v>
      </c>
      <c r="R187" s="104">
        <f>P187/'סכום נכסי הקרן'!$C$42</f>
        <v>4.442420870799907E-4</v>
      </c>
    </row>
    <row r="188" spans="2:18">
      <c r="B188" s="102" t="s">
        <v>4001</v>
      </c>
      <c r="C188" s="109" t="s">
        <v>3708</v>
      </c>
      <c r="D188" s="96">
        <v>482154</v>
      </c>
      <c r="E188" s="96"/>
      <c r="F188" s="96" t="s">
        <v>926</v>
      </c>
      <c r="G188" s="118">
        <v>42978</v>
      </c>
      <c r="H188" s="96" t="s">
        <v>3705</v>
      </c>
      <c r="I188" s="103">
        <v>2.5099999999999998</v>
      </c>
      <c r="J188" s="109" t="s">
        <v>133</v>
      </c>
      <c r="K188" s="109" t="s">
        <v>137</v>
      </c>
      <c r="L188" s="110">
        <v>2.3E-2</v>
      </c>
      <c r="M188" s="110">
        <v>2.9401207563548106E-2</v>
      </c>
      <c r="N188" s="103">
        <v>3855969.99</v>
      </c>
      <c r="O188" s="105">
        <v>99.22</v>
      </c>
      <c r="P188" s="103">
        <v>3825.9112799999998</v>
      </c>
      <c r="Q188" s="104">
        <f t="shared" si="4"/>
        <v>6.613864811810744E-4</v>
      </c>
      <c r="R188" s="104">
        <f>P188/'סכום נכסי הקרן'!$C$42</f>
        <v>5.0794834524187468E-5</v>
      </c>
    </row>
    <row r="189" spans="2:18">
      <c r="B189" s="102" t="s">
        <v>4001</v>
      </c>
      <c r="C189" s="109" t="s">
        <v>3708</v>
      </c>
      <c r="D189" s="96">
        <v>482153</v>
      </c>
      <c r="E189" s="96"/>
      <c r="F189" s="96" t="s">
        <v>926</v>
      </c>
      <c r="G189" s="118">
        <v>42978</v>
      </c>
      <c r="H189" s="96" t="s">
        <v>3705</v>
      </c>
      <c r="I189" s="103">
        <v>2.5</v>
      </c>
      <c r="J189" s="109" t="s">
        <v>133</v>
      </c>
      <c r="K189" s="109" t="s">
        <v>137</v>
      </c>
      <c r="L189" s="110">
        <v>2.76E-2</v>
      </c>
      <c r="M189" s="110">
        <v>3.0200000000000001E-2</v>
      </c>
      <c r="N189" s="103">
        <v>8997263.3799999971</v>
      </c>
      <c r="O189" s="105">
        <v>100.31</v>
      </c>
      <c r="P189" s="103">
        <v>9025.1548899999998</v>
      </c>
      <c r="Q189" s="104">
        <f t="shared" si="4"/>
        <v>1.5601813523525479E-3</v>
      </c>
      <c r="R189" s="104">
        <f>P189/'סכום נכסי הקרן'!$C$42</f>
        <v>1.1982276002822297E-4</v>
      </c>
    </row>
    <row r="190" spans="2:18">
      <c r="B190" s="102" t="s">
        <v>4002</v>
      </c>
      <c r="C190" s="109" t="s">
        <v>3714</v>
      </c>
      <c r="D190" s="96">
        <v>90145362</v>
      </c>
      <c r="E190" s="96"/>
      <c r="F190" s="96" t="s">
        <v>639</v>
      </c>
      <c r="G190" s="118">
        <v>42794</v>
      </c>
      <c r="H190" s="96" t="s">
        <v>135</v>
      </c>
      <c r="I190" s="103">
        <v>6.5</v>
      </c>
      <c r="J190" s="109" t="s">
        <v>453</v>
      </c>
      <c r="K190" s="109" t="s">
        <v>137</v>
      </c>
      <c r="L190" s="110">
        <v>2.8999999999999998E-2</v>
      </c>
      <c r="M190" s="110">
        <v>2.0500000000000004E-2</v>
      </c>
      <c r="N190" s="103">
        <v>58455908.159999996</v>
      </c>
      <c r="O190" s="105">
        <v>107.72</v>
      </c>
      <c r="P190" s="103">
        <v>62968.707390000003</v>
      </c>
      <c r="Q190" s="104">
        <f t="shared" si="4"/>
        <v>1.0885420167190291E-2</v>
      </c>
      <c r="R190" s="104">
        <f>P190/'סכום נכסי הקרן'!$C$42</f>
        <v>8.3600607489179169E-4</v>
      </c>
    </row>
    <row r="191" spans="2:18">
      <c r="B191" s="102" t="s">
        <v>4003</v>
      </c>
      <c r="C191" s="109" t="s">
        <v>3714</v>
      </c>
      <c r="D191" s="96">
        <v>90839511</v>
      </c>
      <c r="E191" s="96"/>
      <c r="F191" s="96" t="s">
        <v>639</v>
      </c>
      <c r="G191" s="118">
        <v>41816</v>
      </c>
      <c r="H191" s="96" t="s">
        <v>135</v>
      </c>
      <c r="I191" s="103">
        <v>7.94</v>
      </c>
      <c r="J191" s="109" t="s">
        <v>453</v>
      </c>
      <c r="K191" s="109" t="s">
        <v>137</v>
      </c>
      <c r="L191" s="110">
        <v>4.4999999999999998E-2</v>
      </c>
      <c r="M191" s="110">
        <v>2.5600000000000001E-2</v>
      </c>
      <c r="N191" s="103">
        <v>5432938.4800000004</v>
      </c>
      <c r="O191" s="105">
        <v>116.22</v>
      </c>
      <c r="P191" s="103">
        <v>6314.1611399999992</v>
      </c>
      <c r="Q191" s="104">
        <f t="shared" si="4"/>
        <v>1.0915310137549455E-3</v>
      </c>
      <c r="R191" s="104">
        <f>P191/'סכום נכסי הקרן'!$C$42</f>
        <v>8.3830164055804994E-5</v>
      </c>
    </row>
    <row r="192" spans="2:18">
      <c r="B192" s="102" t="s">
        <v>4003</v>
      </c>
      <c r="C192" s="109" t="s">
        <v>3714</v>
      </c>
      <c r="D192" s="96">
        <v>90839541</v>
      </c>
      <c r="E192" s="96"/>
      <c r="F192" s="96" t="s">
        <v>639</v>
      </c>
      <c r="G192" s="118">
        <v>42625</v>
      </c>
      <c r="H192" s="96" t="s">
        <v>135</v>
      </c>
      <c r="I192" s="103">
        <v>9.0500000000000007</v>
      </c>
      <c r="J192" s="109" t="s">
        <v>453</v>
      </c>
      <c r="K192" s="109" t="s">
        <v>137</v>
      </c>
      <c r="L192" s="110">
        <v>4.4999999999999998E-2</v>
      </c>
      <c r="M192" s="110">
        <v>3.04E-2</v>
      </c>
      <c r="N192" s="103">
        <v>1512848.3299999996</v>
      </c>
      <c r="O192" s="105">
        <v>111.71</v>
      </c>
      <c r="P192" s="103">
        <v>1690.00287</v>
      </c>
      <c r="Q192" s="104">
        <f t="shared" si="4"/>
        <v>2.9215132541578876E-4</v>
      </c>
      <c r="R192" s="104">
        <f>P192/'סכום נכסי הקרן'!$C$42</f>
        <v>2.2437377619235308E-5</v>
      </c>
    </row>
    <row r="193" spans="2:18">
      <c r="B193" s="102" t="s">
        <v>4003</v>
      </c>
      <c r="C193" s="109" t="s">
        <v>3714</v>
      </c>
      <c r="D193" s="96">
        <v>90839542</v>
      </c>
      <c r="E193" s="96"/>
      <c r="F193" s="96" t="s">
        <v>639</v>
      </c>
      <c r="G193" s="118">
        <v>42716</v>
      </c>
      <c r="H193" s="96" t="s">
        <v>135</v>
      </c>
      <c r="I193" s="103">
        <v>9.08</v>
      </c>
      <c r="J193" s="109" t="s">
        <v>453</v>
      </c>
      <c r="K193" s="109" t="s">
        <v>137</v>
      </c>
      <c r="L193" s="110">
        <v>4.4999999999999998E-2</v>
      </c>
      <c r="M193" s="110">
        <v>2.7799999999999998E-2</v>
      </c>
      <c r="N193" s="103">
        <v>1144558.6099999999</v>
      </c>
      <c r="O193" s="105">
        <v>114</v>
      </c>
      <c r="P193" s="103">
        <v>1304.7968100000001</v>
      </c>
      <c r="Q193" s="104">
        <f t="shared" si="4"/>
        <v>2.2556063318389104E-4</v>
      </c>
      <c r="R193" s="104">
        <f>P193/'סכום נכסי הקרן'!$C$42</f>
        <v>1.7323176937766752E-5</v>
      </c>
    </row>
    <row r="194" spans="2:18">
      <c r="B194" s="102" t="s">
        <v>4003</v>
      </c>
      <c r="C194" s="109" t="s">
        <v>3714</v>
      </c>
      <c r="D194" s="96">
        <v>90839544</v>
      </c>
      <c r="E194" s="96"/>
      <c r="F194" s="96" t="s">
        <v>639</v>
      </c>
      <c r="G194" s="118">
        <v>42803</v>
      </c>
      <c r="H194" s="96" t="s">
        <v>135</v>
      </c>
      <c r="I194" s="103">
        <v>8.9800000000000022</v>
      </c>
      <c r="J194" s="109" t="s">
        <v>453</v>
      </c>
      <c r="K194" s="109" t="s">
        <v>137</v>
      </c>
      <c r="L194" s="110">
        <v>4.4999999999999998E-2</v>
      </c>
      <c r="M194" s="110">
        <v>3.4000000000000002E-2</v>
      </c>
      <c r="N194" s="103">
        <v>7335190.8499999996</v>
      </c>
      <c r="O194" s="105">
        <v>109.75</v>
      </c>
      <c r="P194" s="103">
        <v>8050.3719199999996</v>
      </c>
      <c r="Q194" s="104">
        <f t="shared" si="4"/>
        <v>1.3916703150439313E-3</v>
      </c>
      <c r="R194" s="104">
        <f>P194/'סכום נכסי הקרן'!$C$42</f>
        <v>1.0688102248271825E-4</v>
      </c>
    </row>
    <row r="195" spans="2:18">
      <c r="B195" s="102" t="s">
        <v>4003</v>
      </c>
      <c r="C195" s="109" t="s">
        <v>3714</v>
      </c>
      <c r="D195" s="96">
        <v>90839545</v>
      </c>
      <c r="E195" s="96"/>
      <c r="F195" s="96" t="s">
        <v>639</v>
      </c>
      <c r="G195" s="118">
        <v>42898</v>
      </c>
      <c r="H195" s="96" t="s">
        <v>135</v>
      </c>
      <c r="I195" s="103">
        <v>7.6099999999999994</v>
      </c>
      <c r="J195" s="109" t="s">
        <v>453</v>
      </c>
      <c r="K195" s="109" t="s">
        <v>137</v>
      </c>
      <c r="L195" s="110">
        <v>4.4999999999999998E-2</v>
      </c>
      <c r="M195" s="110">
        <v>3.8600000000000002E-2</v>
      </c>
      <c r="N195" s="103">
        <v>1379561.4300000004</v>
      </c>
      <c r="O195" s="105">
        <v>106.19</v>
      </c>
      <c r="P195" s="103">
        <v>1464.9562900000001</v>
      </c>
      <c r="Q195" s="104">
        <f t="shared" si="4"/>
        <v>2.5324745265059616E-4</v>
      </c>
      <c r="R195" s="104">
        <f>P195/'סכום נכסי הקרן'!$C$42</f>
        <v>1.9449539440370292E-5</v>
      </c>
    </row>
    <row r="196" spans="2:18">
      <c r="B196" s="102" t="s">
        <v>4003</v>
      </c>
      <c r="C196" s="109" t="s">
        <v>3714</v>
      </c>
      <c r="D196" s="96">
        <v>90839546</v>
      </c>
      <c r="E196" s="96"/>
      <c r="F196" s="96" t="s">
        <v>639</v>
      </c>
      <c r="G196" s="118">
        <v>42989</v>
      </c>
      <c r="H196" s="96" t="s">
        <v>135</v>
      </c>
      <c r="I196" s="103">
        <v>7.59</v>
      </c>
      <c r="J196" s="109" t="s">
        <v>453</v>
      </c>
      <c r="K196" s="109" t="s">
        <v>137</v>
      </c>
      <c r="L196" s="110">
        <v>4.4999999999999998E-2</v>
      </c>
      <c r="M196" s="110">
        <v>3.9800000000000009E-2</v>
      </c>
      <c r="N196" s="103">
        <v>1738421.09</v>
      </c>
      <c r="O196" s="105">
        <v>105.51</v>
      </c>
      <c r="P196" s="103">
        <v>1834.2080599999995</v>
      </c>
      <c r="Q196" s="104">
        <f t="shared" si="4"/>
        <v>3.1708012177359345E-4</v>
      </c>
      <c r="R196" s="104">
        <f>P196/'סכום נכסי הקרן'!$C$42</f>
        <v>2.4351922476004435E-5</v>
      </c>
    </row>
    <row r="197" spans="2:18">
      <c r="B197" s="102" t="s">
        <v>4003</v>
      </c>
      <c r="C197" s="109" t="s">
        <v>3714</v>
      </c>
      <c r="D197" s="96">
        <v>90839547</v>
      </c>
      <c r="E197" s="96"/>
      <c r="F197" s="96" t="s">
        <v>639</v>
      </c>
      <c r="G197" s="118">
        <v>43080</v>
      </c>
      <c r="H197" s="96" t="s">
        <v>135</v>
      </c>
      <c r="I197" s="103">
        <v>7.4999999999999991</v>
      </c>
      <c r="J197" s="109" t="s">
        <v>453</v>
      </c>
      <c r="K197" s="109" t="s">
        <v>137</v>
      </c>
      <c r="L197" s="110">
        <v>4.4999999999999998E-2</v>
      </c>
      <c r="M197" s="110">
        <v>4.3799999999999999E-2</v>
      </c>
      <c r="N197" s="103">
        <v>538622.91</v>
      </c>
      <c r="O197" s="105">
        <v>101.97</v>
      </c>
      <c r="P197" s="103">
        <v>549.23377000000005</v>
      </c>
      <c r="Q197" s="104">
        <f t="shared" si="4"/>
        <v>9.4946213830163789E-5</v>
      </c>
      <c r="R197" s="104">
        <f>P197/'סכום נכסי הקרן'!$C$42</f>
        <v>7.2919198644474685E-6</v>
      </c>
    </row>
    <row r="198" spans="2:18">
      <c r="B198" s="102" t="s">
        <v>4003</v>
      </c>
      <c r="C198" s="109" t="s">
        <v>3714</v>
      </c>
      <c r="D198" s="96">
        <v>90839548</v>
      </c>
      <c r="E198" s="96"/>
      <c r="F198" s="96" t="s">
        <v>639</v>
      </c>
      <c r="G198" s="118">
        <v>43171</v>
      </c>
      <c r="H198" s="96" t="s">
        <v>135</v>
      </c>
      <c r="I198" s="103">
        <v>7.5399999999999991</v>
      </c>
      <c r="J198" s="109" t="s">
        <v>453</v>
      </c>
      <c r="K198" s="109" t="s">
        <v>137</v>
      </c>
      <c r="L198" s="110">
        <v>4.4999999999999998E-2</v>
      </c>
      <c r="M198" s="110">
        <v>4.4199999999999996E-2</v>
      </c>
      <c r="N198" s="103">
        <v>402451.1700000001</v>
      </c>
      <c r="O198" s="105">
        <v>102.39</v>
      </c>
      <c r="P198" s="103">
        <v>412.06975</v>
      </c>
      <c r="Q198" s="104">
        <f t="shared" si="4"/>
        <v>7.1234626735428396E-5</v>
      </c>
      <c r="R198" s="104">
        <f>P198/'סכום נכסי הקרן'!$C$42</f>
        <v>5.4708573283155949E-6</v>
      </c>
    </row>
    <row r="199" spans="2:18">
      <c r="B199" s="102" t="s">
        <v>4003</v>
      </c>
      <c r="C199" s="109" t="s">
        <v>3714</v>
      </c>
      <c r="D199" s="96">
        <v>90839550</v>
      </c>
      <c r="E199" s="96"/>
      <c r="F199" s="96" t="s">
        <v>639</v>
      </c>
      <c r="G199" s="118">
        <v>43341</v>
      </c>
      <c r="H199" s="96" t="s">
        <v>135</v>
      </c>
      <c r="I199" s="103">
        <v>7.549999999999998</v>
      </c>
      <c r="J199" s="109" t="s">
        <v>453</v>
      </c>
      <c r="K199" s="109" t="s">
        <v>137</v>
      </c>
      <c r="L199" s="110">
        <v>4.4999999999999998E-2</v>
      </c>
      <c r="M199" s="110">
        <v>4.1599999999999984E-2</v>
      </c>
      <c r="N199" s="103">
        <v>1009652.43</v>
      </c>
      <c r="O199" s="105">
        <v>103.1</v>
      </c>
      <c r="P199" s="103">
        <v>1040.9516400000002</v>
      </c>
      <c r="Q199" s="104">
        <f t="shared" si="4"/>
        <v>1.7994963601436904E-4</v>
      </c>
      <c r="R199" s="104">
        <f>P199/'סכום נכסי הקרן'!$C$42</f>
        <v>1.3820228027211748E-5</v>
      </c>
    </row>
    <row r="200" spans="2:18">
      <c r="B200" s="94" t="s">
        <v>4003</v>
      </c>
      <c r="C200" s="109" t="s">
        <v>3714</v>
      </c>
      <c r="D200" s="96">
        <v>90839551</v>
      </c>
      <c r="E200" s="96"/>
      <c r="F200" s="96" t="s">
        <v>639</v>
      </c>
      <c r="G200" s="118">
        <v>43990</v>
      </c>
      <c r="H200" s="96" t="s">
        <v>135</v>
      </c>
      <c r="I200" s="103">
        <v>7.1299999999999972</v>
      </c>
      <c r="J200" s="109" t="s">
        <v>453</v>
      </c>
      <c r="K200" s="109" t="s">
        <v>137</v>
      </c>
      <c r="L200" s="110">
        <v>4.4999999999999998E-2</v>
      </c>
      <c r="M200" s="110">
        <v>5.8899999999999994E-2</v>
      </c>
      <c r="N200" s="103">
        <v>1041342.89</v>
      </c>
      <c r="O200" s="105">
        <v>91.33</v>
      </c>
      <c r="P200" s="103">
        <v>951.05847000000017</v>
      </c>
      <c r="Q200" s="104">
        <f t="shared" si="4"/>
        <v>1.6440977556352447E-4</v>
      </c>
      <c r="R200" s="104">
        <f>P200/'סכום נכסי הקרן'!$C$42</f>
        <v>1.2626758455955863E-5</v>
      </c>
    </row>
    <row r="201" spans="2:18">
      <c r="B201" s="102" t="s">
        <v>4003</v>
      </c>
      <c r="C201" s="109" t="s">
        <v>3714</v>
      </c>
      <c r="D201" s="96">
        <v>90839512</v>
      </c>
      <c r="E201" s="96"/>
      <c r="F201" s="96" t="s">
        <v>639</v>
      </c>
      <c r="G201" s="118">
        <v>41893</v>
      </c>
      <c r="H201" s="96" t="s">
        <v>135</v>
      </c>
      <c r="I201" s="103">
        <v>9.1499999999999986</v>
      </c>
      <c r="J201" s="109" t="s">
        <v>453</v>
      </c>
      <c r="K201" s="109" t="s">
        <v>137</v>
      </c>
      <c r="L201" s="110">
        <v>4.4999999999999998E-2</v>
      </c>
      <c r="M201" s="110">
        <v>2.41E-2</v>
      </c>
      <c r="N201" s="103">
        <v>1065887.77</v>
      </c>
      <c r="O201" s="105">
        <v>116.25</v>
      </c>
      <c r="P201" s="103">
        <v>1239.0945400000003</v>
      </c>
      <c r="Q201" s="104">
        <f t="shared" si="4"/>
        <v>2.1420266119220681E-4</v>
      </c>
      <c r="R201" s="104">
        <f>P201/'סכום נכסי הקרן'!$C$42</f>
        <v>1.6450878630704736E-5</v>
      </c>
    </row>
    <row r="202" spans="2:18">
      <c r="B202" s="102" t="s">
        <v>4003</v>
      </c>
      <c r="C202" s="109" t="s">
        <v>3714</v>
      </c>
      <c r="D202" s="96">
        <v>90839513</v>
      </c>
      <c r="E202" s="96"/>
      <c r="F202" s="96" t="s">
        <v>639</v>
      </c>
      <c r="G202" s="118">
        <v>42151</v>
      </c>
      <c r="H202" s="96" t="s">
        <v>135</v>
      </c>
      <c r="I202" s="103">
        <v>9.15</v>
      </c>
      <c r="J202" s="109" t="s">
        <v>453</v>
      </c>
      <c r="K202" s="109" t="s">
        <v>137</v>
      </c>
      <c r="L202" s="110">
        <v>4.4999999999999998E-2</v>
      </c>
      <c r="M202" s="110">
        <v>2.41E-2</v>
      </c>
      <c r="N202" s="103">
        <v>3903462.67</v>
      </c>
      <c r="O202" s="105">
        <v>116.94</v>
      </c>
      <c r="P202" s="103">
        <v>4564.7092300000004</v>
      </c>
      <c r="Q202" s="104">
        <f t="shared" si="4"/>
        <v>7.8910271417597332E-4</v>
      </c>
      <c r="R202" s="104">
        <f>P202/'סכום נכסי הקרן'!$C$42</f>
        <v>6.0603509339317775E-5</v>
      </c>
    </row>
    <row r="203" spans="2:18">
      <c r="B203" s="102" t="s">
        <v>4003</v>
      </c>
      <c r="C203" s="109" t="s">
        <v>3714</v>
      </c>
      <c r="D203" s="96">
        <v>90839515</v>
      </c>
      <c r="E203" s="96"/>
      <c r="F203" s="96" t="s">
        <v>639</v>
      </c>
      <c r="G203" s="118">
        <v>42166</v>
      </c>
      <c r="H203" s="96" t="s">
        <v>135</v>
      </c>
      <c r="I203" s="103">
        <v>9.15</v>
      </c>
      <c r="J203" s="109" t="s">
        <v>453</v>
      </c>
      <c r="K203" s="109" t="s">
        <v>137</v>
      </c>
      <c r="L203" s="110">
        <v>4.4999999999999998E-2</v>
      </c>
      <c r="M203" s="110">
        <v>2.41E-2</v>
      </c>
      <c r="N203" s="103">
        <v>3672729.2500000005</v>
      </c>
      <c r="O203" s="105">
        <v>116.94</v>
      </c>
      <c r="P203" s="103">
        <v>4294.88958</v>
      </c>
      <c r="Q203" s="104">
        <f t="shared" si="4"/>
        <v>7.424589067777502E-4</v>
      </c>
      <c r="R203" s="104">
        <f>P203/'סכום נכסי הקרן'!$C$42</f>
        <v>5.7021240052319516E-5</v>
      </c>
    </row>
    <row r="204" spans="2:18">
      <c r="B204" s="102" t="s">
        <v>4003</v>
      </c>
      <c r="C204" s="109" t="s">
        <v>3714</v>
      </c>
      <c r="D204" s="96">
        <v>90839516</v>
      </c>
      <c r="E204" s="96"/>
      <c r="F204" s="96" t="s">
        <v>639</v>
      </c>
      <c r="G204" s="118">
        <v>42257</v>
      </c>
      <c r="H204" s="96" t="s">
        <v>135</v>
      </c>
      <c r="I204" s="103">
        <v>9.1600000000000019</v>
      </c>
      <c r="J204" s="109" t="s">
        <v>453</v>
      </c>
      <c r="K204" s="109" t="s">
        <v>137</v>
      </c>
      <c r="L204" s="110">
        <v>4.4999999999999998E-2</v>
      </c>
      <c r="M204" s="110">
        <v>2.41E-2</v>
      </c>
      <c r="N204" s="103">
        <v>1951704.73</v>
      </c>
      <c r="O204" s="105">
        <v>116.3</v>
      </c>
      <c r="P204" s="103">
        <v>2269.8326000000002</v>
      </c>
      <c r="Q204" s="104">
        <f t="shared" si="4"/>
        <v>3.923866724332639E-4</v>
      </c>
      <c r="R204" s="104">
        <f>P204/'סכום נכסי הקרן'!$C$42</f>
        <v>3.013550573357943E-5</v>
      </c>
    </row>
    <row r="205" spans="2:18">
      <c r="B205" s="102" t="s">
        <v>4003</v>
      </c>
      <c r="C205" s="109" t="s">
        <v>3714</v>
      </c>
      <c r="D205" s="96">
        <v>90839517</v>
      </c>
      <c r="E205" s="96"/>
      <c r="F205" s="96" t="s">
        <v>639</v>
      </c>
      <c r="G205" s="118">
        <v>42348</v>
      </c>
      <c r="H205" s="96" t="s">
        <v>135</v>
      </c>
      <c r="I205" s="103">
        <v>9.15</v>
      </c>
      <c r="J205" s="109" t="s">
        <v>453</v>
      </c>
      <c r="K205" s="109" t="s">
        <v>137</v>
      </c>
      <c r="L205" s="110">
        <v>4.4999999999999998E-2</v>
      </c>
      <c r="M205" s="110">
        <v>2.41E-2</v>
      </c>
      <c r="N205" s="103">
        <v>3379742.6600000006</v>
      </c>
      <c r="O205" s="105">
        <v>116.7</v>
      </c>
      <c r="P205" s="103">
        <v>3944.1596800000007</v>
      </c>
      <c r="Q205" s="104">
        <f t="shared" si="4"/>
        <v>6.8182811912237363E-4</v>
      </c>
      <c r="R205" s="104">
        <f>P205/'סכום נכסי הקרן'!$C$42</f>
        <v>5.2364763221214122E-5</v>
      </c>
    </row>
    <row r="206" spans="2:18">
      <c r="B206" s="102" t="s">
        <v>4003</v>
      </c>
      <c r="C206" s="109" t="s">
        <v>3714</v>
      </c>
      <c r="D206" s="96">
        <v>90839518</v>
      </c>
      <c r="E206" s="96"/>
      <c r="F206" s="96" t="s">
        <v>639</v>
      </c>
      <c r="G206" s="118">
        <v>42439</v>
      </c>
      <c r="H206" s="96" t="s">
        <v>135</v>
      </c>
      <c r="I206" s="103">
        <v>9.15</v>
      </c>
      <c r="J206" s="109" t="s">
        <v>453</v>
      </c>
      <c r="K206" s="109" t="s">
        <v>137</v>
      </c>
      <c r="L206" s="110">
        <v>4.4999999999999998E-2</v>
      </c>
      <c r="M206" s="110">
        <v>2.41E-2</v>
      </c>
      <c r="N206" s="103">
        <v>4014070.8299999996</v>
      </c>
      <c r="O206" s="105">
        <v>117.89</v>
      </c>
      <c r="P206" s="103">
        <v>4732.1880899999987</v>
      </c>
      <c r="Q206" s="104">
        <f t="shared" si="4"/>
        <v>8.1805483715557796E-4</v>
      </c>
      <c r="R206" s="104">
        <f>P206/'סכום נכסי הקרן'!$C$42</f>
        <v>6.2827047826597974E-5</v>
      </c>
    </row>
    <row r="207" spans="2:18">
      <c r="B207" s="102" t="s">
        <v>4003</v>
      </c>
      <c r="C207" s="109" t="s">
        <v>3714</v>
      </c>
      <c r="D207" s="96">
        <v>90839519</v>
      </c>
      <c r="E207" s="96"/>
      <c r="F207" s="96" t="s">
        <v>639</v>
      </c>
      <c r="G207" s="118">
        <v>42549</v>
      </c>
      <c r="H207" s="96" t="s">
        <v>135</v>
      </c>
      <c r="I207" s="103">
        <v>9.120000000000001</v>
      </c>
      <c r="J207" s="109" t="s">
        <v>453</v>
      </c>
      <c r="K207" s="109" t="s">
        <v>137</v>
      </c>
      <c r="L207" s="110">
        <v>4.4999999999999998E-2</v>
      </c>
      <c r="M207" s="110">
        <v>2.6100000000000002E-2</v>
      </c>
      <c r="N207" s="103">
        <v>2823450.5899999994</v>
      </c>
      <c r="O207" s="105">
        <v>116</v>
      </c>
      <c r="P207" s="103">
        <v>3275.2026700000001</v>
      </c>
      <c r="Q207" s="104">
        <f t="shared" si="4"/>
        <v>5.66185311298217E-4</v>
      </c>
      <c r="R207" s="104">
        <f>P207/'סכום נכסי הקרן'!$C$42</f>
        <v>4.3483333898904989E-5</v>
      </c>
    </row>
    <row r="208" spans="2:18">
      <c r="B208" s="102" t="s">
        <v>4003</v>
      </c>
      <c r="C208" s="109" t="s">
        <v>3714</v>
      </c>
      <c r="D208" s="96">
        <v>90839520</v>
      </c>
      <c r="E208" s="96"/>
      <c r="F208" s="96" t="s">
        <v>639</v>
      </c>
      <c r="G208" s="118">
        <v>42604</v>
      </c>
      <c r="H208" s="96" t="s">
        <v>135</v>
      </c>
      <c r="I208" s="103">
        <v>9.0499999999999989</v>
      </c>
      <c r="J208" s="109" t="s">
        <v>453</v>
      </c>
      <c r="K208" s="109" t="s">
        <v>137</v>
      </c>
      <c r="L208" s="110">
        <v>4.4999999999999998E-2</v>
      </c>
      <c r="M208" s="110">
        <v>3.0300000000000001E-2</v>
      </c>
      <c r="N208" s="103">
        <v>3692153.03</v>
      </c>
      <c r="O208" s="105">
        <v>111.72</v>
      </c>
      <c r="P208" s="103">
        <v>4124.8733500000008</v>
      </c>
      <c r="Q208" s="104">
        <f t="shared" si="4"/>
        <v>7.1306814785158609E-4</v>
      </c>
      <c r="R208" s="104">
        <f>P208/'סכום נכסי הקרן'!$C$42</f>
        <v>5.4764014090384464E-5</v>
      </c>
    </row>
    <row r="209" spans="2:18">
      <c r="B209" s="102" t="s">
        <v>4004</v>
      </c>
      <c r="C209" s="109" t="s">
        <v>3714</v>
      </c>
      <c r="D209" s="96">
        <v>84666732</v>
      </c>
      <c r="E209" s="96"/>
      <c r="F209" s="96" t="s">
        <v>639</v>
      </c>
      <c r="G209" s="118">
        <v>43530</v>
      </c>
      <c r="H209" s="96" t="s">
        <v>135</v>
      </c>
      <c r="I209" s="103">
        <v>6.3899999999999988</v>
      </c>
      <c r="J209" s="109" t="s">
        <v>453</v>
      </c>
      <c r="K209" s="109" t="s">
        <v>137</v>
      </c>
      <c r="L209" s="110">
        <v>3.4165000000000001E-2</v>
      </c>
      <c r="M209" s="110">
        <v>4.2199999999999994E-2</v>
      </c>
      <c r="N209" s="103">
        <v>56329095.979999997</v>
      </c>
      <c r="O209" s="105">
        <v>95.26</v>
      </c>
      <c r="P209" s="103">
        <v>53659.096840000006</v>
      </c>
      <c r="Q209" s="104">
        <f t="shared" si="4"/>
        <v>9.2760648758070819E-3</v>
      </c>
      <c r="R209" s="104">
        <f>P209/'סכום נכסי הקרן'!$C$42</f>
        <v>7.124067301176809E-4</v>
      </c>
    </row>
    <row r="210" spans="2:18">
      <c r="B210" s="102" t="s">
        <v>4005</v>
      </c>
      <c r="C210" s="109" t="s">
        <v>3714</v>
      </c>
      <c r="D210" s="96">
        <v>90310010</v>
      </c>
      <c r="E210" s="96"/>
      <c r="F210" s="96" t="s">
        <v>639</v>
      </c>
      <c r="G210" s="118">
        <v>43779</v>
      </c>
      <c r="H210" s="96" t="s">
        <v>135</v>
      </c>
      <c r="I210" s="103">
        <v>8.2799999999999994</v>
      </c>
      <c r="J210" s="109" t="s">
        <v>453</v>
      </c>
      <c r="K210" s="109" t="s">
        <v>137</v>
      </c>
      <c r="L210" s="110">
        <v>2.7243E-2</v>
      </c>
      <c r="M210" s="110">
        <v>3.4799999999999998E-2</v>
      </c>
      <c r="N210" s="103">
        <v>5141387.3999999985</v>
      </c>
      <c r="O210" s="105">
        <v>93.52</v>
      </c>
      <c r="P210" s="103">
        <v>4808.2256799999996</v>
      </c>
      <c r="Q210" s="104">
        <f t="shared" si="4"/>
        <v>8.3119947915250112E-4</v>
      </c>
      <c r="R210" s="104">
        <f>P210/'סכום נכסי הקרן'!$C$42</f>
        <v>6.3836563343034117E-5</v>
      </c>
    </row>
    <row r="211" spans="2:18">
      <c r="B211" s="102" t="s">
        <v>4005</v>
      </c>
      <c r="C211" s="109" t="s">
        <v>3714</v>
      </c>
      <c r="D211" s="96">
        <v>90310011</v>
      </c>
      <c r="E211" s="96"/>
      <c r="F211" s="96" t="s">
        <v>639</v>
      </c>
      <c r="G211" s="118">
        <v>43835</v>
      </c>
      <c r="H211" s="96" t="s">
        <v>135</v>
      </c>
      <c r="I211" s="103">
        <v>8.2100000000000044</v>
      </c>
      <c r="J211" s="109" t="s">
        <v>453</v>
      </c>
      <c r="K211" s="109" t="s">
        <v>137</v>
      </c>
      <c r="L211" s="110">
        <v>2.7243E-2</v>
      </c>
      <c r="M211" s="110">
        <v>3.7400000000000017E-2</v>
      </c>
      <c r="N211" s="103">
        <v>2863029.05</v>
      </c>
      <c r="O211" s="105">
        <v>91.6</v>
      </c>
      <c r="P211" s="103">
        <v>2622.5346699999991</v>
      </c>
      <c r="Q211" s="104">
        <f t="shared" si="4"/>
        <v>4.5335838973418899E-4</v>
      </c>
      <c r="R211" s="104">
        <f>P211/'סכום נכסי הקרן'!$C$42</f>
        <v>3.4818166143307572E-5</v>
      </c>
    </row>
    <row r="212" spans="2:18">
      <c r="B212" s="102" t="s">
        <v>4005</v>
      </c>
      <c r="C212" s="109" t="s">
        <v>3714</v>
      </c>
      <c r="D212" s="96">
        <v>90310002</v>
      </c>
      <c r="E212" s="96"/>
      <c r="F212" s="96" t="s">
        <v>639</v>
      </c>
      <c r="G212" s="118">
        <v>43227</v>
      </c>
      <c r="H212" s="96" t="s">
        <v>135</v>
      </c>
      <c r="I212" s="103">
        <v>8.5399999999999991</v>
      </c>
      <c r="J212" s="109" t="s">
        <v>453</v>
      </c>
      <c r="K212" s="109" t="s">
        <v>137</v>
      </c>
      <c r="L212" s="110">
        <v>2.9805999999999999E-2</v>
      </c>
      <c r="M212" s="110">
        <v>2.3400000000000004E-2</v>
      </c>
      <c r="N212" s="103">
        <v>1691109.2899999998</v>
      </c>
      <c r="O212" s="105">
        <v>105.84</v>
      </c>
      <c r="P212" s="103">
        <v>1789.8701299999998</v>
      </c>
      <c r="Q212" s="104">
        <f t="shared" si="4"/>
        <v>3.0941540992864117E-4</v>
      </c>
      <c r="R212" s="104">
        <f>P212/'סכום נכסי הקרן'!$C$42</f>
        <v>2.3763268518117832E-5</v>
      </c>
    </row>
    <row r="213" spans="2:18">
      <c r="B213" s="102" t="s">
        <v>4005</v>
      </c>
      <c r="C213" s="109" t="s">
        <v>3714</v>
      </c>
      <c r="D213" s="96">
        <v>90310003</v>
      </c>
      <c r="E213" s="96"/>
      <c r="F213" s="96" t="s">
        <v>639</v>
      </c>
      <c r="G213" s="118">
        <v>43279</v>
      </c>
      <c r="H213" s="96" t="s">
        <v>135</v>
      </c>
      <c r="I213" s="103">
        <v>8.579999999999993</v>
      </c>
      <c r="J213" s="109" t="s">
        <v>453</v>
      </c>
      <c r="K213" s="109" t="s">
        <v>137</v>
      </c>
      <c r="L213" s="110">
        <v>2.9796999999999997E-2</v>
      </c>
      <c r="M213" s="110">
        <v>2.1799999999999993E-2</v>
      </c>
      <c r="N213" s="103">
        <v>1977804.29</v>
      </c>
      <c r="O213" s="105">
        <v>106.36</v>
      </c>
      <c r="P213" s="103">
        <v>2103.5926100000006</v>
      </c>
      <c r="Q213" s="104">
        <f t="shared" si="4"/>
        <v>3.6364871329855114E-4</v>
      </c>
      <c r="R213" s="104">
        <f>P213/'סכום נכסי הקרן'!$C$42</f>
        <v>2.7928415143817358E-5</v>
      </c>
    </row>
    <row r="214" spans="2:18">
      <c r="B214" s="102" t="s">
        <v>4005</v>
      </c>
      <c r="C214" s="109" t="s">
        <v>3714</v>
      </c>
      <c r="D214" s="96">
        <v>90310004</v>
      </c>
      <c r="E214" s="96"/>
      <c r="F214" s="96" t="s">
        <v>639</v>
      </c>
      <c r="G214" s="118">
        <v>43321</v>
      </c>
      <c r="H214" s="96" t="s">
        <v>135</v>
      </c>
      <c r="I214" s="103">
        <v>8.5900000000000016</v>
      </c>
      <c r="J214" s="109" t="s">
        <v>453</v>
      </c>
      <c r="K214" s="109" t="s">
        <v>137</v>
      </c>
      <c r="L214" s="110">
        <v>3.0529000000000001E-2</v>
      </c>
      <c r="M214" s="110">
        <v>2.1300000000000006E-2</v>
      </c>
      <c r="N214" s="103">
        <v>11079375.83</v>
      </c>
      <c r="O214" s="105">
        <v>107.49</v>
      </c>
      <c r="P214" s="103">
        <v>11909.220869999997</v>
      </c>
      <c r="Q214" s="104">
        <f t="shared" si="4"/>
        <v>2.0587507415533988E-3</v>
      </c>
      <c r="R214" s="104">
        <f>P214/'סכום נכסי הקרן'!$C$42</f>
        <v>1.5811315504515562E-4</v>
      </c>
    </row>
    <row r="215" spans="2:18">
      <c r="B215" s="102" t="s">
        <v>4005</v>
      </c>
      <c r="C215" s="109" t="s">
        <v>3714</v>
      </c>
      <c r="D215" s="96">
        <v>90310001</v>
      </c>
      <c r="E215" s="96"/>
      <c r="F215" s="96" t="s">
        <v>639</v>
      </c>
      <c r="G215" s="118">
        <v>43138</v>
      </c>
      <c r="H215" s="96" t="s">
        <v>135</v>
      </c>
      <c r="I215" s="103">
        <v>8.4500000000000011</v>
      </c>
      <c r="J215" s="109" t="s">
        <v>453</v>
      </c>
      <c r="K215" s="109" t="s">
        <v>137</v>
      </c>
      <c r="L215" s="110">
        <v>2.8243000000000001E-2</v>
      </c>
      <c r="M215" s="110">
        <v>2.7800000000000002E-2</v>
      </c>
      <c r="N215" s="103">
        <v>10603510.83</v>
      </c>
      <c r="O215" s="105">
        <v>100.61</v>
      </c>
      <c r="P215" s="103">
        <v>10668.192429999999</v>
      </c>
      <c r="Q215" s="104">
        <f t="shared" si="4"/>
        <v>1.844213766462529E-3</v>
      </c>
      <c r="R215" s="104">
        <f>P215/'סכום נכסי הקרן'!$C$42</f>
        <v>1.4163660092871765E-4</v>
      </c>
    </row>
    <row r="216" spans="2:18">
      <c r="B216" s="102" t="s">
        <v>4005</v>
      </c>
      <c r="C216" s="109" t="s">
        <v>3714</v>
      </c>
      <c r="D216" s="96">
        <v>90310005</v>
      </c>
      <c r="E216" s="96"/>
      <c r="F216" s="96" t="s">
        <v>639</v>
      </c>
      <c r="G216" s="118">
        <v>43417</v>
      </c>
      <c r="H216" s="96" t="s">
        <v>135</v>
      </c>
      <c r="I216" s="103">
        <v>8.490000000000002</v>
      </c>
      <c r="J216" s="109" t="s">
        <v>453</v>
      </c>
      <c r="K216" s="109" t="s">
        <v>137</v>
      </c>
      <c r="L216" s="110">
        <v>3.2797E-2</v>
      </c>
      <c r="M216" s="110">
        <v>2.3100000000000009E-2</v>
      </c>
      <c r="N216" s="103">
        <v>12614372.02</v>
      </c>
      <c r="O216" s="105">
        <v>107.89</v>
      </c>
      <c r="P216" s="103">
        <v>13609.645639999997</v>
      </c>
      <c r="Q216" s="104">
        <f t="shared" si="4"/>
        <v>2.3527037040861412E-3</v>
      </c>
      <c r="R216" s="104">
        <f>P216/'סכום נכסי הקרן'!$C$42</f>
        <v>1.8068889935592789E-4</v>
      </c>
    </row>
    <row r="217" spans="2:18">
      <c r="B217" s="102" t="s">
        <v>4005</v>
      </c>
      <c r="C217" s="109" t="s">
        <v>3714</v>
      </c>
      <c r="D217" s="96">
        <v>90310006</v>
      </c>
      <c r="E217" s="96"/>
      <c r="F217" s="96" t="s">
        <v>639</v>
      </c>
      <c r="G217" s="118">
        <v>43485</v>
      </c>
      <c r="H217" s="96" t="s">
        <v>135</v>
      </c>
      <c r="I217" s="103">
        <v>8.5800000000000036</v>
      </c>
      <c r="J217" s="109" t="s">
        <v>453</v>
      </c>
      <c r="K217" s="109" t="s">
        <v>137</v>
      </c>
      <c r="L217" s="110">
        <v>3.2190999999999997E-2</v>
      </c>
      <c r="M217" s="110">
        <v>0.02</v>
      </c>
      <c r="N217" s="103">
        <v>15940762.340000002</v>
      </c>
      <c r="O217" s="105">
        <v>110.17</v>
      </c>
      <c r="P217" s="103">
        <v>17561.938409999995</v>
      </c>
      <c r="Q217" s="104">
        <f t="shared" si="4"/>
        <v>3.0359377930239541E-3</v>
      </c>
      <c r="R217" s="104">
        <f>P217/'סכום נכסי הקרן'!$C$42</f>
        <v>2.3316164180888212E-4</v>
      </c>
    </row>
    <row r="218" spans="2:18">
      <c r="B218" s="102" t="s">
        <v>4005</v>
      </c>
      <c r="C218" s="109" t="s">
        <v>3714</v>
      </c>
      <c r="D218" s="96">
        <v>90310008</v>
      </c>
      <c r="E218" s="96"/>
      <c r="F218" s="96" t="s">
        <v>639</v>
      </c>
      <c r="G218" s="118">
        <v>43613</v>
      </c>
      <c r="H218" s="96" t="s">
        <v>135</v>
      </c>
      <c r="I218" s="103">
        <v>8.620000000000001</v>
      </c>
      <c r="J218" s="109" t="s">
        <v>453</v>
      </c>
      <c r="K218" s="109" t="s">
        <v>137</v>
      </c>
      <c r="L218" s="110">
        <v>2.7243E-2</v>
      </c>
      <c r="M218" s="110">
        <v>2.2500000000000006E-2</v>
      </c>
      <c r="N218" s="103">
        <v>4207318.4499999993</v>
      </c>
      <c r="O218" s="105">
        <v>103.47</v>
      </c>
      <c r="P218" s="103">
        <v>4353.3125399999999</v>
      </c>
      <c r="Q218" s="104">
        <f t="shared" si="4"/>
        <v>7.5255850216998383E-4</v>
      </c>
      <c r="R218" s="104">
        <f>P218/'סכום נכסי הקרן'!$C$42</f>
        <v>5.7796894365352414E-5</v>
      </c>
    </row>
    <row r="219" spans="2:18">
      <c r="B219" s="102" t="s">
        <v>4005</v>
      </c>
      <c r="C219" s="109" t="s">
        <v>3714</v>
      </c>
      <c r="D219" s="96">
        <v>90310009</v>
      </c>
      <c r="E219" s="96"/>
      <c r="F219" s="96" t="s">
        <v>639</v>
      </c>
      <c r="G219" s="118">
        <v>43657</v>
      </c>
      <c r="H219" s="96" t="s">
        <v>135</v>
      </c>
      <c r="I219" s="103">
        <v>8.4500000000000011</v>
      </c>
      <c r="J219" s="109" t="s">
        <v>453</v>
      </c>
      <c r="K219" s="109" t="s">
        <v>137</v>
      </c>
      <c r="L219" s="110">
        <v>2.7243E-2</v>
      </c>
      <c r="M219" s="110">
        <v>2.8500000000000001E-2</v>
      </c>
      <c r="N219" s="103">
        <v>4150960.56</v>
      </c>
      <c r="O219" s="105">
        <v>98.42</v>
      </c>
      <c r="P219" s="103">
        <v>4085.3755099999998</v>
      </c>
      <c r="Q219" s="104">
        <f t="shared" si="4"/>
        <v>7.0624014388076387E-4</v>
      </c>
      <c r="R219" s="104">
        <f>P219/'סכום נכסי הקרן'!$C$42</f>
        <v>5.4239619743513229E-5</v>
      </c>
    </row>
    <row r="220" spans="2:18">
      <c r="B220" s="102" t="s">
        <v>4005</v>
      </c>
      <c r="C220" s="109" t="s">
        <v>3714</v>
      </c>
      <c r="D220" s="96">
        <v>90310007</v>
      </c>
      <c r="E220" s="96"/>
      <c r="F220" s="96" t="s">
        <v>639</v>
      </c>
      <c r="G220" s="118">
        <v>43541</v>
      </c>
      <c r="H220" s="96" t="s">
        <v>135</v>
      </c>
      <c r="I220" s="103">
        <v>8.59</v>
      </c>
      <c r="J220" s="109" t="s">
        <v>453</v>
      </c>
      <c r="K220" s="109" t="s">
        <v>137</v>
      </c>
      <c r="L220" s="110">
        <v>2.9270999999999998E-2</v>
      </c>
      <c r="M220" s="110">
        <v>2.190000000000001E-2</v>
      </c>
      <c r="N220" s="103">
        <v>1368908.4499999997</v>
      </c>
      <c r="O220" s="105">
        <v>105.8</v>
      </c>
      <c r="P220" s="103">
        <v>1448.3051199999995</v>
      </c>
      <c r="Q220" s="104">
        <f t="shared" si="4"/>
        <v>2.5036895967784533E-4</v>
      </c>
      <c r="R220" s="104">
        <f>P220/'סכום נכסי הקרן'!$C$42</f>
        <v>1.9228469644736105E-5</v>
      </c>
    </row>
    <row r="221" spans="2:18">
      <c r="B221" s="102" t="s">
        <v>4006</v>
      </c>
      <c r="C221" s="109" t="s">
        <v>3708</v>
      </c>
      <c r="D221" s="96">
        <v>7561</v>
      </c>
      <c r="E221" s="96"/>
      <c r="F221" s="96" t="s">
        <v>929</v>
      </c>
      <c r="G221" s="118">
        <v>43920</v>
      </c>
      <c r="H221" s="96" t="s">
        <v>3705</v>
      </c>
      <c r="I221" s="103">
        <v>6.9300000000000024</v>
      </c>
      <c r="J221" s="109" t="s">
        <v>3715</v>
      </c>
      <c r="K221" s="109" t="s">
        <v>137</v>
      </c>
      <c r="L221" s="110">
        <v>5.5918000000000002E-2</v>
      </c>
      <c r="M221" s="110">
        <v>4.3900000000000015E-2</v>
      </c>
      <c r="N221" s="103">
        <v>19257140.450000007</v>
      </c>
      <c r="O221" s="105">
        <v>110.26</v>
      </c>
      <c r="P221" s="103">
        <v>21232.923059999994</v>
      </c>
      <c r="Q221" s="104">
        <f t="shared" si="4"/>
        <v>3.6705420591566589E-3</v>
      </c>
      <c r="R221" s="104">
        <f>P221/'סכום נכסי הקרן'!$C$42</f>
        <v>2.8189958793229097E-4</v>
      </c>
    </row>
    <row r="222" spans="2:18">
      <c r="B222" s="102" t="s">
        <v>3998</v>
      </c>
      <c r="C222" s="109" t="s">
        <v>3714</v>
      </c>
      <c r="D222" s="96">
        <v>91040003</v>
      </c>
      <c r="E222" s="96"/>
      <c r="F222" s="96" t="s">
        <v>3717</v>
      </c>
      <c r="G222" s="118">
        <v>43301</v>
      </c>
      <c r="H222" s="96" t="s">
        <v>328</v>
      </c>
      <c r="I222" s="103">
        <v>0.62999999999999978</v>
      </c>
      <c r="J222" s="109" t="s">
        <v>131</v>
      </c>
      <c r="K222" s="109" t="s">
        <v>136</v>
      </c>
      <c r="L222" s="110">
        <v>4.5940000000000002E-2</v>
      </c>
      <c r="M222" s="110">
        <v>0.11699999999999995</v>
      </c>
      <c r="N222" s="103">
        <v>18960734.099999998</v>
      </c>
      <c r="O222" s="105">
        <v>96.38</v>
      </c>
      <c r="P222" s="103">
        <v>63338.917750000022</v>
      </c>
      <c r="Q222" s="104">
        <f t="shared" si="4"/>
        <v>1.0949418548066806E-2</v>
      </c>
      <c r="R222" s="104">
        <f>P222/'סכום נכסי הקרן'!$C$42</f>
        <v>8.4092118467848313E-4</v>
      </c>
    </row>
    <row r="223" spans="2:18">
      <c r="B223" s="102" t="s">
        <v>3998</v>
      </c>
      <c r="C223" s="109" t="s">
        <v>3714</v>
      </c>
      <c r="D223" s="96">
        <v>91040006</v>
      </c>
      <c r="E223" s="96"/>
      <c r="F223" s="96" t="s">
        <v>3717</v>
      </c>
      <c r="G223" s="118">
        <v>43395</v>
      </c>
      <c r="H223" s="96" t="s">
        <v>328</v>
      </c>
      <c r="I223" s="103">
        <v>0.63</v>
      </c>
      <c r="J223" s="109" t="s">
        <v>131</v>
      </c>
      <c r="K223" s="109" t="s">
        <v>136</v>
      </c>
      <c r="L223" s="110">
        <v>4.5999999999999999E-2</v>
      </c>
      <c r="M223" s="110">
        <v>0.11590000000000003</v>
      </c>
      <c r="N223" s="103">
        <v>8404577.7799999993</v>
      </c>
      <c r="O223" s="105">
        <v>96.44</v>
      </c>
      <c r="P223" s="103">
        <v>28093.227719999999</v>
      </c>
      <c r="Q223" s="104">
        <f t="shared" si="4"/>
        <v>4.8564850742564575E-3</v>
      </c>
      <c r="R223" s="104">
        <f>P223/'סכום נכסי הקרן'!$C$42</f>
        <v>3.7298064404873402E-4</v>
      </c>
    </row>
    <row r="224" spans="2:18">
      <c r="B224" s="102" t="s">
        <v>3998</v>
      </c>
      <c r="C224" s="109" t="s">
        <v>3714</v>
      </c>
      <c r="D224" s="96">
        <v>91040009</v>
      </c>
      <c r="E224" s="96"/>
      <c r="F224" s="96" t="s">
        <v>3717</v>
      </c>
      <c r="G224" s="118">
        <v>43395</v>
      </c>
      <c r="H224" s="96" t="s">
        <v>328</v>
      </c>
      <c r="I224" s="103">
        <v>0.63</v>
      </c>
      <c r="J224" s="109" t="s">
        <v>131</v>
      </c>
      <c r="K224" s="109" t="s">
        <v>136</v>
      </c>
      <c r="L224" s="110">
        <v>4.5999999999999999E-2</v>
      </c>
      <c r="M224" s="110">
        <v>0.1159</v>
      </c>
      <c r="N224" s="103">
        <v>1670688.45</v>
      </c>
      <c r="O224" s="105">
        <v>96.44</v>
      </c>
      <c r="P224" s="103">
        <v>5584.4603099999995</v>
      </c>
      <c r="Q224" s="104">
        <f t="shared" si="4"/>
        <v>9.6538740274350321E-4</v>
      </c>
      <c r="R224" s="104">
        <f>P224/'סכום נכסי הקרן'!$C$42</f>
        <v>7.4142267447807264E-5</v>
      </c>
    </row>
    <row r="225" spans="2:18">
      <c r="B225" s="102" t="s">
        <v>3998</v>
      </c>
      <c r="C225" s="109" t="s">
        <v>3714</v>
      </c>
      <c r="D225" s="96">
        <v>6615</v>
      </c>
      <c r="E225" s="96"/>
      <c r="F225" s="96" t="s">
        <v>3717</v>
      </c>
      <c r="G225" s="118">
        <v>43430</v>
      </c>
      <c r="H225" s="96" t="s">
        <v>328</v>
      </c>
      <c r="I225" s="103">
        <v>0.63000000000000012</v>
      </c>
      <c r="J225" s="109" t="s">
        <v>131</v>
      </c>
      <c r="K225" s="109" t="s">
        <v>136</v>
      </c>
      <c r="L225" s="110">
        <v>5.2930000000000005E-2</v>
      </c>
      <c r="M225" s="110">
        <v>0.12860001868683438</v>
      </c>
      <c r="N225" s="103">
        <v>1399088.5599999996</v>
      </c>
      <c r="O225" s="105">
        <v>96.44</v>
      </c>
      <c r="P225" s="103">
        <v>4676.6080499999998</v>
      </c>
      <c r="Q225" s="104">
        <f t="shared" si="4"/>
        <v>8.0844669823409662E-4</v>
      </c>
      <c r="R225" s="104">
        <f>P225/'סכום נכסי הקרן'!$C$42</f>
        <v>6.2089137632651283E-5</v>
      </c>
    </row>
    <row r="226" spans="2:18">
      <c r="B226" s="102" t="s">
        <v>3998</v>
      </c>
      <c r="C226" s="109" t="s">
        <v>3714</v>
      </c>
      <c r="D226" s="96">
        <v>66679</v>
      </c>
      <c r="E226" s="96"/>
      <c r="F226" s="96" t="s">
        <v>3717</v>
      </c>
      <c r="G226" s="118">
        <v>43461</v>
      </c>
      <c r="H226" s="96" t="s">
        <v>328</v>
      </c>
      <c r="I226" s="103">
        <v>0.62999999999999989</v>
      </c>
      <c r="J226" s="109" t="s">
        <v>131</v>
      </c>
      <c r="K226" s="109" t="s">
        <v>136</v>
      </c>
      <c r="L226" s="110">
        <v>5.2930000000000005E-2</v>
      </c>
      <c r="M226" s="110">
        <v>0.12859999999999996</v>
      </c>
      <c r="N226" s="103">
        <v>1208835.2599999998</v>
      </c>
      <c r="O226" s="105">
        <v>96.44</v>
      </c>
      <c r="P226" s="103">
        <v>4040.6653500000002</v>
      </c>
      <c r="Q226" s="104">
        <f t="shared" si="4"/>
        <v>6.985110845191358E-4</v>
      </c>
      <c r="R226" s="104">
        <f>P226/'סכום נכסי הקרן'!$C$42</f>
        <v>5.364602386202433E-5</v>
      </c>
    </row>
    <row r="227" spans="2:18">
      <c r="B227" s="102" t="s">
        <v>3998</v>
      </c>
      <c r="C227" s="109" t="s">
        <v>3714</v>
      </c>
      <c r="D227" s="96">
        <v>6719</v>
      </c>
      <c r="E227" s="96"/>
      <c r="F227" s="96" t="s">
        <v>3717</v>
      </c>
      <c r="G227" s="118">
        <v>43487</v>
      </c>
      <c r="H227" s="96" t="s">
        <v>328</v>
      </c>
      <c r="I227" s="103">
        <v>0.63000000000000012</v>
      </c>
      <c r="J227" s="109" t="s">
        <v>131</v>
      </c>
      <c r="K227" s="109" t="s">
        <v>136</v>
      </c>
      <c r="L227" s="110">
        <v>5.2930000000000005E-2</v>
      </c>
      <c r="M227" s="110">
        <v>0.12860001868613613</v>
      </c>
      <c r="N227" s="103">
        <v>560066.19000000006</v>
      </c>
      <c r="O227" s="105">
        <v>96.44</v>
      </c>
      <c r="P227" s="103">
        <v>1872.08312</v>
      </c>
      <c r="Q227" s="104">
        <f t="shared" si="4"/>
        <v>3.2362759525758974E-4</v>
      </c>
      <c r="R227" s="104">
        <f>P227/'סכום נכסי הקרן'!$C$42</f>
        <v>2.485477193185844E-5</v>
      </c>
    </row>
    <row r="228" spans="2:18">
      <c r="B228" s="102" t="s">
        <v>3998</v>
      </c>
      <c r="C228" s="109" t="s">
        <v>3714</v>
      </c>
      <c r="D228" s="96">
        <v>6735</v>
      </c>
      <c r="E228" s="96"/>
      <c r="F228" s="96" t="s">
        <v>3717</v>
      </c>
      <c r="G228" s="118">
        <v>43493</v>
      </c>
      <c r="H228" s="96" t="s">
        <v>328</v>
      </c>
      <c r="I228" s="103">
        <v>0.62999999999999978</v>
      </c>
      <c r="J228" s="109" t="s">
        <v>131</v>
      </c>
      <c r="K228" s="109" t="s">
        <v>136</v>
      </c>
      <c r="L228" s="110">
        <v>5.2930000000000005E-2</v>
      </c>
      <c r="M228" s="110">
        <v>0.12859999999999994</v>
      </c>
      <c r="N228" s="103">
        <v>1379837.1500000006</v>
      </c>
      <c r="O228" s="105">
        <v>96.44</v>
      </c>
      <c r="P228" s="103">
        <v>4612.2581900000014</v>
      </c>
      <c r="Q228" s="104">
        <f t="shared" si="4"/>
        <v>7.9732251778266336E-4</v>
      </c>
      <c r="R228" s="104">
        <f>P228/'סכום נכסי הקרן'!$C$42</f>
        <v>6.1234794640579971E-5</v>
      </c>
    </row>
    <row r="229" spans="2:18">
      <c r="B229" s="102" t="s">
        <v>3998</v>
      </c>
      <c r="C229" s="109" t="s">
        <v>3714</v>
      </c>
      <c r="D229" s="96">
        <v>6956</v>
      </c>
      <c r="E229" s="96"/>
      <c r="F229" s="96" t="s">
        <v>3717</v>
      </c>
      <c r="G229" s="118">
        <v>43628</v>
      </c>
      <c r="H229" s="96" t="s">
        <v>328</v>
      </c>
      <c r="I229" s="103">
        <v>0.62999999999999978</v>
      </c>
      <c r="J229" s="109" t="s">
        <v>131</v>
      </c>
      <c r="K229" s="109" t="s">
        <v>136</v>
      </c>
      <c r="L229" s="110">
        <v>5.2930000000000005E-2</v>
      </c>
      <c r="M229" s="110">
        <v>0.13009999999999994</v>
      </c>
      <c r="N229" s="103">
        <v>2382478.73</v>
      </c>
      <c r="O229" s="105">
        <v>96.44</v>
      </c>
      <c r="P229" s="103">
        <v>7963.6981700000024</v>
      </c>
      <c r="Q229" s="104">
        <f t="shared" si="4"/>
        <v>1.3766869967367524E-3</v>
      </c>
      <c r="R229" s="104">
        <f>P229/'סכום נכסי הקרן'!$C$42</f>
        <v>1.0573029564494362E-4</v>
      </c>
    </row>
    <row r="230" spans="2:18">
      <c r="B230" s="102" t="s">
        <v>3998</v>
      </c>
      <c r="C230" s="109" t="s">
        <v>3714</v>
      </c>
      <c r="D230" s="96">
        <v>6829</v>
      </c>
      <c r="E230" s="96"/>
      <c r="F230" s="96" t="s">
        <v>3717</v>
      </c>
      <c r="G230" s="118">
        <v>43552</v>
      </c>
      <c r="H230" s="96" t="s">
        <v>328</v>
      </c>
      <c r="I230" s="103">
        <v>0.63000000000000023</v>
      </c>
      <c r="J230" s="109" t="s">
        <v>131</v>
      </c>
      <c r="K230" s="109" t="s">
        <v>136</v>
      </c>
      <c r="L230" s="110">
        <v>5.2930000000000005E-2</v>
      </c>
      <c r="M230" s="110">
        <v>0.12860001868676205</v>
      </c>
      <c r="N230" s="103">
        <v>966338.77</v>
      </c>
      <c r="O230" s="105">
        <v>96.44</v>
      </c>
      <c r="P230" s="103">
        <v>3230.0941199999993</v>
      </c>
      <c r="Q230" s="104">
        <f t="shared" si="4"/>
        <v>5.5838738213252E-4</v>
      </c>
      <c r="R230" s="104">
        <f>P230/'סכום נכסי הקרן'!$C$42</f>
        <v>4.2884448779729915E-5</v>
      </c>
    </row>
    <row r="231" spans="2:18">
      <c r="B231" s="102" t="s">
        <v>3998</v>
      </c>
      <c r="C231" s="109" t="s">
        <v>3714</v>
      </c>
      <c r="D231" s="96">
        <v>6886</v>
      </c>
      <c r="E231" s="96"/>
      <c r="F231" s="96" t="s">
        <v>3717</v>
      </c>
      <c r="G231" s="118">
        <v>43578</v>
      </c>
      <c r="H231" s="96" t="s">
        <v>328</v>
      </c>
      <c r="I231" s="103">
        <v>0.63000000000000012</v>
      </c>
      <c r="J231" s="109" t="s">
        <v>131</v>
      </c>
      <c r="K231" s="109" t="s">
        <v>136</v>
      </c>
      <c r="L231" s="110">
        <v>5.2930000000000005E-2</v>
      </c>
      <c r="M231" s="110">
        <v>0.13010001868573987</v>
      </c>
      <c r="N231" s="103">
        <v>624632.24</v>
      </c>
      <c r="O231" s="105">
        <v>96.44</v>
      </c>
      <c r="P231" s="103">
        <v>2087.9023400000001</v>
      </c>
      <c r="Q231" s="104">
        <f t="shared" si="4"/>
        <v>3.6093633140973707E-4</v>
      </c>
      <c r="R231" s="104">
        <f>P231/'סכום נכסי הקרן'!$C$42</f>
        <v>2.7720102768029637E-5</v>
      </c>
    </row>
    <row r="232" spans="2:18">
      <c r="B232" s="102" t="s">
        <v>3998</v>
      </c>
      <c r="C232" s="109" t="s">
        <v>3714</v>
      </c>
      <c r="D232" s="96">
        <v>6889</v>
      </c>
      <c r="E232" s="96"/>
      <c r="F232" s="96" t="s">
        <v>3717</v>
      </c>
      <c r="G232" s="118">
        <v>43584</v>
      </c>
      <c r="H232" s="96" t="s">
        <v>328</v>
      </c>
      <c r="I232" s="103">
        <v>0.63</v>
      </c>
      <c r="J232" s="109" t="s">
        <v>131</v>
      </c>
      <c r="K232" s="109" t="s">
        <v>136</v>
      </c>
      <c r="L232" s="110">
        <v>5.2930000000000005E-2</v>
      </c>
      <c r="M232" s="110">
        <v>0.13009997504553547</v>
      </c>
      <c r="N232" s="103">
        <v>1194093.6599999997</v>
      </c>
      <c r="O232" s="105">
        <v>96.44</v>
      </c>
      <c r="P232" s="103">
        <v>3991.3900000000003</v>
      </c>
      <c r="Q232" s="104">
        <f t="shared" ref="Q232:Q276" si="5">P232/$P$10</f>
        <v>6.899928393324712E-4</v>
      </c>
      <c r="R232" s="104">
        <f>P232/'סכום נכסי הקרן'!$C$42</f>
        <v>5.2991818088237698E-5</v>
      </c>
    </row>
    <row r="233" spans="2:18">
      <c r="B233" s="102" t="s">
        <v>3998</v>
      </c>
      <c r="C233" s="109" t="s">
        <v>3714</v>
      </c>
      <c r="D233" s="96">
        <v>6926</v>
      </c>
      <c r="E233" s="96"/>
      <c r="F233" s="96" t="s">
        <v>3717</v>
      </c>
      <c r="G233" s="118">
        <v>43614</v>
      </c>
      <c r="H233" s="96" t="s">
        <v>328</v>
      </c>
      <c r="I233" s="103">
        <v>0.63000000000000012</v>
      </c>
      <c r="J233" s="109" t="s">
        <v>131</v>
      </c>
      <c r="K233" s="109" t="s">
        <v>136</v>
      </c>
      <c r="L233" s="110">
        <v>5.2930000000000005E-2</v>
      </c>
      <c r="M233" s="110">
        <v>0.13010000000000002</v>
      </c>
      <c r="N233" s="103">
        <v>526363.05999999994</v>
      </c>
      <c r="O233" s="105">
        <v>96.44</v>
      </c>
      <c r="P233" s="103">
        <v>1759.42669</v>
      </c>
      <c r="Q233" s="104">
        <f t="shared" si="5"/>
        <v>3.0415264292149639E-4</v>
      </c>
      <c r="R233" s="104">
        <f>P233/'סכום נכסי הקרן'!$C$42</f>
        <v>2.3359085204921136E-5</v>
      </c>
    </row>
    <row r="234" spans="2:18">
      <c r="B234" s="94" t="s">
        <v>3998</v>
      </c>
      <c r="C234" s="109" t="s">
        <v>3714</v>
      </c>
      <c r="D234" s="96">
        <v>91050042</v>
      </c>
      <c r="E234" s="96"/>
      <c r="F234" s="96" t="s">
        <v>3717</v>
      </c>
      <c r="G234" s="118">
        <v>43949</v>
      </c>
      <c r="H234" s="96" t="s">
        <v>328</v>
      </c>
      <c r="I234" s="103">
        <v>0.63000000000000023</v>
      </c>
      <c r="J234" s="109" t="s">
        <v>131</v>
      </c>
      <c r="K234" s="109" t="s">
        <v>136</v>
      </c>
      <c r="L234" s="110">
        <v>5.1269000000000002E-2</v>
      </c>
      <c r="M234" s="110">
        <v>5.2298837711722328E-2</v>
      </c>
      <c r="N234" s="103">
        <v>310577.32</v>
      </c>
      <c r="O234" s="105">
        <v>100.77</v>
      </c>
      <c r="P234" s="103">
        <v>1084.7498199999998</v>
      </c>
      <c r="Q234" s="104">
        <f t="shared" si="5"/>
        <v>1.875210411077812E-4</v>
      </c>
      <c r="R234" s="104">
        <f>P234/'סכום נכסי הקרן'!$C$42</f>
        <v>1.4401715976812231E-5</v>
      </c>
    </row>
    <row r="235" spans="2:18">
      <c r="B235" s="102" t="s">
        <v>3998</v>
      </c>
      <c r="C235" s="109" t="s">
        <v>3714</v>
      </c>
      <c r="D235" s="96">
        <v>7112</v>
      </c>
      <c r="E235" s="96"/>
      <c r="F235" s="96" t="s">
        <v>3717</v>
      </c>
      <c r="G235" s="118">
        <v>43706</v>
      </c>
      <c r="H235" s="96" t="s">
        <v>328</v>
      </c>
      <c r="I235" s="103">
        <v>0.63000000000000012</v>
      </c>
      <c r="J235" s="109" t="s">
        <v>131</v>
      </c>
      <c r="K235" s="109" t="s">
        <v>136</v>
      </c>
      <c r="L235" s="110">
        <v>5.2930000000000005E-2</v>
      </c>
      <c r="M235" s="110">
        <v>0.12970009345171399</v>
      </c>
      <c r="N235" s="103">
        <v>289008.23</v>
      </c>
      <c r="O235" s="105">
        <v>96.46</v>
      </c>
      <c r="P235" s="103">
        <v>966.2423100000002</v>
      </c>
      <c r="Q235" s="104">
        <f t="shared" si="5"/>
        <v>1.6703461073963352E-4</v>
      </c>
      <c r="R235" s="104">
        <f>P235/'סכום נכסי הקרן'!$C$42</f>
        <v>1.282834719751229E-5</v>
      </c>
    </row>
    <row r="236" spans="2:18">
      <c r="B236" s="102" t="s">
        <v>3998</v>
      </c>
      <c r="C236" s="109" t="s">
        <v>3714</v>
      </c>
      <c r="D236" s="96">
        <v>7236</v>
      </c>
      <c r="E236" s="96"/>
      <c r="F236" s="96" t="s">
        <v>3717</v>
      </c>
      <c r="G236" s="118">
        <v>43761</v>
      </c>
      <c r="H236" s="96" t="s">
        <v>328</v>
      </c>
      <c r="I236" s="103">
        <v>0.63000000000000012</v>
      </c>
      <c r="J236" s="109" t="s">
        <v>131</v>
      </c>
      <c r="K236" s="109" t="s">
        <v>136</v>
      </c>
      <c r="L236" s="110">
        <v>5.2930000000000005E-2</v>
      </c>
      <c r="M236" s="110">
        <v>0.12970000000000001</v>
      </c>
      <c r="N236" s="103">
        <v>732262.58999999985</v>
      </c>
      <c r="O236" s="105">
        <v>96.46</v>
      </c>
      <c r="P236" s="103">
        <v>2448.1761799999995</v>
      </c>
      <c r="Q236" s="104">
        <f t="shared" si="5"/>
        <v>4.2321698296190612E-4</v>
      </c>
      <c r="R236" s="104">
        <f>P236/'סכום נכסי הקרן'!$C$42</f>
        <v>3.2503290026411006E-5</v>
      </c>
    </row>
    <row r="237" spans="2:18">
      <c r="B237" s="102" t="s">
        <v>3998</v>
      </c>
      <c r="C237" s="109" t="s">
        <v>3714</v>
      </c>
      <c r="D237" s="96">
        <v>7370</v>
      </c>
      <c r="E237" s="96"/>
      <c r="F237" s="96" t="s">
        <v>3717</v>
      </c>
      <c r="G237" s="118">
        <v>43853</v>
      </c>
      <c r="H237" s="96" t="s">
        <v>328</v>
      </c>
      <c r="I237" s="103">
        <v>0.63</v>
      </c>
      <c r="J237" s="109" t="s">
        <v>131</v>
      </c>
      <c r="K237" s="109" t="s">
        <v>136</v>
      </c>
      <c r="L237" s="110">
        <v>5.2930000000000005E-2</v>
      </c>
      <c r="M237" s="110">
        <v>0.12970000000000004</v>
      </c>
      <c r="N237" s="103">
        <v>694169.11</v>
      </c>
      <c r="O237" s="105">
        <v>96.46</v>
      </c>
      <c r="P237" s="103">
        <v>2320.8180899999998</v>
      </c>
      <c r="Q237" s="104">
        <f t="shared" si="5"/>
        <v>4.0120055005731393E-4</v>
      </c>
      <c r="R237" s="104">
        <f>P237/'סכום נכסי הקרן'!$C$42</f>
        <v>3.0812416236241318E-5</v>
      </c>
    </row>
    <row r="238" spans="2:18">
      <c r="B238" s="94" t="s">
        <v>3998</v>
      </c>
      <c r="C238" s="109" t="s">
        <v>3714</v>
      </c>
      <c r="D238" s="96">
        <v>7453</v>
      </c>
      <c r="E238" s="96"/>
      <c r="F238" s="96" t="s">
        <v>3717</v>
      </c>
      <c r="G238" s="118">
        <v>43888</v>
      </c>
      <c r="H238" s="96" t="s">
        <v>328</v>
      </c>
      <c r="I238" s="103">
        <v>0.63</v>
      </c>
      <c r="J238" s="109" t="s">
        <v>131</v>
      </c>
      <c r="K238" s="109" t="s">
        <v>136</v>
      </c>
      <c r="L238" s="110">
        <v>5.2930000000000005E-2</v>
      </c>
      <c r="M238" s="110">
        <v>0.12969998131322752</v>
      </c>
      <c r="N238" s="103">
        <v>552440.07999999996</v>
      </c>
      <c r="O238" s="105">
        <v>96.46</v>
      </c>
      <c r="P238" s="103">
        <v>1846.9749099999999</v>
      </c>
      <c r="Q238" s="104">
        <f t="shared" si="5"/>
        <v>3.1928713113144421E-4</v>
      </c>
      <c r="R238" s="104">
        <f>P238/'סכום נכסי הקרן'!$C$42</f>
        <v>2.4521421971859223E-5</v>
      </c>
    </row>
    <row r="239" spans="2:18">
      <c r="B239" s="94" t="s">
        <v>3998</v>
      </c>
      <c r="C239" s="109" t="s">
        <v>3714</v>
      </c>
      <c r="D239" s="96">
        <v>7507</v>
      </c>
      <c r="E239" s="96"/>
      <c r="F239" s="96" t="s">
        <v>3717</v>
      </c>
      <c r="G239" s="118">
        <v>43920</v>
      </c>
      <c r="H239" s="96" t="s">
        <v>328</v>
      </c>
      <c r="I239" s="103">
        <v>0.63000000000000023</v>
      </c>
      <c r="J239" s="109" t="s">
        <v>131</v>
      </c>
      <c r="K239" s="109" t="s">
        <v>136</v>
      </c>
      <c r="L239" s="110">
        <v>5.2930000000000005E-2</v>
      </c>
      <c r="M239" s="110">
        <v>0.1297000124141168</v>
      </c>
      <c r="N239" s="103">
        <v>376612.81</v>
      </c>
      <c r="O239" s="105">
        <v>96.46</v>
      </c>
      <c r="P239" s="103">
        <v>1259.1310599999995</v>
      </c>
      <c r="Q239" s="104">
        <f t="shared" si="5"/>
        <v>2.1766638067968896E-4</v>
      </c>
      <c r="R239" s="104">
        <f>P239/'סכום נכסי הקרן'!$C$42</f>
        <v>1.6716894134817663E-5</v>
      </c>
    </row>
    <row r="240" spans="2:18">
      <c r="B240" s="94" t="s">
        <v>3998</v>
      </c>
      <c r="C240" s="109" t="s">
        <v>3714</v>
      </c>
      <c r="D240" s="96">
        <v>91050041</v>
      </c>
      <c r="E240" s="96"/>
      <c r="F240" s="96" t="s">
        <v>3717</v>
      </c>
      <c r="G240" s="118">
        <v>43944</v>
      </c>
      <c r="H240" s="96" t="s">
        <v>328</v>
      </c>
      <c r="I240" s="103">
        <v>0.62999999999999989</v>
      </c>
      <c r="J240" s="109" t="s">
        <v>131</v>
      </c>
      <c r="K240" s="109" t="s">
        <v>136</v>
      </c>
      <c r="L240" s="110">
        <v>5.2930000000000005E-2</v>
      </c>
      <c r="M240" s="110">
        <v>5.4100000000000002E-2</v>
      </c>
      <c r="N240" s="103">
        <v>685097.94</v>
      </c>
      <c r="O240" s="105">
        <v>100.77</v>
      </c>
      <c r="P240" s="103">
        <v>2392.8336599999998</v>
      </c>
      <c r="Q240" s="104">
        <f t="shared" si="5"/>
        <v>4.1364990419721166E-4</v>
      </c>
      <c r="R240" s="104">
        <f>P240/'סכום נכסי הקרן'!$C$42</f>
        <v>3.1768533274406158E-5</v>
      </c>
    </row>
    <row r="241" spans="2:18">
      <c r="B241" s="102" t="s">
        <v>3998</v>
      </c>
      <c r="C241" s="109" t="s">
        <v>3714</v>
      </c>
      <c r="D241" s="96">
        <v>7058</v>
      </c>
      <c r="E241" s="96"/>
      <c r="F241" s="96" t="s">
        <v>3717</v>
      </c>
      <c r="G241" s="118">
        <v>43669</v>
      </c>
      <c r="H241" s="96" t="s">
        <v>328</v>
      </c>
      <c r="I241" s="103">
        <v>0.63</v>
      </c>
      <c r="J241" s="109" t="s">
        <v>131</v>
      </c>
      <c r="K241" s="109" t="s">
        <v>136</v>
      </c>
      <c r="L241" s="110">
        <v>5.2930000000000005E-2</v>
      </c>
      <c r="M241" s="110">
        <v>0.12969977333581556</v>
      </c>
      <c r="N241" s="103">
        <v>36952.670000000006</v>
      </c>
      <c r="O241" s="105">
        <v>96.46</v>
      </c>
      <c r="P241" s="103">
        <v>123.544</v>
      </c>
      <c r="Q241" s="104">
        <f t="shared" si="5"/>
        <v>2.1357089971786974E-5</v>
      </c>
      <c r="R241" s="104">
        <f>P241/'סכום נכסי הקרן'!$C$42</f>
        <v>1.6402359012507515E-6</v>
      </c>
    </row>
    <row r="242" spans="2:18">
      <c r="B242" s="102" t="s">
        <v>3998</v>
      </c>
      <c r="C242" s="109" t="s">
        <v>3714</v>
      </c>
      <c r="D242" s="96">
        <v>7078</v>
      </c>
      <c r="E242" s="96"/>
      <c r="F242" s="96" t="s">
        <v>3717</v>
      </c>
      <c r="G242" s="118">
        <v>43669</v>
      </c>
      <c r="H242" s="96" t="s">
        <v>328</v>
      </c>
      <c r="I242" s="103">
        <v>0.63000000000000023</v>
      </c>
      <c r="J242" s="109" t="s">
        <v>131</v>
      </c>
      <c r="K242" s="109" t="s">
        <v>136</v>
      </c>
      <c r="L242" s="110">
        <v>5.2930000000000005E-2</v>
      </c>
      <c r="M242" s="110">
        <v>0.12970002495237287</v>
      </c>
      <c r="N242" s="103">
        <v>665161.42000000004</v>
      </c>
      <c r="O242" s="105">
        <v>96.46</v>
      </c>
      <c r="P242" s="103">
        <v>2223.8365999999996</v>
      </c>
      <c r="Q242" s="104">
        <f t="shared" si="5"/>
        <v>3.8443532950813337E-4</v>
      </c>
      <c r="R242" s="104">
        <f>P242/'סכום נכסי הקרן'!$C$42</f>
        <v>2.9524838355852219E-5</v>
      </c>
    </row>
    <row r="243" spans="2:18">
      <c r="B243" s="94" t="s">
        <v>3998</v>
      </c>
      <c r="C243" s="109" t="s">
        <v>3714</v>
      </c>
      <c r="D243" s="96">
        <v>91040013</v>
      </c>
      <c r="E243" s="96"/>
      <c r="F243" s="96" t="s">
        <v>3717</v>
      </c>
      <c r="G243" s="118">
        <v>43643</v>
      </c>
      <c r="H243" s="96" t="s">
        <v>328</v>
      </c>
      <c r="I243" s="103">
        <v>0.64</v>
      </c>
      <c r="J243" s="109" t="s">
        <v>131</v>
      </c>
      <c r="K243" s="109" t="s">
        <v>136</v>
      </c>
      <c r="L243" s="110">
        <v>4.5999999999999999E-2</v>
      </c>
      <c r="M243" s="110">
        <v>0.11699997504597437</v>
      </c>
      <c r="N243" s="103">
        <v>731641.11999999965</v>
      </c>
      <c r="O243" s="105">
        <v>96.46</v>
      </c>
      <c r="P243" s="103">
        <v>2446.0983099999994</v>
      </c>
      <c r="Q243" s="104">
        <f>P243/$P$10</f>
        <v>4.2285778092425414E-4</v>
      </c>
      <c r="R243" s="104">
        <f>P243/'סכום נכסי הקרן'!$C$42</f>
        <v>3.2475703118328605E-5</v>
      </c>
    </row>
    <row r="244" spans="2:18">
      <c r="B244" s="102" t="s">
        <v>4007</v>
      </c>
      <c r="C244" s="109" t="s">
        <v>3708</v>
      </c>
      <c r="D244" s="96">
        <v>90141407</v>
      </c>
      <c r="E244" s="96"/>
      <c r="F244" s="96" t="s">
        <v>3718</v>
      </c>
      <c r="G244" s="118">
        <v>42372</v>
      </c>
      <c r="H244" s="96" t="s">
        <v>135</v>
      </c>
      <c r="I244" s="103">
        <v>8.7900000000000009</v>
      </c>
      <c r="J244" s="109" t="s">
        <v>133</v>
      </c>
      <c r="K244" s="109" t="s">
        <v>137</v>
      </c>
      <c r="L244" s="110">
        <v>6.7000000000000004E-2</v>
      </c>
      <c r="M244" s="110">
        <v>2.63E-2</v>
      </c>
      <c r="N244" s="103">
        <v>23267477.549999997</v>
      </c>
      <c r="O244" s="105">
        <v>140.01</v>
      </c>
      <c r="P244" s="103">
        <v>32576.79595</v>
      </c>
      <c r="Q244" s="104">
        <f t="shared" si="5"/>
        <v>5.631560918350511E-3</v>
      </c>
      <c r="R244" s="104">
        <f>P244/'סכום נכסי הקרן'!$C$42</f>
        <v>4.3250688228412617E-4</v>
      </c>
    </row>
    <row r="245" spans="2:18">
      <c r="B245" s="102" t="s">
        <v>4008</v>
      </c>
      <c r="C245" s="109" t="s">
        <v>3714</v>
      </c>
      <c r="D245" s="96">
        <v>90800100</v>
      </c>
      <c r="E245" s="96"/>
      <c r="F245" s="96" t="s">
        <v>3719</v>
      </c>
      <c r="G245" s="118">
        <v>41529</v>
      </c>
      <c r="H245" s="96" t="s">
        <v>3705</v>
      </c>
      <c r="I245" s="103">
        <v>2.81</v>
      </c>
      <c r="J245" s="109" t="s">
        <v>833</v>
      </c>
      <c r="K245" s="109" t="s">
        <v>137</v>
      </c>
      <c r="L245" s="110">
        <v>7.6999999999999999E-2</v>
      </c>
      <c r="M245" s="110">
        <v>0</v>
      </c>
      <c r="N245" s="103">
        <v>22593654.100000001</v>
      </c>
      <c r="O245" s="105">
        <v>0</v>
      </c>
      <c r="P245" s="103">
        <v>0</v>
      </c>
      <c r="Q245" s="104">
        <f t="shared" si="5"/>
        <v>0</v>
      </c>
      <c r="R245" s="104">
        <f>P245/'סכום נכסי הקרן'!$C$42</f>
        <v>0</v>
      </c>
    </row>
    <row r="246" spans="2:18">
      <c r="B246" s="102" t="s">
        <v>4010</v>
      </c>
      <c r="C246" s="109" t="s">
        <v>3708</v>
      </c>
      <c r="D246" s="96">
        <v>7202</v>
      </c>
      <c r="E246" s="96"/>
      <c r="F246" s="96" t="s">
        <v>683</v>
      </c>
      <c r="G246" s="118">
        <v>43734</v>
      </c>
      <c r="H246" s="96"/>
      <c r="I246" s="103">
        <v>1.7799999999999994</v>
      </c>
      <c r="J246" s="109" t="s">
        <v>643</v>
      </c>
      <c r="K246" s="109" t="s">
        <v>137</v>
      </c>
      <c r="L246" s="110">
        <v>2.1000000000000001E-2</v>
      </c>
      <c r="M246" s="110">
        <v>2.9399999999999992E-2</v>
      </c>
      <c r="N246" s="103">
        <v>15920254.919999998</v>
      </c>
      <c r="O246" s="105">
        <v>98.57</v>
      </c>
      <c r="P246" s="103">
        <v>15692.594920000005</v>
      </c>
      <c r="Q246" s="104">
        <f t="shared" si="5"/>
        <v>2.7127837984624692E-3</v>
      </c>
      <c r="R246" s="104">
        <f>P246/'סכום נכסי הקרן'!$C$42</f>
        <v>2.0834324266309309E-4</v>
      </c>
    </row>
    <row r="247" spans="2:18">
      <c r="B247" s="102" t="s">
        <v>4010</v>
      </c>
      <c r="C247" s="109" t="s">
        <v>3708</v>
      </c>
      <c r="D247" s="96">
        <v>7372</v>
      </c>
      <c r="E247" s="96"/>
      <c r="F247" s="96" t="s">
        <v>683</v>
      </c>
      <c r="G247" s="118">
        <v>43853</v>
      </c>
      <c r="H247" s="96"/>
      <c r="I247" s="103">
        <v>1.7799999999999996</v>
      </c>
      <c r="J247" s="109" t="s">
        <v>643</v>
      </c>
      <c r="K247" s="109" t="s">
        <v>137</v>
      </c>
      <c r="L247" s="110">
        <v>2.1000000000000001E-2</v>
      </c>
      <c r="M247" s="110">
        <v>3.5599999999999993E-2</v>
      </c>
      <c r="N247" s="103">
        <v>1152778.7899999998</v>
      </c>
      <c r="O247" s="105">
        <v>97.52</v>
      </c>
      <c r="P247" s="103">
        <v>1124.18984</v>
      </c>
      <c r="Q247" s="104">
        <f t="shared" si="5"/>
        <v>1.9433904971709516E-4</v>
      </c>
      <c r="R247" s="104">
        <f>P247/'סכום נכסי הקרן'!$C$42</f>
        <v>1.4925342674588311E-5</v>
      </c>
    </row>
    <row r="248" spans="2:18">
      <c r="B248" s="102" t="s">
        <v>4010</v>
      </c>
      <c r="C248" s="109" t="s">
        <v>3708</v>
      </c>
      <c r="D248" s="96">
        <v>7250</v>
      </c>
      <c r="E248" s="96"/>
      <c r="F248" s="96" t="s">
        <v>683</v>
      </c>
      <c r="G248" s="118">
        <v>43768</v>
      </c>
      <c r="H248" s="96"/>
      <c r="I248" s="103">
        <v>1.7799999999999998</v>
      </c>
      <c r="J248" s="109" t="s">
        <v>643</v>
      </c>
      <c r="K248" s="109" t="s">
        <v>137</v>
      </c>
      <c r="L248" s="110">
        <v>2.1000000000000001E-2</v>
      </c>
      <c r="M248" s="110">
        <v>3.3399999999999992E-2</v>
      </c>
      <c r="N248" s="103">
        <v>8491311.5399999991</v>
      </c>
      <c r="O248" s="105">
        <v>97.89</v>
      </c>
      <c r="P248" s="103">
        <v>8312.1446699999997</v>
      </c>
      <c r="Q248" s="104">
        <f t="shared" si="5"/>
        <v>1.4369230523190082E-3</v>
      </c>
      <c r="R248" s="104">
        <f>P248/'סכום נכסי הקרן'!$C$42</f>
        <v>1.1035645684229166E-4</v>
      </c>
    </row>
    <row r="249" spans="2:18">
      <c r="B249" s="102" t="s">
        <v>4011</v>
      </c>
      <c r="C249" s="109" t="s">
        <v>3708</v>
      </c>
      <c r="D249" s="96">
        <v>6718</v>
      </c>
      <c r="E249" s="96"/>
      <c r="F249" s="96" t="s">
        <v>683</v>
      </c>
      <c r="G249" s="118">
        <v>43482</v>
      </c>
      <c r="H249" s="96"/>
      <c r="I249" s="103">
        <v>3.35</v>
      </c>
      <c r="J249" s="109" t="s">
        <v>3715</v>
      </c>
      <c r="K249" s="109" t="s">
        <v>137</v>
      </c>
      <c r="L249" s="110">
        <v>4.1299999999999996E-2</v>
      </c>
      <c r="M249" s="110">
        <v>2.6499999999999996E-2</v>
      </c>
      <c r="N249" s="103">
        <v>73832947.230000004</v>
      </c>
      <c r="O249" s="105">
        <v>105.49</v>
      </c>
      <c r="P249" s="103">
        <v>77886.376230000009</v>
      </c>
      <c r="Q249" s="104">
        <f t="shared" si="5"/>
        <v>1.3464242251510073E-2</v>
      </c>
      <c r="R249" s="104">
        <f>P249/'סכום נכסי הקרן'!$C$42</f>
        <v>1.0340609864563975E-3</v>
      </c>
    </row>
    <row r="250" spans="2:18">
      <c r="B250" s="126"/>
      <c r="C250" s="126"/>
      <c r="D250" s="126"/>
      <c r="E250" s="126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</row>
    <row r="251" spans="2:18">
      <c r="B251" s="99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103"/>
      <c r="O251" s="105"/>
      <c r="P251" s="96"/>
      <c r="Q251" s="104"/>
      <c r="R251" s="96"/>
    </row>
    <row r="252" spans="2:18">
      <c r="B252" s="97" t="s">
        <v>41</v>
      </c>
      <c r="C252" s="98"/>
      <c r="D252" s="98"/>
      <c r="E252" s="98"/>
      <c r="F252" s="98"/>
      <c r="G252" s="98"/>
      <c r="H252" s="98"/>
      <c r="I252" s="106">
        <v>4.2432854421798636</v>
      </c>
      <c r="J252" s="98"/>
      <c r="K252" s="98"/>
      <c r="L252" s="98"/>
      <c r="M252" s="68">
        <v>3.4981407204428654E-2</v>
      </c>
      <c r="N252" s="106"/>
      <c r="O252" s="108"/>
      <c r="P252" s="106">
        <v>2494777.7195800026</v>
      </c>
      <c r="Q252" s="107">
        <f t="shared" si="5"/>
        <v>0.43127300570387594</v>
      </c>
      <c r="R252" s="107">
        <f>P252/'סכום נכסי הקרן'!$C$42</f>
        <v>3.3121996869905461E-2</v>
      </c>
    </row>
    <row r="253" spans="2:18">
      <c r="B253" s="112" t="s">
        <v>39</v>
      </c>
      <c r="C253" s="98"/>
      <c r="D253" s="98"/>
      <c r="E253" s="98"/>
      <c r="F253" s="98"/>
      <c r="G253" s="98"/>
      <c r="H253" s="98"/>
      <c r="I253" s="106">
        <v>4.2432854421798654</v>
      </c>
      <c r="J253" s="98"/>
      <c r="K253" s="98"/>
      <c r="L253" s="98"/>
      <c r="M253" s="68">
        <v>3.4981407204428668E-2</v>
      </c>
      <c r="N253" s="106"/>
      <c r="O253" s="108"/>
      <c r="P253" s="106">
        <v>2494777.7195800003</v>
      </c>
      <c r="Q253" s="107">
        <f t="shared" si="5"/>
        <v>0.43127300570387556</v>
      </c>
      <c r="R253" s="107">
        <f>P253/'סכום נכסי הקרן'!$C$42</f>
        <v>3.3121996869905433E-2</v>
      </c>
    </row>
    <row r="254" spans="2:18">
      <c r="B254" s="94" t="s">
        <v>4020</v>
      </c>
      <c r="C254" s="109" t="s">
        <v>3708</v>
      </c>
      <c r="D254" s="96">
        <v>508506</v>
      </c>
      <c r="E254" s="96"/>
      <c r="F254" s="96" t="s">
        <v>3716</v>
      </c>
      <c r="G254" s="118">
        <v>43186</v>
      </c>
      <c r="H254" s="96" t="s">
        <v>3705</v>
      </c>
      <c r="I254" s="103">
        <v>5.42</v>
      </c>
      <c r="J254" s="109" t="s">
        <v>160</v>
      </c>
      <c r="K254" s="109" t="s">
        <v>136</v>
      </c>
      <c r="L254" s="110">
        <v>4.8000000000000001E-2</v>
      </c>
      <c r="M254" s="110">
        <v>2.4699999999999996E-2</v>
      </c>
      <c r="N254" s="103">
        <v>30751294</v>
      </c>
      <c r="O254" s="105">
        <v>114.63</v>
      </c>
      <c r="P254" s="103">
        <v>122177.22562000003</v>
      </c>
      <c r="Q254" s="104">
        <f t="shared" si="5"/>
        <v>2.1120815256666915E-2</v>
      </c>
      <c r="R254" s="104">
        <f>P254/'סכום נכסי הקרן'!$C$42</f>
        <v>1.6220898771056235E-3</v>
      </c>
    </row>
    <row r="255" spans="2:18">
      <c r="B255" s="94" t="s">
        <v>4020</v>
      </c>
      <c r="C255" s="109" t="s">
        <v>3708</v>
      </c>
      <c r="D255" s="96">
        <v>6831</v>
      </c>
      <c r="E255" s="96"/>
      <c r="F255" s="96" t="s">
        <v>3716</v>
      </c>
      <c r="G255" s="118">
        <v>43552</v>
      </c>
      <c r="H255" s="96" t="s">
        <v>3705</v>
      </c>
      <c r="I255" s="103">
        <v>5.38</v>
      </c>
      <c r="J255" s="109" t="s">
        <v>160</v>
      </c>
      <c r="K255" s="109" t="s">
        <v>136</v>
      </c>
      <c r="L255" s="110">
        <v>4.5999999999999999E-2</v>
      </c>
      <c r="M255" s="110">
        <v>3.1999999999999994E-2</v>
      </c>
      <c r="N255" s="103">
        <v>15633314.199999999</v>
      </c>
      <c r="O255" s="105">
        <v>109.16</v>
      </c>
      <c r="P255" s="103">
        <v>59148.417549999998</v>
      </c>
      <c r="Q255" s="104">
        <f t="shared" si="5"/>
        <v>1.0225005466102551E-2</v>
      </c>
      <c r="R255" s="104">
        <f>P255/'סכום נכסי הקרן'!$C$42</f>
        <v>7.8528587359709922E-4</v>
      </c>
    </row>
    <row r="256" spans="2:18">
      <c r="B256" s="94" t="s">
        <v>4020</v>
      </c>
      <c r="C256" s="109" t="s">
        <v>3714</v>
      </c>
      <c r="D256" s="96">
        <v>7598</v>
      </c>
      <c r="E256" s="96"/>
      <c r="F256" s="96" t="s">
        <v>3716</v>
      </c>
      <c r="G256" s="118">
        <v>43942</v>
      </c>
      <c r="H256" s="96" t="s">
        <v>3705</v>
      </c>
      <c r="I256" s="103">
        <v>5.2500000000000009</v>
      </c>
      <c r="J256" s="109" t="s">
        <v>160</v>
      </c>
      <c r="K256" s="109" t="s">
        <v>136</v>
      </c>
      <c r="L256" s="110">
        <v>5.4400000000000004E-2</v>
      </c>
      <c r="M256" s="110">
        <v>4.2199999999999994E-2</v>
      </c>
      <c r="N256" s="103">
        <v>16115452.039999999</v>
      </c>
      <c r="O256" s="105">
        <v>107.69</v>
      </c>
      <c r="P256" s="103">
        <v>60151.49555</v>
      </c>
      <c r="Q256" s="104">
        <f t="shared" si="5"/>
        <v>1.039840787410877E-2</v>
      </c>
      <c r="R256" s="104">
        <f>P256/'סכום נכסי הקרן'!$C$42</f>
        <v>7.9860327102113278E-4</v>
      </c>
    </row>
    <row r="257" spans="2:18">
      <c r="B257" s="94" t="s">
        <v>4012</v>
      </c>
      <c r="C257" s="109" t="s">
        <v>3714</v>
      </c>
      <c r="D257" s="96">
        <v>70251</v>
      </c>
      <c r="E257" s="96"/>
      <c r="F257" s="96" t="s">
        <v>646</v>
      </c>
      <c r="G257" s="118">
        <v>43648</v>
      </c>
      <c r="H257" s="96" t="s">
        <v>328</v>
      </c>
      <c r="I257" s="103">
        <v>1.46</v>
      </c>
      <c r="J257" s="109" t="s">
        <v>907</v>
      </c>
      <c r="K257" s="109" t="s">
        <v>136</v>
      </c>
      <c r="L257" s="110">
        <v>4.3163E-2</v>
      </c>
      <c r="M257" s="110">
        <v>3.8800000000000001E-2</v>
      </c>
      <c r="N257" s="103">
        <v>5578813.1100000003</v>
      </c>
      <c r="O257" s="105">
        <v>100.92</v>
      </c>
      <c r="P257" s="103">
        <v>19514.058000000001</v>
      </c>
      <c r="Q257" s="104">
        <f t="shared" si="5"/>
        <v>3.373401317916446E-3</v>
      </c>
      <c r="R257" s="104">
        <f>P257/'סכום נכסי הקרן'!$C$42</f>
        <v>2.5907902051649161E-4</v>
      </c>
    </row>
    <row r="258" spans="2:18">
      <c r="B258" s="94" t="s">
        <v>4012</v>
      </c>
      <c r="C258" s="109" t="s">
        <v>3714</v>
      </c>
      <c r="D258" s="96">
        <v>7181</v>
      </c>
      <c r="E258" s="96"/>
      <c r="F258" s="96" t="s">
        <v>646</v>
      </c>
      <c r="G258" s="118">
        <v>43731</v>
      </c>
      <c r="H258" s="96" t="s">
        <v>328</v>
      </c>
      <c r="I258" s="103">
        <v>1.4599999999999997</v>
      </c>
      <c r="J258" s="109" t="s">
        <v>907</v>
      </c>
      <c r="K258" s="109" t="s">
        <v>136</v>
      </c>
      <c r="L258" s="110">
        <v>4.3163E-2</v>
      </c>
      <c r="M258" s="110">
        <v>3.8799999999999994E-2</v>
      </c>
      <c r="N258" s="103">
        <v>5230137.29</v>
      </c>
      <c r="O258" s="105">
        <v>100.92</v>
      </c>
      <c r="P258" s="103">
        <v>18294.429370000002</v>
      </c>
      <c r="Q258" s="104">
        <f t="shared" si="5"/>
        <v>3.1625637346823165E-3</v>
      </c>
      <c r="R258" s="104">
        <f>P258/'סכום נכסי הקרן'!$C$42</f>
        <v>2.4288658166782823E-4</v>
      </c>
    </row>
    <row r="259" spans="2:18">
      <c r="B259" s="94" t="s">
        <v>4012</v>
      </c>
      <c r="C259" s="109" t="s">
        <v>3714</v>
      </c>
      <c r="D259" s="96">
        <v>7318</v>
      </c>
      <c r="E259" s="96"/>
      <c r="F259" s="96" t="s">
        <v>646</v>
      </c>
      <c r="G259" s="118">
        <v>43822</v>
      </c>
      <c r="H259" s="96" t="s">
        <v>328</v>
      </c>
      <c r="I259" s="103">
        <v>1.4600000000000002</v>
      </c>
      <c r="J259" s="109" t="s">
        <v>907</v>
      </c>
      <c r="K259" s="109" t="s">
        <v>136</v>
      </c>
      <c r="L259" s="110">
        <v>4.3163E-2</v>
      </c>
      <c r="M259" s="110">
        <v>3.8800000000000001E-2</v>
      </c>
      <c r="N259" s="103">
        <v>5927488.9299999997</v>
      </c>
      <c r="O259" s="105">
        <v>100.92</v>
      </c>
      <c r="P259" s="103">
        <v>20733.68663</v>
      </c>
      <c r="Q259" s="104">
        <f t="shared" si="5"/>
        <v>3.5842389011505752E-3</v>
      </c>
      <c r="R259" s="104">
        <f>P259/'סכום נכסי הקרן'!$C$42</f>
        <v>2.7527145936515502E-4</v>
      </c>
    </row>
    <row r="260" spans="2:18">
      <c r="B260" s="94" t="s">
        <v>4012</v>
      </c>
      <c r="C260" s="109" t="s">
        <v>3714</v>
      </c>
      <c r="D260" s="96">
        <v>7506</v>
      </c>
      <c r="E260" s="96"/>
      <c r="F260" s="96" t="s">
        <v>646</v>
      </c>
      <c r="G260" s="118">
        <v>43914</v>
      </c>
      <c r="H260" s="96" t="s">
        <v>328</v>
      </c>
      <c r="I260" s="103">
        <v>1.46</v>
      </c>
      <c r="J260" s="109" t="s">
        <v>907</v>
      </c>
      <c r="K260" s="109" t="s">
        <v>136</v>
      </c>
      <c r="L260" s="110">
        <v>4.3163E-2</v>
      </c>
      <c r="M260" s="110">
        <v>3.8800000000000001E-2</v>
      </c>
      <c r="N260" s="103">
        <v>1743379.1</v>
      </c>
      <c r="O260" s="105">
        <v>100.92</v>
      </c>
      <c r="P260" s="103">
        <v>6098.1431299999995</v>
      </c>
      <c r="Q260" s="104">
        <f t="shared" si="5"/>
        <v>1.0541879127132408E-3</v>
      </c>
      <c r="R260" s="104">
        <f>P260/'סכום נכסי הקרן'!$C$42</f>
        <v>8.0962193977786282E-5</v>
      </c>
    </row>
    <row r="261" spans="2:18">
      <c r="B261" s="94" t="s">
        <v>4012</v>
      </c>
      <c r="C261" s="109" t="s">
        <v>3714</v>
      </c>
      <c r="D261" s="96">
        <v>7746</v>
      </c>
      <c r="E261" s="96"/>
      <c r="F261" s="96" t="s">
        <v>646</v>
      </c>
      <c r="G261" s="118">
        <v>43998</v>
      </c>
      <c r="H261" s="96" t="s">
        <v>328</v>
      </c>
      <c r="I261" s="103">
        <v>1.4600000000000002</v>
      </c>
      <c r="J261" s="109" t="s">
        <v>907</v>
      </c>
      <c r="K261" s="109" t="s">
        <v>136</v>
      </c>
      <c r="L261" s="110">
        <v>4.3163E-2</v>
      </c>
      <c r="M261" s="110">
        <v>3.8800000000000001E-2</v>
      </c>
      <c r="N261" s="103">
        <v>5295457.74</v>
      </c>
      <c r="O261" s="105">
        <v>100.92</v>
      </c>
      <c r="P261" s="103">
        <v>18522.912940000002</v>
      </c>
      <c r="Q261" s="104">
        <f t="shared" si="5"/>
        <v>3.2020617609852136E-3</v>
      </c>
      <c r="R261" s="104">
        <f>P261/'סכום נכסי הקרן'!$C$42</f>
        <v>2.4592005115529783E-4</v>
      </c>
    </row>
    <row r="262" spans="2:18">
      <c r="B262" s="94" t="s">
        <v>4012</v>
      </c>
      <c r="C262" s="109" t="s">
        <v>3714</v>
      </c>
      <c r="D262" s="96">
        <v>90240956</v>
      </c>
      <c r="E262" s="96"/>
      <c r="F262" s="96" t="s">
        <v>646</v>
      </c>
      <c r="G262" s="118">
        <v>43543</v>
      </c>
      <c r="H262" s="96" t="s">
        <v>328</v>
      </c>
      <c r="I262" s="103">
        <v>1.46</v>
      </c>
      <c r="J262" s="109" t="s">
        <v>907</v>
      </c>
      <c r="K262" s="109" t="s">
        <v>136</v>
      </c>
      <c r="L262" s="110">
        <v>4.3163E-2</v>
      </c>
      <c r="M262" s="110">
        <v>3.8800000000000001E-2</v>
      </c>
      <c r="N262" s="103">
        <v>12203653.689999999</v>
      </c>
      <c r="O262" s="105">
        <v>100.92</v>
      </c>
      <c r="P262" s="103">
        <v>42687.001939999995</v>
      </c>
      <c r="Q262" s="104">
        <f t="shared" si="5"/>
        <v>7.3793153941787946E-3</v>
      </c>
      <c r="R262" s="104">
        <f>P262/'סכום נכסי הקרן'!$C$42</f>
        <v>5.6673535824279997E-4</v>
      </c>
    </row>
    <row r="263" spans="2:18">
      <c r="B263" s="94" t="s">
        <v>4013</v>
      </c>
      <c r="C263" s="109" t="s">
        <v>3714</v>
      </c>
      <c r="D263" s="96">
        <v>6828</v>
      </c>
      <c r="E263" s="96"/>
      <c r="F263" s="96" t="s">
        <v>902</v>
      </c>
      <c r="G263" s="118">
        <v>43551</v>
      </c>
      <c r="H263" s="96" t="s">
        <v>903</v>
      </c>
      <c r="I263" s="103">
        <v>7.0299999999999985</v>
      </c>
      <c r="J263" s="109" t="s">
        <v>2541</v>
      </c>
      <c r="K263" s="109" t="s">
        <v>136</v>
      </c>
      <c r="L263" s="110">
        <v>4.8499999999999995E-2</v>
      </c>
      <c r="M263" s="110">
        <v>3.6399999999999995E-2</v>
      </c>
      <c r="N263" s="103">
        <v>18838235.960000001</v>
      </c>
      <c r="O263" s="105">
        <v>110.17</v>
      </c>
      <c r="P263" s="103">
        <v>71933.658540000004</v>
      </c>
      <c r="Q263" s="104">
        <f t="shared" si="5"/>
        <v>1.2435194080154297E-2</v>
      </c>
      <c r="R263" s="104">
        <f>P263/'סכום נכסי הקרן'!$C$42</f>
        <v>9.550295380238679E-4</v>
      </c>
    </row>
    <row r="264" spans="2:18">
      <c r="B264" s="94" t="s">
        <v>4015</v>
      </c>
      <c r="C264" s="109" t="s">
        <v>3714</v>
      </c>
      <c r="D264" s="96">
        <v>7088</v>
      </c>
      <c r="E264" s="96"/>
      <c r="F264" s="96" t="s">
        <v>970</v>
      </c>
      <c r="G264" s="118">
        <v>43684</v>
      </c>
      <c r="H264" s="96" t="s">
        <v>317</v>
      </c>
      <c r="I264" s="103">
        <v>8.27</v>
      </c>
      <c r="J264" s="109" t="s">
        <v>907</v>
      </c>
      <c r="K264" s="109" t="s">
        <v>136</v>
      </c>
      <c r="L264" s="110">
        <v>4.36E-2</v>
      </c>
      <c r="M264" s="110">
        <v>4.1800000000000004E-2</v>
      </c>
      <c r="N264" s="103">
        <v>17278966.949999999</v>
      </c>
      <c r="O264" s="105">
        <v>104.03</v>
      </c>
      <c r="P264" s="103">
        <v>62302.422079999997</v>
      </c>
      <c r="Q264" s="104">
        <f t="shared" si="5"/>
        <v>1.0770239216981862E-2</v>
      </c>
      <c r="R264" s="104">
        <f>P264/'סכום נכסי הקרן'!$C$42</f>
        <v>8.2716011648071555E-4</v>
      </c>
    </row>
    <row r="265" spans="2:18">
      <c r="B265" s="94" t="s">
        <v>4015</v>
      </c>
      <c r="C265" s="109" t="s">
        <v>3714</v>
      </c>
      <c r="D265" s="96">
        <v>535150</v>
      </c>
      <c r="E265" s="96"/>
      <c r="F265" s="96" t="s">
        <v>970</v>
      </c>
      <c r="G265" s="118">
        <v>43482</v>
      </c>
      <c r="H265" s="96" t="s">
        <v>317</v>
      </c>
      <c r="I265" s="103">
        <v>8.620000000000001</v>
      </c>
      <c r="J265" s="109" t="s">
        <v>907</v>
      </c>
      <c r="K265" s="109" t="s">
        <v>136</v>
      </c>
      <c r="L265" s="110">
        <v>5.3899999999999997E-2</v>
      </c>
      <c r="M265" s="110">
        <v>2.7400000000000001E-2</v>
      </c>
      <c r="N265" s="103">
        <v>23380193.969999999</v>
      </c>
      <c r="O265" s="105">
        <v>125.68</v>
      </c>
      <c r="P265" s="103">
        <v>101845.73349</v>
      </c>
      <c r="Q265" s="104">
        <f t="shared" si="5"/>
        <v>1.7606103844691509E-2</v>
      </c>
      <c r="R265" s="104">
        <f>P265/'סכום נכסי הקרן'!$C$42</f>
        <v>1.3521581659936056E-3</v>
      </c>
    </row>
    <row r="266" spans="2:18">
      <c r="B266" s="94" t="s">
        <v>4014</v>
      </c>
      <c r="C266" s="109" t="s">
        <v>3714</v>
      </c>
      <c r="D266" s="96">
        <v>6496</v>
      </c>
      <c r="E266" s="96"/>
      <c r="F266" s="96" t="s">
        <v>908</v>
      </c>
      <c r="G266" s="118">
        <v>43343</v>
      </c>
      <c r="H266" s="96" t="s">
        <v>317</v>
      </c>
      <c r="I266" s="103">
        <v>10.339999999999998</v>
      </c>
      <c r="J266" s="109" t="s">
        <v>2541</v>
      </c>
      <c r="K266" s="109" t="s">
        <v>136</v>
      </c>
      <c r="L266" s="110">
        <v>4.4999999999999998E-2</v>
      </c>
      <c r="M266" s="110">
        <v>4.4799999999999993E-2</v>
      </c>
      <c r="N266" s="103">
        <v>1497012.97</v>
      </c>
      <c r="O266" s="105">
        <v>101.09</v>
      </c>
      <c r="P266" s="103">
        <v>5245.2032300000001</v>
      </c>
      <c r="Q266" s="104">
        <f t="shared" si="5"/>
        <v>9.0673992507461028E-4</v>
      </c>
      <c r="R266" s="104">
        <f>P266/'סכום נכסי הקרן'!$C$42</f>
        <v>6.9638109881519166E-5</v>
      </c>
    </row>
    <row r="267" spans="2:18">
      <c r="B267" s="94" t="s">
        <v>4014</v>
      </c>
      <c r="C267" s="109" t="s">
        <v>3714</v>
      </c>
      <c r="D267" s="96">
        <v>66624</v>
      </c>
      <c r="E267" s="96"/>
      <c r="F267" s="96" t="s">
        <v>908</v>
      </c>
      <c r="G267" s="118">
        <v>43434</v>
      </c>
      <c r="H267" s="96" t="s">
        <v>317</v>
      </c>
      <c r="I267" s="103">
        <v>10.340000000000002</v>
      </c>
      <c r="J267" s="109" t="s">
        <v>2541</v>
      </c>
      <c r="K267" s="109" t="s">
        <v>136</v>
      </c>
      <c r="L267" s="110">
        <v>4.4999999999999998E-2</v>
      </c>
      <c r="M267" s="110">
        <v>4.4800000000000006E-2</v>
      </c>
      <c r="N267" s="103">
        <v>1368509.61</v>
      </c>
      <c r="O267" s="105">
        <v>101.09</v>
      </c>
      <c r="P267" s="103">
        <v>4794.9557599999998</v>
      </c>
      <c r="Q267" s="104">
        <f t="shared" si="5"/>
        <v>8.2890550392619787E-4</v>
      </c>
      <c r="R267" s="104">
        <f>P267/'סכום נכסי הקרן'!$C$42</f>
        <v>6.366038482209644E-5</v>
      </c>
    </row>
    <row r="268" spans="2:18">
      <c r="B268" s="94" t="s">
        <v>4014</v>
      </c>
      <c r="C268" s="109" t="s">
        <v>3714</v>
      </c>
      <c r="D268" s="96">
        <v>6785</v>
      </c>
      <c r="E268" s="96"/>
      <c r="F268" s="96" t="s">
        <v>908</v>
      </c>
      <c r="G268" s="118">
        <v>43524</v>
      </c>
      <c r="H268" s="96" t="s">
        <v>317</v>
      </c>
      <c r="I268" s="103">
        <v>10.339999999999998</v>
      </c>
      <c r="J268" s="109" t="s">
        <v>2541</v>
      </c>
      <c r="K268" s="109" t="s">
        <v>136</v>
      </c>
      <c r="L268" s="110">
        <v>4.4999999999999998E-2</v>
      </c>
      <c r="M268" s="110">
        <v>4.4800000000000006E-2</v>
      </c>
      <c r="N268" s="103">
        <v>1297933.43</v>
      </c>
      <c r="O268" s="105">
        <v>101.09</v>
      </c>
      <c r="P268" s="103">
        <v>4547.6723899999997</v>
      </c>
      <c r="Q268" s="104">
        <f t="shared" si="5"/>
        <v>7.8615755030953742E-4</v>
      </c>
      <c r="R268" s="104">
        <f>P268/'סכום נכסי הקרן'!$C$42</f>
        <v>6.037731918348774E-5</v>
      </c>
    </row>
    <row r="269" spans="2:18">
      <c r="B269" s="94" t="s">
        <v>4014</v>
      </c>
      <c r="C269" s="109" t="s">
        <v>3714</v>
      </c>
      <c r="D269" s="96">
        <v>67859</v>
      </c>
      <c r="E269" s="96"/>
      <c r="F269" s="96" t="s">
        <v>1025</v>
      </c>
      <c r="G269" s="118">
        <v>43811</v>
      </c>
      <c r="H269" s="96" t="s">
        <v>903</v>
      </c>
      <c r="I269" s="103">
        <v>9.81</v>
      </c>
      <c r="J269" s="109" t="s">
        <v>2541</v>
      </c>
      <c r="K269" s="109" t="s">
        <v>136</v>
      </c>
      <c r="L269" s="110">
        <v>4.4800000000000006E-2</v>
      </c>
      <c r="M269" s="110">
        <v>3.3400000000000006E-2</v>
      </c>
      <c r="N269" s="103">
        <v>5835928.1100000003</v>
      </c>
      <c r="O269" s="105">
        <v>113.58</v>
      </c>
      <c r="P269" s="103">
        <v>22974.197539999997</v>
      </c>
      <c r="Q269" s="104">
        <f t="shared" si="5"/>
        <v>3.9715567238505058E-3</v>
      </c>
      <c r="R269" s="104">
        <f>P269/'סכום נכסי הקרן'!$C$42</f>
        <v>3.0501767473559784E-4</v>
      </c>
    </row>
    <row r="270" spans="2:18">
      <c r="B270" s="94" t="s">
        <v>4014</v>
      </c>
      <c r="C270" s="109" t="s">
        <v>3714</v>
      </c>
      <c r="D270" s="96">
        <v>6484</v>
      </c>
      <c r="E270" s="96"/>
      <c r="F270" s="96" t="s">
        <v>908</v>
      </c>
      <c r="G270" s="118">
        <v>43251</v>
      </c>
      <c r="H270" s="96" t="s">
        <v>317</v>
      </c>
      <c r="I270" s="103">
        <v>10.339999999999998</v>
      </c>
      <c r="J270" s="109" t="s">
        <v>2541</v>
      </c>
      <c r="K270" s="109" t="s">
        <v>136</v>
      </c>
      <c r="L270" s="110">
        <v>4.4999999999999998E-2</v>
      </c>
      <c r="M270" s="110">
        <v>4.4799999999999993E-2</v>
      </c>
      <c r="N270" s="103">
        <v>7746160.8499999996</v>
      </c>
      <c r="O270" s="105">
        <v>101.09</v>
      </c>
      <c r="P270" s="103">
        <v>27140.838800000001</v>
      </c>
      <c r="Q270" s="104">
        <f t="shared" si="5"/>
        <v>4.6918453033847601E-3</v>
      </c>
      <c r="R270" s="104">
        <f>P270/'סכום נכסי הקרן'!$C$42</f>
        <v>3.6033622183043586E-4</v>
      </c>
    </row>
    <row r="271" spans="2:18">
      <c r="B271" s="94" t="s">
        <v>4017</v>
      </c>
      <c r="C271" s="109" t="s">
        <v>3714</v>
      </c>
      <c r="D271" s="96">
        <v>4623</v>
      </c>
      <c r="E271" s="96"/>
      <c r="F271" s="96" t="s">
        <v>908</v>
      </c>
      <c r="G271" s="118">
        <v>42354</v>
      </c>
      <c r="H271" s="96" t="s">
        <v>317</v>
      </c>
      <c r="I271" s="103">
        <v>4.3999999999999995</v>
      </c>
      <c r="J271" s="109" t="s">
        <v>907</v>
      </c>
      <c r="K271" s="109" t="s">
        <v>136</v>
      </c>
      <c r="L271" s="110">
        <v>5.0199999999999995E-2</v>
      </c>
      <c r="M271" s="110">
        <v>2.8699999999999996E-2</v>
      </c>
      <c r="N271" s="103">
        <v>5667971</v>
      </c>
      <c r="O271" s="105">
        <v>112.43</v>
      </c>
      <c r="P271" s="103">
        <v>22087.084280000006</v>
      </c>
      <c r="Q271" s="104">
        <f t="shared" si="5"/>
        <v>3.8182011767661874E-3</v>
      </c>
      <c r="R271" s="104">
        <f>P271/'סכום נכסי הקרן'!$C$42</f>
        <v>2.9323988692293531E-4</v>
      </c>
    </row>
    <row r="272" spans="2:18">
      <c r="B272" s="94" t="s">
        <v>4018</v>
      </c>
      <c r="C272" s="109" t="s">
        <v>3714</v>
      </c>
      <c r="D272" s="96">
        <v>508309</v>
      </c>
      <c r="E272" s="96"/>
      <c r="F272" s="96" t="s">
        <v>908</v>
      </c>
      <c r="G272" s="118">
        <v>43185</v>
      </c>
      <c r="H272" s="96" t="s">
        <v>317</v>
      </c>
      <c r="I272" s="103">
        <v>5.5</v>
      </c>
      <c r="J272" s="109" t="s">
        <v>907</v>
      </c>
      <c r="K272" s="109" t="s">
        <v>144</v>
      </c>
      <c r="L272" s="110">
        <v>4.2199999999999994E-2</v>
      </c>
      <c r="M272" s="110">
        <v>4.2599999999999999E-2</v>
      </c>
      <c r="N272" s="103">
        <v>7718122.1399999997</v>
      </c>
      <c r="O272" s="105">
        <v>100</v>
      </c>
      <c r="P272" s="103">
        <v>19533.023510000003</v>
      </c>
      <c r="Q272" s="104">
        <f t="shared" si="5"/>
        <v>3.3766798915698072E-3</v>
      </c>
      <c r="R272" s="104">
        <f>P272/'סכום נכסי הקרן'!$C$42</f>
        <v>2.5933081672179122E-4</v>
      </c>
    </row>
    <row r="273" spans="2:18">
      <c r="B273" s="94" t="s">
        <v>4016</v>
      </c>
      <c r="C273" s="109" t="s">
        <v>3714</v>
      </c>
      <c r="D273" s="96">
        <v>483880</v>
      </c>
      <c r="E273" s="96"/>
      <c r="F273" s="96" t="s">
        <v>1057</v>
      </c>
      <c r="G273" s="118">
        <v>43005</v>
      </c>
      <c r="H273" s="96" t="s">
        <v>909</v>
      </c>
      <c r="I273" s="103">
        <v>6.85</v>
      </c>
      <c r="J273" s="109" t="s">
        <v>907</v>
      </c>
      <c r="K273" s="109" t="s">
        <v>136</v>
      </c>
      <c r="L273" s="110">
        <v>5.3499999999999999E-2</v>
      </c>
      <c r="M273" s="110">
        <v>4.2099999999999999E-2</v>
      </c>
      <c r="N273" s="103">
        <v>14259884.43</v>
      </c>
      <c r="O273" s="105">
        <v>109.52</v>
      </c>
      <c r="P273" s="103">
        <v>54129.997060000002</v>
      </c>
      <c r="Q273" s="104">
        <f t="shared" si="5"/>
        <v>9.3574695443160681E-3</v>
      </c>
      <c r="R273" s="104">
        <f>P273/'סכום נכסי הקרן'!$C$42</f>
        <v>7.1865865207868971E-4</v>
      </c>
    </row>
    <row r="274" spans="2:18">
      <c r="B274" s="94" t="s">
        <v>4019</v>
      </c>
      <c r="C274" s="109" t="s">
        <v>3714</v>
      </c>
      <c r="D274" s="96">
        <v>487557</v>
      </c>
      <c r="E274" s="96"/>
      <c r="F274" s="96" t="s">
        <v>1125</v>
      </c>
      <c r="G274" s="118">
        <v>42978</v>
      </c>
      <c r="H274" s="96" t="s">
        <v>909</v>
      </c>
      <c r="I274" s="103">
        <v>1.7099999999999997</v>
      </c>
      <c r="J274" s="109" t="s">
        <v>907</v>
      </c>
      <c r="K274" s="109" t="s">
        <v>136</v>
      </c>
      <c r="L274" s="110">
        <v>3.9281999999999997E-2</v>
      </c>
      <c r="M274" s="110">
        <v>4.4600000000000001E-2</v>
      </c>
      <c r="N274" s="103">
        <v>6165313.9400000004</v>
      </c>
      <c r="O274" s="105">
        <v>99.29</v>
      </c>
      <c r="P274" s="103">
        <v>21217.258740000001</v>
      </c>
      <c r="Q274" s="104">
        <f t="shared" si="5"/>
        <v>3.6678341632524732E-3</v>
      </c>
      <c r="R274" s="104">
        <f>P274/'סכום נכסי הקרן'!$C$42</f>
        <v>2.8169162008251543E-4</v>
      </c>
    </row>
    <row r="275" spans="2:18">
      <c r="B275" s="94" t="s">
        <v>4019</v>
      </c>
      <c r="C275" s="109" t="s">
        <v>3714</v>
      </c>
      <c r="D275" s="96">
        <v>487556</v>
      </c>
      <c r="E275" s="96"/>
      <c r="F275" s="96" t="s">
        <v>3720</v>
      </c>
      <c r="G275" s="118">
        <v>42438</v>
      </c>
      <c r="H275" s="96" t="s">
        <v>909</v>
      </c>
      <c r="I275" s="103">
        <v>2.15</v>
      </c>
      <c r="J275" s="109" t="s">
        <v>907</v>
      </c>
      <c r="K275" s="109" t="s">
        <v>136</v>
      </c>
      <c r="L275" s="110">
        <v>6.3078999999999996E-2</v>
      </c>
      <c r="M275" s="110">
        <v>6.8900000000000003E-2</v>
      </c>
      <c r="N275" s="103">
        <v>2260351.1800000002</v>
      </c>
      <c r="O275" s="105">
        <v>99.32</v>
      </c>
      <c r="P275" s="103">
        <v>7781.1035999999995</v>
      </c>
      <c r="Q275" s="104">
        <f t="shared" si="5"/>
        <v>1.3451218162354749E-3</v>
      </c>
      <c r="R275" s="104">
        <f>P275/'סכום נכסי הקרן'!$C$42</f>
        <v>1.0330607294624966E-4</v>
      </c>
    </row>
    <row r="276" spans="2:18">
      <c r="B276" s="94" t="s">
        <v>4021</v>
      </c>
      <c r="C276" s="109" t="s">
        <v>3714</v>
      </c>
      <c r="D276" s="96">
        <v>6812</v>
      </c>
      <c r="E276" s="96"/>
      <c r="F276" s="96" t="s">
        <v>683</v>
      </c>
      <c r="G276" s="118">
        <v>43536</v>
      </c>
      <c r="H276" s="96"/>
      <c r="I276" s="103">
        <v>5.089999999999999</v>
      </c>
      <c r="J276" s="109" t="s">
        <v>907</v>
      </c>
      <c r="K276" s="109" t="s">
        <v>136</v>
      </c>
      <c r="L276" s="110">
        <v>2.4281999999999998E-2</v>
      </c>
      <c r="M276" s="110">
        <v>2.2799999999999997E-2</v>
      </c>
      <c r="N276" s="103">
        <v>5798112.2999999998</v>
      </c>
      <c r="O276" s="105">
        <v>101.88</v>
      </c>
      <c r="P276" s="103">
        <v>20474.065899999998</v>
      </c>
      <c r="Q276" s="104">
        <f t="shared" si="5"/>
        <v>3.5393581842468724E-3</v>
      </c>
      <c r="R276" s="104">
        <f>P276/'סכום נכסי הקרן'!$C$42</f>
        <v>2.7182459636853088E-4</v>
      </c>
    </row>
    <row r="277" spans="2:18">
      <c r="B277" s="94" t="s">
        <v>4021</v>
      </c>
      <c r="C277" s="109" t="s">
        <v>3714</v>
      </c>
      <c r="D277" s="96">
        <v>6872</v>
      </c>
      <c r="E277" s="96"/>
      <c r="F277" s="96" t="s">
        <v>683</v>
      </c>
      <c r="G277" s="118">
        <v>43570</v>
      </c>
      <c r="H277" s="96"/>
      <c r="I277" s="103">
        <v>5.12</v>
      </c>
      <c r="J277" s="109" t="s">
        <v>907</v>
      </c>
      <c r="K277" s="109" t="s">
        <v>136</v>
      </c>
      <c r="L277" s="110">
        <v>2.4281999999999998E-2</v>
      </c>
      <c r="M277" s="110">
        <v>2.2800000000000001E-2</v>
      </c>
      <c r="N277" s="103">
        <v>4678320.55</v>
      </c>
      <c r="O277" s="105">
        <v>101.88</v>
      </c>
      <c r="P277" s="103">
        <v>16519.90135</v>
      </c>
      <c r="Q277" s="104">
        <f t="shared" ref="Q277:Q340" si="6">P277/$P$10</f>
        <v>2.8558005201142515E-3</v>
      </c>
      <c r="R277" s="104">
        <f>P277/'סכום נכסי הקרן'!$C$42</f>
        <v>2.1932700316802724E-4</v>
      </c>
    </row>
    <row r="278" spans="2:18">
      <c r="B278" s="94" t="s">
        <v>4021</v>
      </c>
      <c r="C278" s="109" t="s">
        <v>3714</v>
      </c>
      <c r="D278" s="96">
        <v>7258</v>
      </c>
      <c r="E278" s="96"/>
      <c r="F278" s="96" t="s">
        <v>683</v>
      </c>
      <c r="G278" s="118">
        <v>43774</v>
      </c>
      <c r="H278" s="96"/>
      <c r="I278" s="103">
        <v>5.12</v>
      </c>
      <c r="J278" s="109" t="s">
        <v>907</v>
      </c>
      <c r="K278" s="109" t="s">
        <v>136</v>
      </c>
      <c r="L278" s="110">
        <v>2.4281999999999998E-2</v>
      </c>
      <c r="M278" s="110">
        <v>2.2800000000000001E-2</v>
      </c>
      <c r="N278" s="103">
        <v>4420487.8199999994</v>
      </c>
      <c r="O278" s="105">
        <v>101.88</v>
      </c>
      <c r="P278" s="103">
        <v>15609.452539999998</v>
      </c>
      <c r="Q278" s="104">
        <f t="shared" si="6"/>
        <v>2.6984109491931512E-3</v>
      </c>
      <c r="R278" s="104">
        <f>P278/'סכום נכסי הקרן'!$C$42</f>
        <v>2.0723940017303738E-4</v>
      </c>
    </row>
    <row r="279" spans="2:18">
      <c r="B279" s="94" t="s">
        <v>4022</v>
      </c>
      <c r="C279" s="109" t="s">
        <v>3714</v>
      </c>
      <c r="D279" s="96">
        <v>7030</v>
      </c>
      <c r="E279" s="96"/>
      <c r="F279" s="96" t="s">
        <v>683</v>
      </c>
      <c r="G279" s="118">
        <v>43649</v>
      </c>
      <c r="H279" s="96"/>
      <c r="I279" s="103">
        <v>0.87</v>
      </c>
      <c r="J279" s="109" t="s">
        <v>2541</v>
      </c>
      <c r="K279" s="109" t="s">
        <v>136</v>
      </c>
      <c r="L279" s="110">
        <v>2.69E-2</v>
      </c>
      <c r="M279" s="110">
        <v>3.2000007718511823E-2</v>
      </c>
      <c r="N279" s="103">
        <v>1616519.37</v>
      </c>
      <c r="O279" s="105">
        <v>99.67</v>
      </c>
      <c r="P279" s="103">
        <v>5584.3666499999999</v>
      </c>
      <c r="Q279" s="104">
        <f t="shared" si="6"/>
        <v>9.6537121170997065E-4</v>
      </c>
      <c r="R279" s="104">
        <f>P279/'סכום נכסי הקרן'!$C$42</f>
        <v>7.4141023967796017E-5</v>
      </c>
    </row>
    <row r="280" spans="2:18">
      <c r="B280" s="94" t="s">
        <v>4022</v>
      </c>
      <c r="C280" s="109" t="s">
        <v>3714</v>
      </c>
      <c r="D280" s="96">
        <v>7059</v>
      </c>
      <c r="E280" s="96"/>
      <c r="F280" s="96" t="s">
        <v>683</v>
      </c>
      <c r="G280" s="118">
        <v>43668</v>
      </c>
      <c r="H280" s="96"/>
      <c r="I280" s="103">
        <v>0.86999999999999988</v>
      </c>
      <c r="J280" s="109" t="s">
        <v>2541</v>
      </c>
      <c r="K280" s="109" t="s">
        <v>136</v>
      </c>
      <c r="L280" s="110">
        <v>2.69E-2</v>
      </c>
      <c r="M280" s="110">
        <v>3.1999992280316157E-2</v>
      </c>
      <c r="N280" s="103">
        <v>362080.15</v>
      </c>
      <c r="O280" s="105">
        <v>99.67</v>
      </c>
      <c r="P280" s="103">
        <v>1250.8284300000005</v>
      </c>
      <c r="Q280" s="104">
        <f t="shared" si="6"/>
        <v>2.1623110243135284E-4</v>
      </c>
      <c r="R280" s="104">
        <f>P280/'סכום נכסי הקרן'!$C$42</f>
        <v>1.6606663999798562E-5</v>
      </c>
    </row>
    <row r="281" spans="2:18">
      <c r="B281" s="94" t="s">
        <v>4022</v>
      </c>
      <c r="C281" s="109" t="s">
        <v>3714</v>
      </c>
      <c r="D281" s="96">
        <v>7107</v>
      </c>
      <c r="E281" s="96"/>
      <c r="F281" s="96" t="s">
        <v>683</v>
      </c>
      <c r="G281" s="118">
        <v>43697</v>
      </c>
      <c r="H281" s="96"/>
      <c r="I281" s="103">
        <v>0.87</v>
      </c>
      <c r="J281" s="109" t="s">
        <v>2541</v>
      </c>
      <c r="K281" s="109" t="s">
        <v>136</v>
      </c>
      <c r="L281" s="110">
        <v>2.69E-2</v>
      </c>
      <c r="M281" s="110">
        <v>3.1999992281215646E-2</v>
      </c>
      <c r="N281" s="103">
        <v>557209.38</v>
      </c>
      <c r="O281" s="105">
        <v>99.67</v>
      </c>
      <c r="P281" s="103">
        <v>1924.9145100000003</v>
      </c>
      <c r="Q281" s="104">
        <f t="shared" si="6"/>
        <v>3.3276057419274303E-4</v>
      </c>
      <c r="R281" s="104">
        <f>P281/'סכום נכסי הקרן'!$C$42</f>
        <v>2.5556189585414906E-5</v>
      </c>
    </row>
    <row r="282" spans="2:18">
      <c r="B282" s="94" t="s">
        <v>4022</v>
      </c>
      <c r="C282" s="109" t="s">
        <v>3714</v>
      </c>
      <c r="D282" s="96">
        <v>7182</v>
      </c>
      <c r="E282" s="96"/>
      <c r="F282" s="96" t="s">
        <v>683</v>
      </c>
      <c r="G282" s="118">
        <v>43728</v>
      </c>
      <c r="H282" s="96"/>
      <c r="I282" s="103">
        <v>0.87</v>
      </c>
      <c r="J282" s="109" t="s">
        <v>2541</v>
      </c>
      <c r="K282" s="109" t="s">
        <v>136</v>
      </c>
      <c r="L282" s="110">
        <v>2.69E-2</v>
      </c>
      <c r="M282" s="110">
        <v>3.2000000000000001E-2</v>
      </c>
      <c r="N282" s="103">
        <v>793286.45</v>
      </c>
      <c r="O282" s="105">
        <v>99.67</v>
      </c>
      <c r="P282" s="103">
        <v>2740.4573999999993</v>
      </c>
      <c r="Q282" s="104">
        <f t="shared" si="6"/>
        <v>4.7374372900059404E-4</v>
      </c>
      <c r="R282" s="104">
        <f>P282/'סכום נכסי הקרן'!$C$42</f>
        <v>3.638377107207384E-5</v>
      </c>
    </row>
    <row r="283" spans="2:18">
      <c r="B283" s="94" t="s">
        <v>4022</v>
      </c>
      <c r="C283" s="109" t="s">
        <v>3714</v>
      </c>
      <c r="D283" s="96">
        <v>7223</v>
      </c>
      <c r="E283" s="96"/>
      <c r="F283" s="96" t="s">
        <v>683</v>
      </c>
      <c r="G283" s="118">
        <v>43759</v>
      </c>
      <c r="H283" s="96"/>
      <c r="I283" s="103">
        <v>0.87000000000000011</v>
      </c>
      <c r="J283" s="109" t="s">
        <v>2541</v>
      </c>
      <c r="K283" s="109" t="s">
        <v>136</v>
      </c>
      <c r="L283" s="110">
        <v>2.69E-2</v>
      </c>
      <c r="M283" s="110">
        <v>3.2000000000000008E-2</v>
      </c>
      <c r="N283" s="103">
        <v>993438.85999999987</v>
      </c>
      <c r="O283" s="105">
        <v>99.67</v>
      </c>
      <c r="P283" s="103">
        <v>3431.8962799999999</v>
      </c>
      <c r="Q283" s="104">
        <f t="shared" si="6"/>
        <v>5.932729847325732E-4</v>
      </c>
      <c r="R283" s="104">
        <f>P283/'סכום נכסי הקרן'!$C$42</f>
        <v>4.5563681666652382E-5</v>
      </c>
    </row>
    <row r="284" spans="2:18">
      <c r="B284" s="94" t="s">
        <v>4022</v>
      </c>
      <c r="C284" s="109" t="s">
        <v>3714</v>
      </c>
      <c r="D284" s="96">
        <v>7503</v>
      </c>
      <c r="E284" s="96"/>
      <c r="F284" s="96" t="s">
        <v>683</v>
      </c>
      <c r="G284" s="118">
        <v>43910</v>
      </c>
      <c r="H284" s="96"/>
      <c r="I284" s="103">
        <v>0.86999999999999966</v>
      </c>
      <c r="J284" s="109" t="s">
        <v>2541</v>
      </c>
      <c r="K284" s="109" t="s">
        <v>136</v>
      </c>
      <c r="L284" s="110">
        <v>2.69E-2</v>
      </c>
      <c r="M284" s="110">
        <v>3.2000007718169285E-2</v>
      </c>
      <c r="N284" s="103">
        <v>610436.31999999983</v>
      </c>
      <c r="O284" s="105">
        <v>99.67</v>
      </c>
      <c r="P284" s="103">
        <v>2108.7902300000005</v>
      </c>
      <c r="Q284" s="104">
        <f t="shared" si="6"/>
        <v>3.6454722749575341E-4</v>
      </c>
      <c r="R284" s="104">
        <f>P284/'סכום נכסי הקרן'!$C$42</f>
        <v>2.7997421513410855E-5</v>
      </c>
    </row>
    <row r="285" spans="2:18">
      <c r="B285" s="94" t="s">
        <v>4022</v>
      </c>
      <c r="C285" s="109" t="s">
        <v>3714</v>
      </c>
      <c r="D285" s="96">
        <v>7602</v>
      </c>
      <c r="E285" s="96"/>
      <c r="F285" s="96" t="s">
        <v>683</v>
      </c>
      <c r="G285" s="118">
        <v>43941</v>
      </c>
      <c r="H285" s="96"/>
      <c r="I285" s="103">
        <v>0.86999999999999977</v>
      </c>
      <c r="J285" s="109" t="s">
        <v>2541</v>
      </c>
      <c r="K285" s="109" t="s">
        <v>136</v>
      </c>
      <c r="L285" s="110">
        <v>2.69E-2</v>
      </c>
      <c r="M285" s="110">
        <v>3.2000000000000001E-2</v>
      </c>
      <c r="N285" s="103">
        <v>476253.55</v>
      </c>
      <c r="O285" s="105">
        <v>99.67</v>
      </c>
      <c r="P285" s="103">
        <v>1645.24758</v>
      </c>
      <c r="Q285" s="104">
        <f t="shared" si="6"/>
        <v>2.8441446441692666E-4</v>
      </c>
      <c r="R285" s="104">
        <f>P285/'סכום נכסי הקרן'!$C$42</f>
        <v>2.1843182567845611E-5</v>
      </c>
    </row>
    <row r="286" spans="2:18">
      <c r="B286" s="94" t="s">
        <v>4022</v>
      </c>
      <c r="C286" s="109" t="s">
        <v>3714</v>
      </c>
      <c r="D286" s="96">
        <v>7687</v>
      </c>
      <c r="E286" s="96"/>
      <c r="F286" s="96" t="s">
        <v>683</v>
      </c>
      <c r="G286" s="118">
        <v>43971</v>
      </c>
      <c r="H286" s="96"/>
      <c r="I286" s="103">
        <v>0.87000000000000022</v>
      </c>
      <c r="J286" s="109" t="s">
        <v>2541</v>
      </c>
      <c r="K286" s="109" t="s">
        <v>136</v>
      </c>
      <c r="L286" s="110">
        <v>2.69E-2</v>
      </c>
      <c r="M286" s="110">
        <v>3.2000007717845655E-2</v>
      </c>
      <c r="N286" s="103">
        <v>380657.29</v>
      </c>
      <c r="O286" s="105">
        <v>99.67</v>
      </c>
      <c r="P286" s="103">
        <v>1315.0042699999999</v>
      </c>
      <c r="Q286" s="104">
        <f t="shared" si="6"/>
        <v>2.2732519999088622E-4</v>
      </c>
      <c r="R286" s="104">
        <f>P286/'סכום נכסי הקרן'!$C$42</f>
        <v>1.7458696609726386E-5</v>
      </c>
    </row>
    <row r="287" spans="2:18">
      <c r="B287" s="94" t="s">
        <v>4022</v>
      </c>
      <c r="C287" s="109" t="s">
        <v>3714</v>
      </c>
      <c r="D287" s="96">
        <v>7747</v>
      </c>
      <c r="E287" s="96"/>
      <c r="F287" s="96" t="s">
        <v>683</v>
      </c>
      <c r="G287" s="118">
        <v>44004</v>
      </c>
      <c r="H287" s="96"/>
      <c r="I287" s="103">
        <v>0.87000000000000011</v>
      </c>
      <c r="J287" s="109" t="s">
        <v>2541</v>
      </c>
      <c r="K287" s="109" t="s">
        <v>136</v>
      </c>
      <c r="L287" s="110">
        <v>2.69E-2</v>
      </c>
      <c r="M287" s="110">
        <v>3.2200036961909963E-2</v>
      </c>
      <c r="N287" s="103">
        <v>289264.75000000006</v>
      </c>
      <c r="O287" s="105">
        <v>99.65</v>
      </c>
      <c r="P287" s="103">
        <v>999.08256999999992</v>
      </c>
      <c r="Q287" s="104">
        <f t="shared" si="6"/>
        <v>1.7271171677081976E-4</v>
      </c>
      <c r="R287" s="104">
        <f>P287/'סכום נכסי הקרן'!$C$42</f>
        <v>1.3264351968754994E-5</v>
      </c>
    </row>
    <row r="288" spans="2:18">
      <c r="B288" s="94" t="s">
        <v>4022</v>
      </c>
      <c r="C288" s="109" t="s">
        <v>3714</v>
      </c>
      <c r="D288" s="96">
        <v>7363</v>
      </c>
      <c r="E288" s="96"/>
      <c r="F288" s="96" t="s">
        <v>683</v>
      </c>
      <c r="G288" s="118">
        <v>43851</v>
      </c>
      <c r="H288" s="96"/>
      <c r="I288" s="103">
        <v>0.87</v>
      </c>
      <c r="J288" s="109" t="s">
        <v>2541</v>
      </c>
      <c r="K288" s="109" t="s">
        <v>136</v>
      </c>
      <c r="L288" s="110">
        <v>2.69E-2</v>
      </c>
      <c r="M288" s="110">
        <v>3.1999992280220338E-2</v>
      </c>
      <c r="N288" s="103">
        <v>1120724.6499999999</v>
      </c>
      <c r="O288" s="105">
        <v>99.67</v>
      </c>
      <c r="P288" s="103">
        <v>3871.6130899999998</v>
      </c>
      <c r="Q288" s="104">
        <f t="shared" si="6"/>
        <v>6.6928696738876984E-4</v>
      </c>
      <c r="R288" s="104">
        <f>P288/'סכום נכסי הקרן'!$C$42</f>
        <v>5.1401596078889764E-5</v>
      </c>
    </row>
    <row r="289" spans="2:18">
      <c r="B289" s="94" t="s">
        <v>4022</v>
      </c>
      <c r="C289" s="109" t="s">
        <v>3714</v>
      </c>
      <c r="D289" s="96">
        <v>7443</v>
      </c>
      <c r="E289" s="96"/>
      <c r="F289" s="96" t="s">
        <v>683</v>
      </c>
      <c r="G289" s="118">
        <v>43881</v>
      </c>
      <c r="H289" s="96"/>
      <c r="I289" s="103">
        <v>0.87</v>
      </c>
      <c r="J289" s="109" t="s">
        <v>2541</v>
      </c>
      <c r="K289" s="109" t="s">
        <v>136</v>
      </c>
      <c r="L289" s="110">
        <v>2.69E-2</v>
      </c>
      <c r="M289" s="110">
        <v>3.199999228114727E-2</v>
      </c>
      <c r="N289" s="103">
        <v>850957.4700000002</v>
      </c>
      <c r="O289" s="105">
        <v>99.67</v>
      </c>
      <c r="P289" s="103">
        <v>2939.6855699999996</v>
      </c>
      <c r="Q289" s="104">
        <f t="shared" si="6"/>
        <v>5.0818436514321911E-4</v>
      </c>
      <c r="R289" s="104">
        <f>P289/'סכום נכסי הקרן'!$C$42</f>
        <v>3.9028830297730194E-5</v>
      </c>
    </row>
    <row r="290" spans="2:18">
      <c r="B290" s="94" t="s">
        <v>4022</v>
      </c>
      <c r="C290" s="109" t="s">
        <v>3714</v>
      </c>
      <c r="D290" s="96">
        <v>7272</v>
      </c>
      <c r="E290" s="96"/>
      <c r="F290" s="96" t="s">
        <v>683</v>
      </c>
      <c r="G290" s="118">
        <v>43789</v>
      </c>
      <c r="H290" s="96"/>
      <c r="I290" s="103">
        <v>0.87</v>
      </c>
      <c r="J290" s="109" t="s">
        <v>2541</v>
      </c>
      <c r="K290" s="109" t="s">
        <v>136</v>
      </c>
      <c r="L290" s="110">
        <v>2.69E-2</v>
      </c>
      <c r="M290" s="110">
        <v>3.1999992281069416E-2</v>
      </c>
      <c r="N290" s="103">
        <v>1317468.8599999999</v>
      </c>
      <c r="O290" s="105">
        <v>99.67</v>
      </c>
      <c r="P290" s="103">
        <v>4551.2781299999997</v>
      </c>
      <c r="Q290" s="104">
        <f t="shared" si="6"/>
        <v>7.8678087571259115E-4</v>
      </c>
      <c r="R290" s="104">
        <f>P290/'סכום נכסי הקרן'!$C$42</f>
        <v>6.0425190906910775E-5</v>
      </c>
    </row>
    <row r="291" spans="2:18">
      <c r="B291" s="94" t="s">
        <v>4022</v>
      </c>
      <c r="C291" s="109" t="s">
        <v>3714</v>
      </c>
      <c r="D291" s="96">
        <v>7313</v>
      </c>
      <c r="E291" s="96"/>
      <c r="F291" s="96" t="s">
        <v>683</v>
      </c>
      <c r="G291" s="118">
        <v>43819</v>
      </c>
      <c r="H291" s="96"/>
      <c r="I291" s="103">
        <v>0.87000000000000011</v>
      </c>
      <c r="J291" s="109" t="s">
        <v>2541</v>
      </c>
      <c r="K291" s="109" t="s">
        <v>136</v>
      </c>
      <c r="L291" s="110">
        <v>2.69E-2</v>
      </c>
      <c r="M291" s="110">
        <v>3.1999992280612004E-2</v>
      </c>
      <c r="N291" s="103">
        <v>1274529</v>
      </c>
      <c r="O291" s="105">
        <v>99.67</v>
      </c>
      <c r="P291" s="103">
        <v>4402.9397099999996</v>
      </c>
      <c r="Q291" s="104">
        <f t="shared" si="6"/>
        <v>7.6113756659023214E-4</v>
      </c>
      <c r="R291" s="104">
        <f>P291/'סכום נכסי הקרן'!$C$42</f>
        <v>5.8455771088717964E-5</v>
      </c>
    </row>
    <row r="292" spans="2:18">
      <c r="B292" s="94" t="s">
        <v>4023</v>
      </c>
      <c r="C292" s="109" t="s">
        <v>3714</v>
      </c>
      <c r="D292" s="96">
        <v>6861</v>
      </c>
      <c r="E292" s="96"/>
      <c r="F292" s="96" t="s">
        <v>683</v>
      </c>
      <c r="G292" s="118">
        <v>43563</v>
      </c>
      <c r="H292" s="96"/>
      <c r="I292" s="103">
        <v>2.3800000000000003</v>
      </c>
      <c r="J292" s="109" t="s">
        <v>1128</v>
      </c>
      <c r="K292" s="109" t="s">
        <v>136</v>
      </c>
      <c r="L292" s="110">
        <v>4.2000000000000003E-2</v>
      </c>
      <c r="M292" s="110">
        <v>4.2199999999999994E-2</v>
      </c>
      <c r="N292" s="103">
        <v>27532806.43</v>
      </c>
      <c r="O292" s="105">
        <v>97.43</v>
      </c>
      <c r="P292" s="103">
        <v>92976.189299999998</v>
      </c>
      <c r="Q292" s="104">
        <f t="shared" si="6"/>
        <v>1.6072822962782469E-2</v>
      </c>
      <c r="R292" s="104">
        <f>P292/'סכום נכסי הקרן'!$C$42</f>
        <v>1.2344013764435827E-3</v>
      </c>
    </row>
    <row r="293" spans="2:18">
      <c r="B293" s="94" t="s">
        <v>4024</v>
      </c>
      <c r="C293" s="109" t="s">
        <v>3714</v>
      </c>
      <c r="D293" s="96">
        <v>6932</v>
      </c>
      <c r="E293" s="96"/>
      <c r="F293" s="96" t="s">
        <v>683</v>
      </c>
      <c r="G293" s="118">
        <v>43098</v>
      </c>
      <c r="H293" s="96"/>
      <c r="I293" s="103">
        <v>4.07</v>
      </c>
      <c r="J293" s="109" t="s">
        <v>2541</v>
      </c>
      <c r="K293" s="109" t="s">
        <v>136</v>
      </c>
      <c r="L293" s="110">
        <v>5.2000000000000005E-2</v>
      </c>
      <c r="M293" s="110">
        <v>4.5899999999999989E-2</v>
      </c>
      <c r="N293" s="103">
        <v>12287197.140000001</v>
      </c>
      <c r="O293" s="105">
        <v>100.25</v>
      </c>
      <c r="P293" s="103">
        <v>42693.894810000005</v>
      </c>
      <c r="Q293" s="104">
        <f t="shared" si="6"/>
        <v>7.3805069667744212E-3</v>
      </c>
      <c r="R293" s="104">
        <f>P293/'סכום נכסי הקרן'!$C$42</f>
        <v>5.6682687165370352E-4</v>
      </c>
    </row>
    <row r="294" spans="2:18">
      <c r="B294" s="94" t="s">
        <v>4024</v>
      </c>
      <c r="C294" s="109" t="s">
        <v>3714</v>
      </c>
      <c r="D294" s="96">
        <v>464740</v>
      </c>
      <c r="E294" s="96"/>
      <c r="F294" s="96" t="s">
        <v>683</v>
      </c>
      <c r="G294" s="118">
        <v>42817</v>
      </c>
      <c r="H294" s="96"/>
      <c r="I294" s="103">
        <v>3.9400000000000004</v>
      </c>
      <c r="J294" s="109" t="s">
        <v>2541</v>
      </c>
      <c r="K294" s="109" t="s">
        <v>136</v>
      </c>
      <c r="L294" s="110">
        <v>5.7820000000000003E-2</v>
      </c>
      <c r="M294" s="110">
        <v>5.0500000000000017E-2</v>
      </c>
      <c r="N294" s="103">
        <v>2891105.21</v>
      </c>
      <c r="O294" s="105">
        <v>106.54</v>
      </c>
      <c r="P294" s="103">
        <v>10675.916279999999</v>
      </c>
      <c r="Q294" s="104">
        <f t="shared" si="6"/>
        <v>1.8455489908310017E-3</v>
      </c>
      <c r="R294" s="104">
        <f>P294/'סכום נכסי הקרן'!$C$42</f>
        <v>1.4173914687239664E-4</v>
      </c>
    </row>
    <row r="295" spans="2:18">
      <c r="B295" s="94" t="s">
        <v>4024</v>
      </c>
      <c r="C295" s="109" t="s">
        <v>3714</v>
      </c>
      <c r="D295" s="96">
        <v>7291</v>
      </c>
      <c r="E295" s="96"/>
      <c r="F295" s="96" t="s">
        <v>683</v>
      </c>
      <c r="G295" s="118">
        <v>43798</v>
      </c>
      <c r="H295" s="96"/>
      <c r="I295" s="103">
        <v>4.07</v>
      </c>
      <c r="J295" s="109" t="s">
        <v>2541</v>
      </c>
      <c r="K295" s="109" t="s">
        <v>136</v>
      </c>
      <c r="L295" s="110">
        <v>5.2000000000000005E-2</v>
      </c>
      <c r="M295" s="110">
        <v>4.5999999999999999E-2</v>
      </c>
      <c r="N295" s="103">
        <v>722776.32</v>
      </c>
      <c r="O295" s="105">
        <v>100.25</v>
      </c>
      <c r="P295" s="103">
        <v>2511.4056399999999</v>
      </c>
      <c r="Q295" s="104">
        <f t="shared" si="6"/>
        <v>4.341474795144503E-4</v>
      </c>
      <c r="R295" s="104">
        <f>P295/'סכום נכסי הקרן'!$C$42</f>
        <v>3.3342757991740758E-5</v>
      </c>
    </row>
    <row r="296" spans="2:18">
      <c r="B296" s="94" t="s">
        <v>4025</v>
      </c>
      <c r="C296" s="109" t="s">
        <v>3714</v>
      </c>
      <c r="D296" s="96">
        <v>491862</v>
      </c>
      <c r="E296" s="96"/>
      <c r="F296" s="96" t="s">
        <v>683</v>
      </c>
      <c r="G296" s="118">
        <v>43083</v>
      </c>
      <c r="H296" s="96"/>
      <c r="I296" s="103">
        <v>2.5000000000000004</v>
      </c>
      <c r="J296" s="109" t="s">
        <v>907</v>
      </c>
      <c r="K296" s="109" t="s">
        <v>144</v>
      </c>
      <c r="L296" s="110">
        <v>2.1861999999999999E-2</v>
      </c>
      <c r="M296" s="110">
        <v>2.5399999999999999E-2</v>
      </c>
      <c r="N296" s="103">
        <v>2007574.52</v>
      </c>
      <c r="O296" s="105">
        <v>99.31</v>
      </c>
      <c r="P296" s="103">
        <v>5045.71227</v>
      </c>
      <c r="Q296" s="104">
        <f t="shared" si="6"/>
        <v>8.7225386034238395E-4</v>
      </c>
      <c r="R296" s="104">
        <f>P296/'סכום נכסי הקרן'!$C$42</f>
        <v>6.6989561715950804E-5</v>
      </c>
    </row>
    <row r="297" spans="2:18">
      <c r="B297" s="94" t="s">
        <v>4025</v>
      </c>
      <c r="C297" s="109" t="s">
        <v>3714</v>
      </c>
      <c r="D297" s="96">
        <v>491863</v>
      </c>
      <c r="E297" s="96"/>
      <c r="F297" s="96" t="s">
        <v>683</v>
      </c>
      <c r="G297" s="118">
        <v>43083</v>
      </c>
      <c r="H297" s="96"/>
      <c r="I297" s="103">
        <v>8.65</v>
      </c>
      <c r="J297" s="109" t="s">
        <v>907</v>
      </c>
      <c r="K297" s="109" t="s">
        <v>144</v>
      </c>
      <c r="L297" s="110">
        <v>2.3612999999999999E-2</v>
      </c>
      <c r="M297" s="110">
        <v>2.35E-2</v>
      </c>
      <c r="N297" s="103">
        <v>1481872.29</v>
      </c>
      <c r="O297" s="105">
        <v>100.28</v>
      </c>
      <c r="P297" s="103">
        <v>3760.8232599999997</v>
      </c>
      <c r="Q297" s="104">
        <f t="shared" si="6"/>
        <v>6.5013469477926235E-4</v>
      </c>
      <c r="R297" s="104">
        <f>P297/'סכום נכסי הקרן'!$C$42</f>
        <v>4.9930691327064766E-5</v>
      </c>
    </row>
    <row r="298" spans="2:18">
      <c r="B298" s="94" t="s">
        <v>4025</v>
      </c>
      <c r="C298" s="109" t="s">
        <v>3714</v>
      </c>
      <c r="D298" s="96">
        <v>491864</v>
      </c>
      <c r="E298" s="96"/>
      <c r="F298" s="96" t="s">
        <v>683</v>
      </c>
      <c r="G298" s="118">
        <v>43083</v>
      </c>
      <c r="H298" s="96"/>
      <c r="I298" s="103">
        <v>7.87</v>
      </c>
      <c r="J298" s="109" t="s">
        <v>907</v>
      </c>
      <c r="K298" s="109" t="s">
        <v>144</v>
      </c>
      <c r="L298" s="110">
        <v>4.4999999999999998E-2</v>
      </c>
      <c r="M298" s="110">
        <v>4.1800000000000004E-2</v>
      </c>
      <c r="N298" s="103">
        <v>5927489.1399999997</v>
      </c>
      <c r="O298" s="105">
        <v>103</v>
      </c>
      <c r="P298" s="103">
        <v>15451.328009999999</v>
      </c>
      <c r="Q298" s="104">
        <f t="shared" si="6"/>
        <v>2.6710759121702566E-3</v>
      </c>
      <c r="R298" s="104">
        <f>P298/'סכום נכסי הקרן'!$C$42</f>
        <v>2.0514005474975175E-4</v>
      </c>
    </row>
    <row r="299" spans="2:18">
      <c r="B299" s="94" t="s">
        <v>4026</v>
      </c>
      <c r="C299" s="109" t="s">
        <v>3714</v>
      </c>
      <c r="D299" s="96">
        <v>7364</v>
      </c>
      <c r="E299" s="96"/>
      <c r="F299" s="96" t="s">
        <v>683</v>
      </c>
      <c r="G299" s="118">
        <v>43846</v>
      </c>
      <c r="H299" s="96"/>
      <c r="I299" s="103">
        <v>2.6200000000000006</v>
      </c>
      <c r="J299" s="109" t="s">
        <v>2541</v>
      </c>
      <c r="K299" s="109" t="s">
        <v>138</v>
      </c>
      <c r="L299" s="110">
        <v>1.7500000000000002E-2</v>
      </c>
      <c r="M299" s="110">
        <v>2.5600000000000005E-2</v>
      </c>
      <c r="N299" s="103">
        <v>20933604.469999999</v>
      </c>
      <c r="O299" s="105">
        <v>98.03</v>
      </c>
      <c r="P299" s="103">
        <v>79679.764689999982</v>
      </c>
      <c r="Q299" s="104">
        <f t="shared" si="6"/>
        <v>1.3774265876247688E-2</v>
      </c>
      <c r="R299" s="104">
        <f>P299/'סכום נכסי הקרן'!$C$42</f>
        <v>1.0578709661962535E-3</v>
      </c>
    </row>
    <row r="300" spans="2:18">
      <c r="B300" s="94" t="s">
        <v>4027</v>
      </c>
      <c r="C300" s="109" t="s">
        <v>3714</v>
      </c>
      <c r="D300" s="96">
        <v>6922</v>
      </c>
      <c r="E300" s="96"/>
      <c r="F300" s="96" t="s">
        <v>683</v>
      </c>
      <c r="G300" s="118">
        <v>43613</v>
      </c>
      <c r="H300" s="96"/>
      <c r="I300" s="103">
        <v>3.5800000000000005</v>
      </c>
      <c r="J300" s="109" t="s">
        <v>2541</v>
      </c>
      <c r="K300" s="109" t="s">
        <v>136</v>
      </c>
      <c r="L300" s="110">
        <v>4.6782999999999998E-2</v>
      </c>
      <c r="M300" s="110">
        <v>5.1499999999999997E-2</v>
      </c>
      <c r="N300" s="103">
        <v>8214019.2800000003</v>
      </c>
      <c r="O300" s="105">
        <v>98.83</v>
      </c>
      <c r="P300" s="103">
        <v>28136.692870000003</v>
      </c>
      <c r="Q300" s="104">
        <f t="shared" si="6"/>
        <v>4.8639989083494716E-3</v>
      </c>
      <c r="R300" s="104">
        <f>P300/'סכום נכסי הקרן'!$C$42</f>
        <v>3.7355771051479674E-4</v>
      </c>
    </row>
    <row r="301" spans="2:18">
      <c r="B301" s="94" t="s">
        <v>4028</v>
      </c>
      <c r="C301" s="109" t="s">
        <v>3714</v>
      </c>
      <c r="D301" s="96">
        <v>7384</v>
      </c>
      <c r="E301" s="96"/>
      <c r="F301" s="96" t="s">
        <v>683</v>
      </c>
      <c r="G301" s="118">
        <v>43861</v>
      </c>
      <c r="H301" s="96"/>
      <c r="I301" s="103">
        <v>5.8999999999999995</v>
      </c>
      <c r="J301" s="109" t="s">
        <v>2541</v>
      </c>
      <c r="K301" s="109" t="s">
        <v>138</v>
      </c>
      <c r="L301" s="110">
        <v>2.6249999999999999E-2</v>
      </c>
      <c r="M301" s="110">
        <v>2.6500056798347712E-2</v>
      </c>
      <c r="N301" s="103">
        <v>88239.66</v>
      </c>
      <c r="O301" s="105">
        <v>100.2</v>
      </c>
      <c r="P301" s="103">
        <v>343.30224000000004</v>
      </c>
      <c r="Q301" s="104">
        <f t="shared" si="6"/>
        <v>5.9346765744965406E-5</v>
      </c>
      <c r="R301" s="104">
        <f>P301/'סכום נכסי הקרן'!$C$42</f>
        <v>4.5578632635158476E-6</v>
      </c>
    </row>
    <row r="302" spans="2:18">
      <c r="B302" s="94" t="s">
        <v>4028</v>
      </c>
      <c r="C302" s="109" t="s">
        <v>3714</v>
      </c>
      <c r="D302" s="96">
        <v>76091</v>
      </c>
      <c r="E302" s="96"/>
      <c r="F302" s="96" t="s">
        <v>683</v>
      </c>
      <c r="G302" s="118">
        <v>43937</v>
      </c>
      <c r="H302" s="96"/>
      <c r="I302" s="103">
        <v>5.8999999999999995</v>
      </c>
      <c r="J302" s="109" t="s">
        <v>2541</v>
      </c>
      <c r="K302" s="109" t="s">
        <v>138</v>
      </c>
      <c r="L302" s="110">
        <v>2.6249999999999999E-2</v>
      </c>
      <c r="M302" s="110">
        <v>2.6800000000000004E-2</v>
      </c>
      <c r="N302" s="103">
        <v>312147.84000000003</v>
      </c>
      <c r="O302" s="105">
        <v>100.06</v>
      </c>
      <c r="P302" s="103">
        <v>1212.7349499999998</v>
      </c>
      <c r="Q302" s="104">
        <f t="shared" si="6"/>
        <v>2.0964587061355123E-4</v>
      </c>
      <c r="R302" s="104">
        <f>P302/'סכום נכסי הקרן'!$C$42</f>
        <v>1.6100914683768819E-5</v>
      </c>
    </row>
    <row r="303" spans="2:18">
      <c r="B303" s="94" t="s">
        <v>4028</v>
      </c>
      <c r="C303" s="109" t="s">
        <v>3714</v>
      </c>
      <c r="D303" s="96">
        <v>7385</v>
      </c>
      <c r="E303" s="96"/>
      <c r="F303" s="96" t="s">
        <v>683</v>
      </c>
      <c r="G303" s="118">
        <v>43861</v>
      </c>
      <c r="H303" s="96"/>
      <c r="I303" s="103">
        <v>5.839999999999999</v>
      </c>
      <c r="J303" s="109" t="s">
        <v>2541</v>
      </c>
      <c r="K303" s="109" t="s">
        <v>139</v>
      </c>
      <c r="L303" s="110">
        <v>3.0158999999999998E-2</v>
      </c>
      <c r="M303" s="110">
        <v>3.2299999999999995E-2</v>
      </c>
      <c r="N303" s="103">
        <v>287681.98</v>
      </c>
      <c r="O303" s="105">
        <v>98.98</v>
      </c>
      <c r="P303" s="103">
        <v>1211.3448800000001</v>
      </c>
      <c r="Q303" s="104">
        <f t="shared" si="6"/>
        <v>2.0940556877730603E-4</v>
      </c>
      <c r="R303" s="104">
        <f>P303/'סכום נכסי הקרן'!$C$42</f>
        <v>1.6082459374573299E-5</v>
      </c>
    </row>
    <row r="304" spans="2:18">
      <c r="B304" s="94" t="s">
        <v>4028</v>
      </c>
      <c r="C304" s="109" t="s">
        <v>3714</v>
      </c>
      <c r="D304" s="96">
        <v>7610</v>
      </c>
      <c r="E304" s="96"/>
      <c r="F304" s="96" t="s">
        <v>683</v>
      </c>
      <c r="G304" s="118">
        <v>43937</v>
      </c>
      <c r="H304" s="96"/>
      <c r="I304" s="103">
        <v>5.8300007733573995</v>
      </c>
      <c r="J304" s="109" t="s">
        <v>2541</v>
      </c>
      <c r="K304" s="109" t="s">
        <v>139</v>
      </c>
      <c r="L304" s="110">
        <v>3.0158999999999998E-2</v>
      </c>
      <c r="M304" s="110">
        <v>3.2300000000000009E-2</v>
      </c>
      <c r="N304" s="103">
        <v>445572.22</v>
      </c>
      <c r="O304" s="105">
        <v>98.99</v>
      </c>
      <c r="P304" s="103">
        <v>1876.3640199999998</v>
      </c>
      <c r="Q304" s="104">
        <f t="shared" si="6"/>
        <v>3.2436763578129159E-4</v>
      </c>
      <c r="R304" s="104">
        <f>P304/'סכום נכסי הקרן'!$C$42</f>
        <v>2.4911607438800614E-5</v>
      </c>
    </row>
    <row r="305" spans="2:18">
      <c r="B305" s="94" t="s">
        <v>4028</v>
      </c>
      <c r="C305" s="109" t="s">
        <v>3714</v>
      </c>
      <c r="D305" s="96">
        <v>7276</v>
      </c>
      <c r="E305" s="96"/>
      <c r="F305" s="96" t="s">
        <v>683</v>
      </c>
      <c r="G305" s="118">
        <v>43788</v>
      </c>
      <c r="H305" s="96"/>
      <c r="I305" s="103">
        <v>5.8999999999999977</v>
      </c>
      <c r="J305" s="109" t="s">
        <v>2541</v>
      </c>
      <c r="K305" s="109" t="s">
        <v>138</v>
      </c>
      <c r="L305" s="110">
        <v>2.6249999999999999E-2</v>
      </c>
      <c r="M305" s="110">
        <v>2.6499999999999999E-2</v>
      </c>
      <c r="N305" s="103">
        <v>3847785.75</v>
      </c>
      <c r="O305" s="105">
        <v>100.2</v>
      </c>
      <c r="P305" s="103">
        <v>14970.063020000003</v>
      </c>
      <c r="Q305" s="104">
        <f t="shared" si="6"/>
        <v>2.5878794826253082E-3</v>
      </c>
      <c r="R305" s="104">
        <f>P305/'סכום נכסי הקרן'!$C$42</f>
        <v>1.9875052458549387E-4</v>
      </c>
    </row>
    <row r="306" spans="2:18">
      <c r="B306" s="94" t="s">
        <v>4028</v>
      </c>
      <c r="C306" s="109" t="s">
        <v>3714</v>
      </c>
      <c r="D306" s="96">
        <v>7275</v>
      </c>
      <c r="E306" s="96"/>
      <c r="F306" s="96" t="s">
        <v>683</v>
      </c>
      <c r="G306" s="118">
        <v>43788</v>
      </c>
      <c r="H306" s="96"/>
      <c r="I306" s="103">
        <v>5.84</v>
      </c>
      <c r="J306" s="109" t="s">
        <v>2541</v>
      </c>
      <c r="K306" s="109" t="s">
        <v>139</v>
      </c>
      <c r="L306" s="110">
        <v>3.0158999999999998E-2</v>
      </c>
      <c r="M306" s="110">
        <v>3.2299999999999995E-2</v>
      </c>
      <c r="N306" s="103">
        <v>3615755.29</v>
      </c>
      <c r="O306" s="105">
        <v>98.98</v>
      </c>
      <c r="P306" s="103">
        <v>15224.88999</v>
      </c>
      <c r="Q306" s="104">
        <f t="shared" si="6"/>
        <v>2.6319315007364897E-3</v>
      </c>
      <c r="R306" s="104">
        <f>P306/'סכום נכסי הקרן'!$C$42</f>
        <v>2.0213374307284204E-4</v>
      </c>
    </row>
    <row r="307" spans="2:18">
      <c r="B307" s="94" t="s">
        <v>4029</v>
      </c>
      <c r="C307" s="109" t="s">
        <v>3714</v>
      </c>
      <c r="D307" s="96">
        <v>6654</v>
      </c>
      <c r="E307" s="96"/>
      <c r="F307" s="96" t="s">
        <v>683</v>
      </c>
      <c r="G307" s="118">
        <v>43451</v>
      </c>
      <c r="H307" s="96"/>
      <c r="I307" s="103">
        <v>2.67</v>
      </c>
      <c r="J307" s="109" t="s">
        <v>2541</v>
      </c>
      <c r="K307" s="109" t="s">
        <v>136</v>
      </c>
      <c r="L307" s="110">
        <v>2.8060000000000002E-2</v>
      </c>
      <c r="M307" s="110">
        <v>2.87E-2</v>
      </c>
      <c r="N307" s="103">
        <v>5472312.8099999996</v>
      </c>
      <c r="O307" s="105">
        <v>100</v>
      </c>
      <c r="P307" s="103">
        <v>18967.037069999998</v>
      </c>
      <c r="Q307" s="104">
        <f t="shared" si="6"/>
        <v>3.2788376384301041E-3</v>
      </c>
      <c r="R307" s="104">
        <f>P307/'סכום נכסי הקרן'!$C$42</f>
        <v>2.5181647949368535E-4</v>
      </c>
    </row>
    <row r="308" spans="2:18">
      <c r="B308" s="94" t="s">
        <v>4030</v>
      </c>
      <c r="C308" s="109" t="s">
        <v>3714</v>
      </c>
      <c r="D308" s="96">
        <v>469140</v>
      </c>
      <c r="E308" s="96"/>
      <c r="F308" s="96" t="s">
        <v>683</v>
      </c>
      <c r="G308" s="118">
        <v>42870</v>
      </c>
      <c r="H308" s="96"/>
      <c r="I308" s="103">
        <v>3.5700000000000003</v>
      </c>
      <c r="J308" s="109" t="s">
        <v>907</v>
      </c>
      <c r="K308" s="109" t="s">
        <v>136</v>
      </c>
      <c r="L308" s="110">
        <v>2.6782E-2</v>
      </c>
      <c r="M308" s="110">
        <v>3.3300000000000003E-2</v>
      </c>
      <c r="N308" s="103">
        <v>7504409.0899999999</v>
      </c>
      <c r="O308" s="105">
        <v>99.02</v>
      </c>
      <c r="P308" s="103">
        <v>25755.38104</v>
      </c>
      <c r="Q308" s="104">
        <f t="shared" si="6"/>
        <v>4.4523407865127923E-3</v>
      </c>
      <c r="R308" s="104">
        <f>P308/'סכום נכסי הקרן'!$C$42</f>
        <v>3.4194214718805382E-4</v>
      </c>
    </row>
    <row r="309" spans="2:18">
      <c r="B309" s="94" t="s">
        <v>4031</v>
      </c>
      <c r="C309" s="109" t="s">
        <v>3714</v>
      </c>
      <c r="D309" s="96">
        <v>72808</v>
      </c>
      <c r="E309" s="96"/>
      <c r="F309" s="96" t="s">
        <v>683</v>
      </c>
      <c r="G309" s="118">
        <v>43797</v>
      </c>
      <c r="H309" s="96"/>
      <c r="I309" s="103">
        <v>5.9899999999999993</v>
      </c>
      <c r="J309" s="109" t="s">
        <v>907</v>
      </c>
      <c r="K309" s="109" t="s">
        <v>136</v>
      </c>
      <c r="L309" s="110">
        <v>3.1800000000000002E-2</v>
      </c>
      <c r="M309" s="110">
        <v>2.9199992280398424E-2</v>
      </c>
      <c r="N309" s="103">
        <v>373745.99</v>
      </c>
      <c r="O309" s="105">
        <v>103.21</v>
      </c>
      <c r="P309" s="103">
        <v>1336.9861000000001</v>
      </c>
      <c r="Q309" s="104">
        <f t="shared" si="6"/>
        <v>2.3112520582730506E-4</v>
      </c>
      <c r="R309" s="104">
        <f>P309/'סכום נכסי הקרן'!$C$42</f>
        <v>1.7750539084805636E-5</v>
      </c>
    </row>
    <row r="310" spans="2:18">
      <c r="B310" s="94" t="s">
        <v>4031</v>
      </c>
      <c r="C310" s="109" t="s">
        <v>3714</v>
      </c>
      <c r="D310" s="96">
        <v>7386</v>
      </c>
      <c r="E310" s="96"/>
      <c r="F310" s="96" t="s">
        <v>683</v>
      </c>
      <c r="G310" s="118">
        <v>43861</v>
      </c>
      <c r="H310" s="96"/>
      <c r="I310" s="103">
        <v>5.9899999999999975</v>
      </c>
      <c r="J310" s="109" t="s">
        <v>907</v>
      </c>
      <c r="K310" s="109" t="s">
        <v>136</v>
      </c>
      <c r="L310" s="110">
        <v>3.1800000000000002E-2</v>
      </c>
      <c r="M310" s="110">
        <v>2.92E-2</v>
      </c>
      <c r="N310" s="103">
        <v>1004928.39</v>
      </c>
      <c r="O310" s="105">
        <v>103.21</v>
      </c>
      <c r="P310" s="103">
        <v>3594.8886800000005</v>
      </c>
      <c r="Q310" s="104">
        <f t="shared" si="6"/>
        <v>6.2144953196689864E-4</v>
      </c>
      <c r="R310" s="104">
        <f>P310/'סכום נכסי הקרן'!$C$42</f>
        <v>4.7727655523019539E-5</v>
      </c>
    </row>
    <row r="311" spans="2:18">
      <c r="B311" s="94" t="s">
        <v>4031</v>
      </c>
      <c r="C311" s="109" t="s">
        <v>3714</v>
      </c>
      <c r="D311" s="96">
        <v>7535</v>
      </c>
      <c r="E311" s="96"/>
      <c r="F311" s="96" t="s">
        <v>683</v>
      </c>
      <c r="G311" s="118">
        <v>43921</v>
      </c>
      <c r="H311" s="96"/>
      <c r="I311" s="103">
        <v>5.9899999999999975</v>
      </c>
      <c r="J311" s="109" t="s">
        <v>907</v>
      </c>
      <c r="K311" s="109" t="s">
        <v>136</v>
      </c>
      <c r="L311" s="110">
        <v>3.1800000000000002E-2</v>
      </c>
      <c r="M311" s="110">
        <v>2.9199992280025466E-2</v>
      </c>
      <c r="N311" s="103">
        <v>1111877.74</v>
      </c>
      <c r="O311" s="105">
        <v>103.21</v>
      </c>
      <c r="P311" s="103">
        <v>3977.47426</v>
      </c>
      <c r="Q311" s="104">
        <f t="shared" si="6"/>
        <v>6.875872210005084E-4</v>
      </c>
      <c r="R311" s="104">
        <f>P311/'סכום נכסי הקרן'!$C$42</f>
        <v>5.2807065317237307E-5</v>
      </c>
    </row>
    <row r="312" spans="2:18">
      <c r="B312" s="94" t="s">
        <v>4031</v>
      </c>
      <c r="C312" s="109" t="s">
        <v>3714</v>
      </c>
      <c r="D312" s="96">
        <v>7645</v>
      </c>
      <c r="E312" s="96"/>
      <c r="F312" s="96" t="s">
        <v>683</v>
      </c>
      <c r="G312" s="118">
        <v>43951</v>
      </c>
      <c r="H312" s="96"/>
      <c r="I312" s="103">
        <v>5.9900000000000011</v>
      </c>
      <c r="J312" s="109" t="s">
        <v>907</v>
      </c>
      <c r="K312" s="109" t="s">
        <v>136</v>
      </c>
      <c r="L312" s="110">
        <v>3.1800000000000002E-2</v>
      </c>
      <c r="M312" s="110">
        <v>2.9199999999999993E-2</v>
      </c>
      <c r="N312" s="103">
        <v>952972.68000000017</v>
      </c>
      <c r="O312" s="105">
        <v>103.21</v>
      </c>
      <c r="P312" s="103">
        <v>3409.0297400000004</v>
      </c>
      <c r="Q312" s="104">
        <f t="shared" si="6"/>
        <v>5.8932003880137894E-4</v>
      </c>
      <c r="R312" s="104">
        <f>P312/'סכום נכסי הקרן'!$C$42</f>
        <v>4.5260093310719391E-5</v>
      </c>
    </row>
    <row r="313" spans="2:18">
      <c r="B313" s="94" t="s">
        <v>4031</v>
      </c>
      <c r="C313" s="109" t="s">
        <v>3714</v>
      </c>
      <c r="D313" s="96">
        <v>7778</v>
      </c>
      <c r="E313" s="96"/>
      <c r="F313" s="96" t="s">
        <v>683</v>
      </c>
      <c r="G313" s="118">
        <v>44012</v>
      </c>
      <c r="H313" s="96"/>
      <c r="I313" s="103">
        <v>5.97</v>
      </c>
      <c r="J313" s="109" t="s">
        <v>907</v>
      </c>
      <c r="K313" s="109" t="s">
        <v>136</v>
      </c>
      <c r="L313" s="110">
        <v>3.1709999999999995E-2</v>
      </c>
      <c r="M313" s="110">
        <v>3.4600000000000006E-2</v>
      </c>
      <c r="N313" s="103">
        <v>1459071.4799999995</v>
      </c>
      <c r="O313" s="105">
        <v>100</v>
      </c>
      <c r="P313" s="103">
        <v>5057.14174</v>
      </c>
      <c r="Q313" s="104">
        <f t="shared" si="6"/>
        <v>8.7422967640079109E-4</v>
      </c>
      <c r="R313" s="104">
        <f>P313/'סכום נכסי הקרן'!$C$42</f>
        <v>6.7141305443094726E-5</v>
      </c>
    </row>
    <row r="314" spans="2:18">
      <c r="B314" s="94" t="s">
        <v>4031</v>
      </c>
      <c r="C314" s="109" t="s">
        <v>3714</v>
      </c>
      <c r="D314" s="96">
        <v>7125</v>
      </c>
      <c r="E314" s="96"/>
      <c r="F314" s="96" t="s">
        <v>683</v>
      </c>
      <c r="G314" s="118">
        <v>43706</v>
      </c>
      <c r="H314" s="96"/>
      <c r="I314" s="103">
        <v>5.99</v>
      </c>
      <c r="J314" s="109" t="s">
        <v>907</v>
      </c>
      <c r="K314" s="109" t="s">
        <v>136</v>
      </c>
      <c r="L314" s="110">
        <v>3.1800000000000002E-2</v>
      </c>
      <c r="M314" s="110">
        <v>2.92E-2</v>
      </c>
      <c r="N314" s="103">
        <v>872632.08</v>
      </c>
      <c r="O314" s="105">
        <v>103.21</v>
      </c>
      <c r="P314" s="103">
        <v>3121.6306199999999</v>
      </c>
      <c r="Q314" s="104">
        <f t="shared" si="6"/>
        <v>5.3963726291867797E-4</v>
      </c>
      <c r="R314" s="104">
        <f>P314/'סכום נכסי הקרן'!$C$42</f>
        <v>4.1444429623192082E-5</v>
      </c>
    </row>
    <row r="315" spans="2:18">
      <c r="B315" s="94" t="s">
        <v>4031</v>
      </c>
      <c r="C315" s="109" t="s">
        <v>3714</v>
      </c>
      <c r="D315" s="96">
        <v>7204</v>
      </c>
      <c r="E315" s="96"/>
      <c r="F315" s="96" t="s">
        <v>683</v>
      </c>
      <c r="G315" s="118">
        <v>43738</v>
      </c>
      <c r="H315" s="96"/>
      <c r="I315" s="103">
        <v>5.9899999999999993</v>
      </c>
      <c r="J315" s="109" t="s">
        <v>907</v>
      </c>
      <c r="K315" s="109" t="s">
        <v>136</v>
      </c>
      <c r="L315" s="110">
        <v>3.1800000000000002E-2</v>
      </c>
      <c r="M315" s="110">
        <v>2.92E-2</v>
      </c>
      <c r="N315" s="103">
        <v>429622.52</v>
      </c>
      <c r="O315" s="105">
        <v>103.21</v>
      </c>
      <c r="P315" s="103">
        <v>1536.87085</v>
      </c>
      <c r="Q315" s="104">
        <f t="shared" si="6"/>
        <v>2.656793451601593E-4</v>
      </c>
      <c r="R315" s="104">
        <f>P315/'סכום נכסי הקרן'!$C$42</f>
        <v>2.0404315416011773E-5</v>
      </c>
    </row>
    <row r="316" spans="2:18">
      <c r="B316" s="94" t="s">
        <v>4031</v>
      </c>
      <c r="C316" s="109" t="s">
        <v>3714</v>
      </c>
      <c r="D316" s="96">
        <v>7246</v>
      </c>
      <c r="E316" s="96"/>
      <c r="F316" s="96" t="s">
        <v>683</v>
      </c>
      <c r="G316" s="118">
        <v>43769</v>
      </c>
      <c r="H316" s="96"/>
      <c r="I316" s="103">
        <v>5.99</v>
      </c>
      <c r="J316" s="109" t="s">
        <v>907</v>
      </c>
      <c r="K316" s="109" t="s">
        <v>136</v>
      </c>
      <c r="L316" s="110">
        <v>3.1800000000000002E-2</v>
      </c>
      <c r="M316" s="110">
        <v>2.92E-2</v>
      </c>
      <c r="N316" s="103">
        <v>813239.26</v>
      </c>
      <c r="O316" s="105">
        <v>103.21</v>
      </c>
      <c r="P316" s="103">
        <v>2909.1671000000001</v>
      </c>
      <c r="Q316" s="104">
        <f t="shared" si="6"/>
        <v>5.0290862767647638E-4</v>
      </c>
      <c r="R316" s="104">
        <f>P316/'סכום נכסי הקרן'!$C$42</f>
        <v>3.8623650846318198E-5</v>
      </c>
    </row>
    <row r="317" spans="2:18">
      <c r="B317" s="94" t="s">
        <v>4031</v>
      </c>
      <c r="C317" s="109" t="s">
        <v>3714</v>
      </c>
      <c r="D317" s="96">
        <v>7280</v>
      </c>
      <c r="E317" s="96"/>
      <c r="F317" s="96" t="s">
        <v>683</v>
      </c>
      <c r="G317" s="118">
        <v>43798</v>
      </c>
      <c r="H317" s="96"/>
      <c r="I317" s="103">
        <v>5.9899999999999993</v>
      </c>
      <c r="J317" s="109" t="s">
        <v>907</v>
      </c>
      <c r="K317" s="109" t="s">
        <v>136</v>
      </c>
      <c r="L317" s="110">
        <v>3.1800000000000002E-2</v>
      </c>
      <c r="M317" s="110">
        <v>2.919999999999999E-2</v>
      </c>
      <c r="N317" s="103">
        <v>146988.21</v>
      </c>
      <c r="O317" s="105">
        <v>103.21</v>
      </c>
      <c r="P317" s="103">
        <v>525.81483000000003</v>
      </c>
      <c r="Q317" s="104">
        <f t="shared" si="6"/>
        <v>9.0897774337967628E-5</v>
      </c>
      <c r="R317" s="104">
        <f>P317/'סכום נכסי הקרן'!$C$42</f>
        <v>6.9809975520952922E-6</v>
      </c>
    </row>
    <row r="318" spans="2:18">
      <c r="B318" s="94" t="s">
        <v>4031</v>
      </c>
      <c r="C318" s="109" t="s">
        <v>3714</v>
      </c>
      <c r="D318" s="96">
        <v>7337</v>
      </c>
      <c r="E318" s="96"/>
      <c r="F318" s="96" t="s">
        <v>683</v>
      </c>
      <c r="G318" s="118">
        <v>43830</v>
      </c>
      <c r="H318" s="96"/>
      <c r="I318" s="103">
        <v>5.9899999999999993</v>
      </c>
      <c r="J318" s="109" t="s">
        <v>907</v>
      </c>
      <c r="K318" s="109" t="s">
        <v>136</v>
      </c>
      <c r="L318" s="110">
        <v>3.1800000000000002E-2</v>
      </c>
      <c r="M318" s="110">
        <v>2.9199999999999993E-2</v>
      </c>
      <c r="N318" s="103">
        <v>986284.39999999991</v>
      </c>
      <c r="O318" s="105">
        <v>103.21</v>
      </c>
      <c r="P318" s="103">
        <v>3528.1943700000002</v>
      </c>
      <c r="Q318" s="104">
        <f t="shared" si="6"/>
        <v>6.09920065709725E-4</v>
      </c>
      <c r="R318" s="104">
        <f>P318/'סכום נכסי הקרן'!$C$42</f>
        <v>4.6842186364896541E-5</v>
      </c>
    </row>
    <row r="319" spans="2:18">
      <c r="B319" s="94" t="s">
        <v>4032</v>
      </c>
      <c r="C319" s="109" t="s">
        <v>3714</v>
      </c>
      <c r="D319" s="96">
        <v>7472</v>
      </c>
      <c r="E319" s="96"/>
      <c r="F319" s="96" t="s">
        <v>683</v>
      </c>
      <c r="G319" s="118">
        <v>43895</v>
      </c>
      <c r="H319" s="96"/>
      <c r="I319" s="103">
        <v>1.0400000000000003</v>
      </c>
      <c r="J319" s="109" t="s">
        <v>1128</v>
      </c>
      <c r="K319" s="109" t="s">
        <v>136</v>
      </c>
      <c r="L319" s="110">
        <v>2.0122000000000001E-2</v>
      </c>
      <c r="M319" s="110">
        <v>3.790000000000001E-2</v>
      </c>
      <c r="N319" s="103">
        <v>51971.64</v>
      </c>
      <c r="O319" s="105">
        <v>98.33</v>
      </c>
      <c r="P319" s="103">
        <v>177.12548999999999</v>
      </c>
      <c r="Q319" s="104">
        <f t="shared" si="6"/>
        <v>3.0619738928858171E-5</v>
      </c>
      <c r="R319" s="104">
        <f>P319/'סכום נכסי הקרן'!$C$42</f>
        <v>2.3516122816537507E-6</v>
      </c>
    </row>
    <row r="320" spans="2:18">
      <c r="B320" s="94" t="s">
        <v>4032</v>
      </c>
      <c r="C320" s="109" t="s">
        <v>3714</v>
      </c>
      <c r="D320" s="96">
        <v>7588</v>
      </c>
      <c r="E320" s="96"/>
      <c r="F320" s="96" t="s">
        <v>683</v>
      </c>
      <c r="G320" s="118">
        <v>43924</v>
      </c>
      <c r="H320" s="96"/>
      <c r="I320" s="103">
        <v>1.04</v>
      </c>
      <c r="J320" s="109" t="s">
        <v>1128</v>
      </c>
      <c r="K320" s="109" t="s">
        <v>136</v>
      </c>
      <c r="L320" s="110">
        <v>2.0122000000000001E-2</v>
      </c>
      <c r="M320" s="110">
        <v>3.7900000000000003E-2</v>
      </c>
      <c r="N320" s="103">
        <v>61364.46</v>
      </c>
      <c r="O320" s="105">
        <v>98.33</v>
      </c>
      <c r="P320" s="103">
        <v>209.13732999999999</v>
      </c>
      <c r="Q320" s="104">
        <f t="shared" si="6"/>
        <v>3.615363573519801E-5</v>
      </c>
      <c r="R320" s="104">
        <f>P320/'סכום נכסי הקרן'!$C$42</f>
        <v>2.7766185080434973E-6</v>
      </c>
    </row>
    <row r="321" spans="2:18">
      <c r="B321" s="94" t="s">
        <v>4032</v>
      </c>
      <c r="C321" s="109" t="s">
        <v>3714</v>
      </c>
      <c r="D321" s="96">
        <v>7678</v>
      </c>
      <c r="E321" s="96"/>
      <c r="F321" s="96" t="s">
        <v>683</v>
      </c>
      <c r="G321" s="118">
        <v>43964</v>
      </c>
      <c r="H321" s="96"/>
      <c r="I321" s="103">
        <v>1.04</v>
      </c>
      <c r="J321" s="109" t="s">
        <v>1128</v>
      </c>
      <c r="K321" s="109" t="s">
        <v>136</v>
      </c>
      <c r="L321" s="110">
        <v>2.0122000000000001E-2</v>
      </c>
      <c r="M321" s="110">
        <v>3.7900000000000003E-2</v>
      </c>
      <c r="N321" s="103">
        <v>37507.19</v>
      </c>
      <c r="O321" s="105">
        <v>98.33</v>
      </c>
      <c r="P321" s="103">
        <v>127.82892</v>
      </c>
      <c r="Q321" s="104">
        <f t="shared" si="6"/>
        <v>2.2097825434147827E-5</v>
      </c>
      <c r="R321" s="104">
        <f>P321/'סכום נכסי הקרן'!$C$42</f>
        <v>1.697124779852605E-6</v>
      </c>
    </row>
    <row r="322" spans="2:18">
      <c r="B322" s="94" t="s">
        <v>4032</v>
      </c>
      <c r="C322" s="109" t="s">
        <v>3714</v>
      </c>
      <c r="D322" s="96">
        <v>7777</v>
      </c>
      <c r="E322" s="96"/>
      <c r="F322" s="96" t="s">
        <v>683</v>
      </c>
      <c r="G322" s="118">
        <v>44006</v>
      </c>
      <c r="H322" s="96"/>
      <c r="I322" s="103">
        <v>1.0399999999999998</v>
      </c>
      <c r="J322" s="109" t="s">
        <v>1128</v>
      </c>
      <c r="K322" s="109" t="s">
        <v>136</v>
      </c>
      <c r="L322" s="110">
        <v>2.0122000000000001E-2</v>
      </c>
      <c r="M322" s="110">
        <v>3.7399999999999996E-2</v>
      </c>
      <c r="N322" s="103">
        <v>69743.92</v>
      </c>
      <c r="O322" s="105">
        <v>98.33</v>
      </c>
      <c r="P322" s="103">
        <v>237.69551000000001</v>
      </c>
      <c r="Q322" s="104">
        <f t="shared" si="6"/>
        <v>4.1090497255712871E-5</v>
      </c>
      <c r="R322" s="104">
        <f>P322/'סכום נכסי הקרן'!$C$42</f>
        <v>3.1557721060359635E-6</v>
      </c>
    </row>
    <row r="323" spans="2:18">
      <c r="B323" s="94" t="s">
        <v>4032</v>
      </c>
      <c r="C323" s="109" t="s">
        <v>3714</v>
      </c>
      <c r="D323" s="96">
        <v>6734</v>
      </c>
      <c r="E323" s="96"/>
      <c r="F323" s="96" t="s">
        <v>683</v>
      </c>
      <c r="G323" s="118">
        <v>43480</v>
      </c>
      <c r="H323" s="96"/>
      <c r="I323" s="103">
        <v>1.0399999999999998</v>
      </c>
      <c r="J323" s="109" t="s">
        <v>1128</v>
      </c>
      <c r="K323" s="109" t="s">
        <v>136</v>
      </c>
      <c r="L323" s="110">
        <v>2.0122000000000001E-2</v>
      </c>
      <c r="M323" s="110">
        <v>3.7899999999999996E-2</v>
      </c>
      <c r="N323" s="103">
        <v>147651.01999999999</v>
      </c>
      <c r="O323" s="105">
        <v>98.33</v>
      </c>
      <c r="P323" s="103">
        <v>503.21208000000001</v>
      </c>
      <c r="Q323" s="104">
        <f t="shared" si="6"/>
        <v>8.6990429866687702E-5</v>
      </c>
      <c r="R323" s="104">
        <f>P323/'סכום נכסי הקרן'!$C$42</f>
        <v>6.6809114126065638E-6</v>
      </c>
    </row>
    <row r="324" spans="2:18">
      <c r="B324" s="94" t="s">
        <v>4032</v>
      </c>
      <c r="C324" s="109" t="s">
        <v>3714</v>
      </c>
      <c r="D324" s="96">
        <v>6852</v>
      </c>
      <c r="E324" s="96"/>
      <c r="F324" s="96" t="s">
        <v>683</v>
      </c>
      <c r="G324" s="118">
        <v>43560</v>
      </c>
      <c r="H324" s="96"/>
      <c r="I324" s="103">
        <v>1.04</v>
      </c>
      <c r="J324" s="109" t="s">
        <v>1128</v>
      </c>
      <c r="K324" s="109" t="s">
        <v>136</v>
      </c>
      <c r="L324" s="110">
        <v>2.0122000000000001E-2</v>
      </c>
      <c r="M324" s="110">
        <v>3.7900000000000003E-2</v>
      </c>
      <c r="N324" s="103">
        <v>527995.25</v>
      </c>
      <c r="O324" s="105">
        <v>98.33</v>
      </c>
      <c r="P324" s="103">
        <v>1799.4700600000001</v>
      </c>
      <c r="Q324" s="104">
        <f t="shared" si="6"/>
        <v>3.1107495283426884E-4</v>
      </c>
      <c r="R324" s="104">
        <f>P324/'סכום נכסי הקרן'!$C$42</f>
        <v>2.3890722298434923E-5</v>
      </c>
    </row>
    <row r="325" spans="2:18">
      <c r="B325" s="94" t="s">
        <v>4032</v>
      </c>
      <c r="C325" s="109" t="s">
        <v>3714</v>
      </c>
      <c r="D325" s="96">
        <v>6911</v>
      </c>
      <c r="E325" s="96"/>
      <c r="F325" s="96" t="s">
        <v>683</v>
      </c>
      <c r="G325" s="118">
        <v>43606</v>
      </c>
      <c r="H325" s="96"/>
      <c r="I325" s="103">
        <v>1.04</v>
      </c>
      <c r="J325" s="109" t="s">
        <v>1128</v>
      </c>
      <c r="K325" s="109" t="s">
        <v>136</v>
      </c>
      <c r="L325" s="110">
        <v>2.0122000000000001E-2</v>
      </c>
      <c r="M325" s="110">
        <v>3.7900000000000003E-2</v>
      </c>
      <c r="N325" s="103">
        <v>231700.62</v>
      </c>
      <c r="O325" s="105">
        <v>98.33</v>
      </c>
      <c r="P325" s="103">
        <v>789.66304000000002</v>
      </c>
      <c r="Q325" s="104">
        <f t="shared" si="6"/>
        <v>1.3650929703324174E-4</v>
      </c>
      <c r="R325" s="104">
        <f>P325/'סכום נכסי הקרן'!$C$42</f>
        <v>1.0483986823308362E-5</v>
      </c>
    </row>
    <row r="326" spans="2:18">
      <c r="B326" s="94" t="s">
        <v>4032</v>
      </c>
      <c r="C326" s="109" t="s">
        <v>3714</v>
      </c>
      <c r="D326" s="96">
        <v>7162</v>
      </c>
      <c r="E326" s="96"/>
      <c r="F326" s="96" t="s">
        <v>683</v>
      </c>
      <c r="G326" s="118">
        <v>43720</v>
      </c>
      <c r="H326" s="96"/>
      <c r="I326" s="103">
        <v>1.04</v>
      </c>
      <c r="J326" s="109" t="s">
        <v>1128</v>
      </c>
      <c r="K326" s="109" t="s">
        <v>136</v>
      </c>
      <c r="L326" s="110">
        <v>2.0122000000000001E-2</v>
      </c>
      <c r="M326" s="110">
        <v>3.7900000000000003E-2</v>
      </c>
      <c r="N326" s="103">
        <v>129907.76</v>
      </c>
      <c r="O326" s="105">
        <v>98.33</v>
      </c>
      <c r="P326" s="103">
        <v>442.74095</v>
      </c>
      <c r="Q326" s="104">
        <f t="shared" si="6"/>
        <v>7.6536766685103588E-5</v>
      </c>
      <c r="R326" s="104">
        <f>P326/'סכום נכסי הקרן'!$C$42</f>
        <v>5.8780645044993197E-6</v>
      </c>
    </row>
    <row r="327" spans="2:18">
      <c r="B327" s="94" t="s">
        <v>4032</v>
      </c>
      <c r="C327" s="109" t="s">
        <v>3714</v>
      </c>
      <c r="D327" s="96">
        <v>7217</v>
      </c>
      <c r="E327" s="96"/>
      <c r="F327" s="96" t="s">
        <v>683</v>
      </c>
      <c r="G327" s="118">
        <v>43749</v>
      </c>
      <c r="H327" s="96"/>
      <c r="I327" s="103">
        <v>1.04</v>
      </c>
      <c r="J327" s="109" t="s">
        <v>1128</v>
      </c>
      <c r="K327" s="109" t="s">
        <v>136</v>
      </c>
      <c r="L327" s="110">
        <v>2.0122000000000001E-2</v>
      </c>
      <c r="M327" s="110">
        <v>3.7900000000000003E-2</v>
      </c>
      <c r="N327" s="103">
        <v>117959.89</v>
      </c>
      <c r="O327" s="105">
        <v>98.33</v>
      </c>
      <c r="P327" s="103">
        <v>402.02120000000002</v>
      </c>
      <c r="Q327" s="104">
        <f t="shared" si="6"/>
        <v>6.9497530749900967E-5</v>
      </c>
      <c r="R327" s="104">
        <f>P327/'סכום נכסי הקרן'!$C$42</f>
        <v>5.3374474300970397E-6</v>
      </c>
    </row>
    <row r="328" spans="2:18">
      <c r="B328" s="94" t="s">
        <v>4032</v>
      </c>
      <c r="C328" s="109" t="s">
        <v>3714</v>
      </c>
      <c r="D328" s="96">
        <v>7380</v>
      </c>
      <c r="E328" s="96"/>
      <c r="F328" s="96" t="s">
        <v>683</v>
      </c>
      <c r="G328" s="118">
        <v>43859</v>
      </c>
      <c r="H328" s="96"/>
      <c r="I328" s="103">
        <v>1.0399999999999998</v>
      </c>
      <c r="J328" s="109" t="s">
        <v>1128</v>
      </c>
      <c r="K328" s="109" t="s">
        <v>136</v>
      </c>
      <c r="L328" s="110">
        <v>2.0122000000000001E-2</v>
      </c>
      <c r="M328" s="110">
        <v>3.7900000000000003E-2</v>
      </c>
      <c r="N328" s="103">
        <v>338218.14</v>
      </c>
      <c r="O328" s="105">
        <v>98.33</v>
      </c>
      <c r="P328" s="103">
        <v>1152.68731</v>
      </c>
      <c r="Q328" s="104">
        <f t="shared" si="6"/>
        <v>1.992654162808967E-4</v>
      </c>
      <c r="R328" s="104">
        <f>P328/'סכום נכסי הקרן'!$C$42</f>
        <v>1.5303690254307409E-5</v>
      </c>
    </row>
    <row r="329" spans="2:18">
      <c r="B329" s="94" t="s">
        <v>4032</v>
      </c>
      <c r="C329" s="109" t="s">
        <v>3714</v>
      </c>
      <c r="D329" s="96">
        <v>7416</v>
      </c>
      <c r="E329" s="96"/>
      <c r="F329" s="96" t="s">
        <v>683</v>
      </c>
      <c r="G329" s="118">
        <v>43872</v>
      </c>
      <c r="H329" s="96"/>
      <c r="I329" s="103">
        <v>1.04</v>
      </c>
      <c r="J329" s="109" t="s">
        <v>1128</v>
      </c>
      <c r="K329" s="109" t="s">
        <v>136</v>
      </c>
      <c r="L329" s="110">
        <v>2.0128E-2</v>
      </c>
      <c r="M329" s="110">
        <v>3.7900000000000003E-2</v>
      </c>
      <c r="N329" s="103">
        <v>568854.71</v>
      </c>
      <c r="O329" s="105">
        <v>98.33</v>
      </c>
      <c r="P329" s="103">
        <v>1938.7237700000001</v>
      </c>
      <c r="Q329" s="104">
        <f t="shared" si="6"/>
        <v>3.3514778529375797E-4</v>
      </c>
      <c r="R329" s="104">
        <f>P329/'סכום נכסי הקרן'!$C$42</f>
        <v>2.5739528671260481E-5</v>
      </c>
    </row>
    <row r="330" spans="2:18">
      <c r="B330" s="94" t="s">
        <v>4032</v>
      </c>
      <c r="C330" s="109" t="s">
        <v>3714</v>
      </c>
      <c r="D330" s="96">
        <v>6660</v>
      </c>
      <c r="E330" s="96"/>
      <c r="F330" s="96" t="s">
        <v>683</v>
      </c>
      <c r="G330" s="118">
        <v>43454</v>
      </c>
      <c r="H330" s="96"/>
      <c r="I330" s="103">
        <v>1.04</v>
      </c>
      <c r="J330" s="109" t="s">
        <v>1128</v>
      </c>
      <c r="K330" s="109" t="s">
        <v>136</v>
      </c>
      <c r="L330" s="110">
        <v>2.0125000000000001E-2</v>
      </c>
      <c r="M330" s="110">
        <v>3.7900000000000003E-2</v>
      </c>
      <c r="N330" s="103">
        <v>27278752.579999998</v>
      </c>
      <c r="O330" s="105">
        <v>98.33</v>
      </c>
      <c r="P330" s="103">
        <v>92969.206449999998</v>
      </c>
      <c r="Q330" s="104">
        <f t="shared" si="6"/>
        <v>1.6071615835316064E-2</v>
      </c>
      <c r="R330" s="104">
        <f>P330/'סכום נכסי הקרן'!$C$42</f>
        <v>1.2343086684103066E-3</v>
      </c>
    </row>
    <row r="331" spans="2:18">
      <c r="B331" s="94" t="s">
        <v>4032</v>
      </c>
      <c r="C331" s="109" t="s">
        <v>3714</v>
      </c>
      <c r="D331" s="96">
        <v>6700</v>
      </c>
      <c r="E331" s="96"/>
      <c r="F331" s="96" t="s">
        <v>683</v>
      </c>
      <c r="G331" s="118">
        <v>43475</v>
      </c>
      <c r="H331" s="96"/>
      <c r="I331" s="103">
        <v>1.04</v>
      </c>
      <c r="J331" s="109" t="s">
        <v>1128</v>
      </c>
      <c r="K331" s="109" t="s">
        <v>136</v>
      </c>
      <c r="L331" s="110">
        <v>2.0122000000000001E-2</v>
      </c>
      <c r="M331" s="110">
        <v>3.7900000000000003E-2</v>
      </c>
      <c r="N331" s="103">
        <v>122814.33</v>
      </c>
      <c r="O331" s="105">
        <v>98.33</v>
      </c>
      <c r="P331" s="103">
        <v>418.56571000000002</v>
      </c>
      <c r="Q331" s="104">
        <f t="shared" si="6"/>
        <v>7.2357585375047723E-5</v>
      </c>
      <c r="R331" s="104">
        <f>P331/'סכום נכסי הקרן'!$C$42</f>
        <v>5.557101150800612E-6</v>
      </c>
    </row>
    <row r="332" spans="2:18">
      <c r="B332" s="94" t="s">
        <v>4033</v>
      </c>
      <c r="C332" s="109" t="s">
        <v>3714</v>
      </c>
      <c r="D332" s="96">
        <v>7533</v>
      </c>
      <c r="E332" s="96"/>
      <c r="F332" s="96" t="s">
        <v>683</v>
      </c>
      <c r="G332" s="118">
        <v>43921</v>
      </c>
      <c r="H332" s="96"/>
      <c r="I332" s="103">
        <v>5.620000000000001</v>
      </c>
      <c r="J332" s="109" t="s">
        <v>907</v>
      </c>
      <c r="K332" s="109" t="s">
        <v>136</v>
      </c>
      <c r="L332" s="110">
        <v>3.3078999999999997E-2</v>
      </c>
      <c r="M332" s="110">
        <v>2.9100000000000001E-2</v>
      </c>
      <c r="N332" s="103">
        <v>270706.53999999998</v>
      </c>
      <c r="O332" s="105">
        <v>102.65</v>
      </c>
      <c r="P332" s="103">
        <v>963.13297999999998</v>
      </c>
      <c r="Q332" s="104">
        <f t="shared" si="6"/>
        <v>1.6649709988874654E-4</v>
      </c>
      <c r="R332" s="104">
        <f>P332/'סכום נכסי הקרן'!$C$42</f>
        <v>1.2787066077467316E-5</v>
      </c>
    </row>
    <row r="333" spans="2:18">
      <c r="B333" s="94" t="s">
        <v>4033</v>
      </c>
      <c r="C333" s="109" t="s">
        <v>3714</v>
      </c>
      <c r="D333" s="96">
        <v>7647</v>
      </c>
      <c r="E333" s="96"/>
      <c r="F333" s="96" t="s">
        <v>683</v>
      </c>
      <c r="G333" s="118">
        <v>43955</v>
      </c>
      <c r="H333" s="96"/>
      <c r="I333" s="103">
        <v>5.6199999999999992</v>
      </c>
      <c r="J333" s="109" t="s">
        <v>907</v>
      </c>
      <c r="K333" s="109" t="s">
        <v>136</v>
      </c>
      <c r="L333" s="110">
        <v>3.1800000000000002E-2</v>
      </c>
      <c r="M333" s="110">
        <v>2.8099999999999997E-2</v>
      </c>
      <c r="N333" s="103">
        <v>1028684.84</v>
      </c>
      <c r="O333" s="105">
        <v>102.65</v>
      </c>
      <c r="P333" s="103">
        <v>3659.9052099999999</v>
      </c>
      <c r="Q333" s="104">
        <f t="shared" si="6"/>
        <v>6.3268895987002121E-4</v>
      </c>
      <c r="R333" s="104">
        <f>P333/'סכום נכסי הקרן'!$C$42</f>
        <v>4.8590849580851126E-5</v>
      </c>
    </row>
    <row r="334" spans="2:18">
      <c r="B334" s="94" t="s">
        <v>4033</v>
      </c>
      <c r="C334" s="109" t="s">
        <v>3714</v>
      </c>
      <c r="D334" s="96">
        <v>7713</v>
      </c>
      <c r="E334" s="96"/>
      <c r="F334" s="96" t="s">
        <v>683</v>
      </c>
      <c r="G334" s="118">
        <v>43987</v>
      </c>
      <c r="H334" s="96"/>
      <c r="I334" s="103">
        <v>5.62</v>
      </c>
      <c r="J334" s="109" t="s">
        <v>907</v>
      </c>
      <c r="K334" s="109" t="s">
        <v>136</v>
      </c>
      <c r="L334" s="110">
        <v>3.1800000000000002E-2</v>
      </c>
      <c r="M334" s="110">
        <v>2.7699999999999995E-2</v>
      </c>
      <c r="N334" s="103">
        <v>1576865.58</v>
      </c>
      <c r="O334" s="105">
        <v>102.88</v>
      </c>
      <c r="P334" s="103">
        <v>5622.8199000000004</v>
      </c>
      <c r="Q334" s="104">
        <f t="shared" si="6"/>
        <v>9.7201863708034578E-4</v>
      </c>
      <c r="R334" s="104">
        <f>P334/'סכום נכסי הקרן'!$C$42</f>
        <v>7.4651549781836119E-5</v>
      </c>
    </row>
    <row r="335" spans="2:18">
      <c r="B335" s="94" t="s">
        <v>4033</v>
      </c>
      <c r="C335" s="109" t="s">
        <v>3714</v>
      </c>
      <c r="D335" s="96">
        <v>6954</v>
      </c>
      <c r="E335" s="96"/>
      <c r="F335" s="96" t="s">
        <v>683</v>
      </c>
      <c r="G335" s="118">
        <v>43593</v>
      </c>
      <c r="H335" s="96"/>
      <c r="I335" s="103">
        <v>5.6200000000000019</v>
      </c>
      <c r="J335" s="109" t="s">
        <v>907</v>
      </c>
      <c r="K335" s="109" t="s">
        <v>136</v>
      </c>
      <c r="L335" s="110">
        <v>3.3078999999999997E-2</v>
      </c>
      <c r="M335" s="110">
        <v>2.9100000000000001E-2</v>
      </c>
      <c r="N335" s="103">
        <v>1258785.48</v>
      </c>
      <c r="O335" s="105">
        <v>102.65</v>
      </c>
      <c r="P335" s="103">
        <v>4478.568659999999</v>
      </c>
      <c r="Q335" s="104">
        <f t="shared" si="6"/>
        <v>7.7421156686237618E-4</v>
      </c>
      <c r="R335" s="104">
        <f>P335/'סכום נכסי הקרן'!$C$42</f>
        <v>5.9459861283012284E-5</v>
      </c>
    </row>
    <row r="336" spans="2:18">
      <c r="B336" s="94" t="s">
        <v>4033</v>
      </c>
      <c r="C336" s="109" t="s">
        <v>3714</v>
      </c>
      <c r="D336" s="96">
        <v>7347</v>
      </c>
      <c r="E336" s="96"/>
      <c r="F336" s="96" t="s">
        <v>683</v>
      </c>
      <c r="G336" s="118">
        <v>43836</v>
      </c>
      <c r="H336" s="96"/>
      <c r="I336" s="103">
        <v>5.5699999999999994</v>
      </c>
      <c r="J336" s="109" t="s">
        <v>907</v>
      </c>
      <c r="K336" s="109" t="s">
        <v>136</v>
      </c>
      <c r="L336" s="110">
        <v>4.2099999999999999E-2</v>
      </c>
      <c r="M336" s="110">
        <v>3.0599999999999992E-2</v>
      </c>
      <c r="N336" s="103">
        <v>4805039.6499999994</v>
      </c>
      <c r="O336" s="105">
        <v>102.65</v>
      </c>
      <c r="P336" s="103">
        <v>17095.60583</v>
      </c>
      <c r="Q336" s="104">
        <f t="shared" si="6"/>
        <v>2.9553227338722718E-3</v>
      </c>
      <c r="R336" s="104">
        <f>P336/'סכום נכסי הקרן'!$C$42</f>
        <v>2.2697036226767512E-4</v>
      </c>
    </row>
    <row r="337" spans="2:18">
      <c r="B337" s="94" t="s">
        <v>4033</v>
      </c>
      <c r="C337" s="109" t="s">
        <v>3714</v>
      </c>
      <c r="D337" s="96">
        <v>7399</v>
      </c>
      <c r="E337" s="96"/>
      <c r="F337" s="96" t="s">
        <v>683</v>
      </c>
      <c r="G337" s="118">
        <v>43866</v>
      </c>
      <c r="H337" s="96"/>
      <c r="I337" s="103">
        <v>5.5699999999999976</v>
      </c>
      <c r="J337" s="109" t="s">
        <v>907</v>
      </c>
      <c r="K337" s="109" t="s">
        <v>136</v>
      </c>
      <c r="L337" s="110">
        <v>4.2099999999999999E-2</v>
      </c>
      <c r="M337" s="110">
        <v>3.0599999999999992E-2</v>
      </c>
      <c r="N337" s="103">
        <v>2713832.99</v>
      </c>
      <c r="O337" s="105">
        <v>102.65</v>
      </c>
      <c r="P337" s="103">
        <v>9655.4081600000027</v>
      </c>
      <c r="Q337" s="104">
        <f t="shared" si="6"/>
        <v>1.6691334325215808E-3</v>
      </c>
      <c r="R337" s="104">
        <f>P337/'סכום נכסי הקרן'!$C$42</f>
        <v>1.2819033789792677E-4</v>
      </c>
    </row>
    <row r="338" spans="2:18">
      <c r="B338" s="94" t="s">
        <v>4033</v>
      </c>
      <c r="C338" s="109" t="s">
        <v>3714</v>
      </c>
      <c r="D338" s="96">
        <v>7471</v>
      </c>
      <c r="E338" s="96"/>
      <c r="F338" s="96" t="s">
        <v>683</v>
      </c>
      <c r="G338" s="118">
        <v>43895</v>
      </c>
      <c r="H338" s="96"/>
      <c r="I338" s="103">
        <v>5.57</v>
      </c>
      <c r="J338" s="109" t="s">
        <v>907</v>
      </c>
      <c r="K338" s="109" t="s">
        <v>136</v>
      </c>
      <c r="L338" s="110">
        <v>4.2099999999999999E-2</v>
      </c>
      <c r="M338" s="110">
        <v>3.0600000000000006E-2</v>
      </c>
      <c r="N338" s="103">
        <v>1076058.47</v>
      </c>
      <c r="O338" s="105">
        <v>102.65</v>
      </c>
      <c r="P338" s="103">
        <v>3828.4536499999999</v>
      </c>
      <c r="Q338" s="104">
        <f t="shared" si="6"/>
        <v>6.6182598147919956E-4</v>
      </c>
      <c r="R338" s="104">
        <f>P338/'סכום נכסי הקרן'!$C$42</f>
        <v>5.0828588381503589E-5</v>
      </c>
    </row>
    <row r="339" spans="2:18">
      <c r="B339" s="94" t="s">
        <v>4033</v>
      </c>
      <c r="C339" s="109" t="s">
        <v>3714</v>
      </c>
      <c r="D339" s="96">
        <v>7587</v>
      </c>
      <c r="E339" s="96"/>
      <c r="F339" s="96" t="s">
        <v>683</v>
      </c>
      <c r="G339" s="118">
        <v>43927</v>
      </c>
      <c r="H339" s="96"/>
      <c r="I339" s="103">
        <v>5.5699999999999994</v>
      </c>
      <c r="J339" s="109" t="s">
        <v>907</v>
      </c>
      <c r="K339" s="109" t="s">
        <v>136</v>
      </c>
      <c r="L339" s="110">
        <v>4.2099999999999999E-2</v>
      </c>
      <c r="M339" s="110">
        <v>3.0599999999999988E-2</v>
      </c>
      <c r="N339" s="103">
        <v>1177573.42</v>
      </c>
      <c r="O339" s="105">
        <v>102.65</v>
      </c>
      <c r="P339" s="103">
        <v>4189.6285200000002</v>
      </c>
      <c r="Q339" s="104">
        <f t="shared" si="6"/>
        <v>7.2426239436965535E-4</v>
      </c>
      <c r="R339" s="104">
        <f>P339/'סכום נכסי הקרן'!$C$42</f>
        <v>5.5623738193745164E-5</v>
      </c>
    </row>
    <row r="340" spans="2:18">
      <c r="B340" s="94" t="s">
        <v>4033</v>
      </c>
      <c r="C340" s="109" t="s">
        <v>3714</v>
      </c>
      <c r="D340" s="96">
        <v>7779</v>
      </c>
      <c r="E340" s="96"/>
      <c r="F340" s="96" t="s">
        <v>683</v>
      </c>
      <c r="G340" s="118">
        <v>44012</v>
      </c>
      <c r="H340" s="96"/>
      <c r="I340" s="103">
        <v>5.6099999999999994</v>
      </c>
      <c r="J340" s="109" t="s">
        <v>907</v>
      </c>
      <c r="K340" s="109" t="s">
        <v>136</v>
      </c>
      <c r="L340" s="110">
        <v>3.3078999999999997E-2</v>
      </c>
      <c r="M340" s="110">
        <v>3.39E-2</v>
      </c>
      <c r="N340" s="103">
        <v>236868.19999999995</v>
      </c>
      <c r="O340" s="105">
        <v>100</v>
      </c>
      <c r="P340" s="103">
        <v>820.98518999999999</v>
      </c>
      <c r="Q340" s="104">
        <f t="shared" si="6"/>
        <v>1.4192396691328291E-4</v>
      </c>
      <c r="R340" s="104">
        <f>P340/'סכום נכסי הקרן'!$C$42</f>
        <v>1.0899836358165265E-5</v>
      </c>
    </row>
    <row r="341" spans="2:18">
      <c r="B341" s="94" t="s">
        <v>4033</v>
      </c>
      <c r="C341" s="109" t="s">
        <v>3714</v>
      </c>
      <c r="D341" s="96">
        <v>7020</v>
      </c>
      <c r="E341" s="96"/>
      <c r="F341" s="96" t="s">
        <v>683</v>
      </c>
      <c r="G341" s="118">
        <v>43643</v>
      </c>
      <c r="H341" s="96"/>
      <c r="I341" s="103">
        <v>5.5699999999999994</v>
      </c>
      <c r="J341" s="109" t="s">
        <v>907</v>
      </c>
      <c r="K341" s="109" t="s">
        <v>136</v>
      </c>
      <c r="L341" s="110">
        <v>4.2099999999999999E-2</v>
      </c>
      <c r="M341" s="110">
        <v>2.9800007719126054E-2</v>
      </c>
      <c r="N341" s="103">
        <v>148888.6</v>
      </c>
      <c r="O341" s="105">
        <v>102.65</v>
      </c>
      <c r="P341" s="103">
        <v>529.72318000000007</v>
      </c>
      <c r="Q341" s="104">
        <f t="shared" ref="Q341:Q404" si="7">P341/$P$10</f>
        <v>9.1573412026493462E-5</v>
      </c>
      <c r="R341" s="104">
        <f>P341/'סכום נכסי הקרן'!$C$42</f>
        <v>7.0328868869448476E-6</v>
      </c>
    </row>
    <row r="342" spans="2:18">
      <c r="B342" s="94" t="s">
        <v>4033</v>
      </c>
      <c r="C342" s="109" t="s">
        <v>3714</v>
      </c>
      <c r="D342" s="96">
        <v>7301</v>
      </c>
      <c r="E342" s="96"/>
      <c r="F342" s="96" t="s">
        <v>683</v>
      </c>
      <c r="G342" s="118">
        <v>43804</v>
      </c>
      <c r="H342" s="96"/>
      <c r="I342" s="103">
        <v>5.5499999999999989</v>
      </c>
      <c r="J342" s="109" t="s">
        <v>907</v>
      </c>
      <c r="K342" s="109" t="s">
        <v>136</v>
      </c>
      <c r="L342" s="110">
        <v>4.2099999999999999E-2</v>
      </c>
      <c r="M342" s="110">
        <v>3.0699999999999998E-2</v>
      </c>
      <c r="N342" s="103">
        <v>2030298.96</v>
      </c>
      <c r="O342" s="105">
        <v>102.65</v>
      </c>
      <c r="P342" s="103">
        <v>7223.4972500000013</v>
      </c>
      <c r="Q342" s="104">
        <f t="shared" si="7"/>
        <v>1.2487282318785679E-3</v>
      </c>
      <c r="R342" s="104">
        <f>P342/'סכום נכסי הקרן'!$C$42</f>
        <v>9.5902994253351664E-5</v>
      </c>
    </row>
    <row r="343" spans="2:18">
      <c r="B343" s="94" t="s">
        <v>4033</v>
      </c>
      <c r="C343" s="109" t="s">
        <v>3714</v>
      </c>
      <c r="D343" s="96">
        <v>7336</v>
      </c>
      <c r="E343" s="96"/>
      <c r="F343" s="96" t="s">
        <v>683</v>
      </c>
      <c r="G343" s="118">
        <v>43830</v>
      </c>
      <c r="H343" s="96"/>
      <c r="I343" s="103">
        <v>5.57</v>
      </c>
      <c r="J343" s="109" t="s">
        <v>907</v>
      </c>
      <c r="K343" s="109" t="s">
        <v>136</v>
      </c>
      <c r="L343" s="110">
        <v>4.2099999999999999E-2</v>
      </c>
      <c r="M343" s="110">
        <v>2.9500007710182526E-2</v>
      </c>
      <c r="N343" s="103">
        <v>135354.51999999999</v>
      </c>
      <c r="O343" s="105">
        <v>102.65</v>
      </c>
      <c r="P343" s="103">
        <v>481.57096000000001</v>
      </c>
      <c r="Q343" s="104">
        <f t="shared" si="7"/>
        <v>8.3249322674673197E-5</v>
      </c>
      <c r="R343" s="104">
        <f>P343/'סכום נכסי הקרן'!$C$42</f>
        <v>6.3935923848328506E-6</v>
      </c>
    </row>
    <row r="344" spans="2:18">
      <c r="B344" s="94" t="s">
        <v>4034</v>
      </c>
      <c r="C344" s="109" t="s">
        <v>3714</v>
      </c>
      <c r="D344" s="96">
        <v>7319</v>
      </c>
      <c r="E344" s="96"/>
      <c r="F344" s="96" t="s">
        <v>683</v>
      </c>
      <c r="G344" s="118">
        <v>43818</v>
      </c>
      <c r="H344" s="96"/>
      <c r="I344" s="103">
        <v>2.1599999999999997</v>
      </c>
      <c r="J344" s="109" t="s">
        <v>1128</v>
      </c>
      <c r="K344" s="109" t="s">
        <v>136</v>
      </c>
      <c r="L344" s="110">
        <v>2.1729999999999999E-2</v>
      </c>
      <c r="M344" s="110">
        <v>3.7099999999999994E-2</v>
      </c>
      <c r="N344" s="103">
        <v>30614959.489999998</v>
      </c>
      <c r="O344" s="105">
        <v>97.08</v>
      </c>
      <c r="P344" s="103">
        <v>103012.99877000002</v>
      </c>
      <c r="Q344" s="104">
        <f t="shared" si="7"/>
        <v>1.7807889359211869E-2</v>
      </c>
      <c r="R344" s="104">
        <f>P344/'סכום נכסי הקרן'!$C$42</f>
        <v>1.3676554011368706E-3</v>
      </c>
    </row>
    <row r="345" spans="2:18">
      <c r="B345" s="94" t="s">
        <v>4034</v>
      </c>
      <c r="C345" s="109" t="s">
        <v>3714</v>
      </c>
      <c r="D345" s="96">
        <v>7320</v>
      </c>
      <c r="E345" s="96"/>
      <c r="F345" s="96" t="s">
        <v>683</v>
      </c>
      <c r="G345" s="118">
        <v>43819</v>
      </c>
      <c r="H345" s="96"/>
      <c r="I345" s="103">
        <v>2.1600000000000006</v>
      </c>
      <c r="J345" s="109" t="s">
        <v>1128</v>
      </c>
      <c r="K345" s="109" t="s">
        <v>136</v>
      </c>
      <c r="L345" s="110">
        <v>2.1729999999999999E-2</v>
      </c>
      <c r="M345" s="110">
        <v>3.7100000000000001E-2</v>
      </c>
      <c r="N345" s="103">
        <v>934526.86</v>
      </c>
      <c r="O345" s="105">
        <v>97.08</v>
      </c>
      <c r="P345" s="103">
        <v>3144.4893599999996</v>
      </c>
      <c r="Q345" s="104">
        <f t="shared" si="7"/>
        <v>5.4358886046142934E-4</v>
      </c>
      <c r="R345" s="104">
        <f>P345/'סכום נכסי הקרן'!$C$42</f>
        <v>4.1747914422173464E-5</v>
      </c>
    </row>
    <row r="346" spans="2:18">
      <c r="B346" s="94" t="s">
        <v>4034</v>
      </c>
      <c r="C346" s="109" t="s">
        <v>3714</v>
      </c>
      <c r="D346" s="96">
        <v>7441</v>
      </c>
      <c r="E346" s="96"/>
      <c r="F346" s="96" t="s">
        <v>683</v>
      </c>
      <c r="G346" s="118">
        <v>43885</v>
      </c>
      <c r="H346" s="96"/>
      <c r="I346" s="103">
        <v>2.1599999999999997</v>
      </c>
      <c r="J346" s="109" t="s">
        <v>1128</v>
      </c>
      <c r="K346" s="109" t="s">
        <v>136</v>
      </c>
      <c r="L346" s="110">
        <v>2.1729999999999999E-2</v>
      </c>
      <c r="M346" s="110">
        <v>3.7099994680680363E-2</v>
      </c>
      <c r="N346" s="103">
        <v>260414.21000000005</v>
      </c>
      <c r="O346" s="105">
        <v>97.08</v>
      </c>
      <c r="P346" s="103">
        <v>876.23988000000008</v>
      </c>
      <c r="Q346" s="104">
        <f t="shared" si="7"/>
        <v>1.5147586247837066E-4</v>
      </c>
      <c r="R346" s="104">
        <f>P346/'סכום נכסי הקרן'!$C$42</f>
        <v>1.1633427032341924E-5</v>
      </c>
    </row>
    <row r="347" spans="2:18">
      <c r="B347" s="94" t="s">
        <v>4034</v>
      </c>
      <c r="C347" s="109" t="s">
        <v>3714</v>
      </c>
      <c r="D347" s="96">
        <v>7568</v>
      </c>
      <c r="E347" s="96"/>
      <c r="F347" s="96" t="s">
        <v>683</v>
      </c>
      <c r="G347" s="118">
        <v>43922</v>
      </c>
      <c r="H347" s="96"/>
      <c r="I347" s="103">
        <v>2.16</v>
      </c>
      <c r="J347" s="109" t="s">
        <v>1128</v>
      </c>
      <c r="K347" s="109" t="s">
        <v>136</v>
      </c>
      <c r="L347" s="110">
        <v>2.1729999999999999E-2</v>
      </c>
      <c r="M347" s="110">
        <v>3.7099978733707017E-2</v>
      </c>
      <c r="N347" s="103">
        <v>85973.83</v>
      </c>
      <c r="O347" s="105">
        <v>97.08</v>
      </c>
      <c r="P347" s="103">
        <v>289.28407999999996</v>
      </c>
      <c r="Q347" s="104">
        <f t="shared" si="7"/>
        <v>5.0008629508236899E-5</v>
      </c>
      <c r="R347" s="104">
        <f>P347/'סכום נכסי הקרן'!$C$42</f>
        <v>3.8406894197718581E-6</v>
      </c>
    </row>
    <row r="348" spans="2:18">
      <c r="B348" s="94" t="s">
        <v>4034</v>
      </c>
      <c r="C348" s="109" t="s">
        <v>3714</v>
      </c>
      <c r="D348" s="96">
        <v>7639</v>
      </c>
      <c r="E348" s="96"/>
      <c r="F348" s="96" t="s">
        <v>683</v>
      </c>
      <c r="G348" s="118">
        <v>43949</v>
      </c>
      <c r="H348" s="96"/>
      <c r="I348" s="103">
        <v>2.16</v>
      </c>
      <c r="J348" s="109" t="s">
        <v>1128</v>
      </c>
      <c r="K348" s="109" t="s">
        <v>136</v>
      </c>
      <c r="L348" s="110">
        <v>2.1729999999999999E-2</v>
      </c>
      <c r="M348" s="110">
        <v>3.7100026577618128E-2</v>
      </c>
      <c r="N348" s="103">
        <v>130383.95000000001</v>
      </c>
      <c r="O348" s="105">
        <v>97.08</v>
      </c>
      <c r="P348" s="103">
        <v>438.71501000000001</v>
      </c>
      <c r="Q348" s="104">
        <f t="shared" si="7"/>
        <v>7.5840801176450668E-5</v>
      </c>
      <c r="R348" s="104">
        <f>P348/'סכום נכסי הקרן'!$C$42</f>
        <v>5.8246139822215773E-6</v>
      </c>
    </row>
    <row r="349" spans="2:18">
      <c r="B349" s="94" t="s">
        <v>4035</v>
      </c>
      <c r="C349" s="109" t="s">
        <v>3714</v>
      </c>
      <c r="D349" s="96">
        <v>475042</v>
      </c>
      <c r="E349" s="96"/>
      <c r="F349" s="96" t="s">
        <v>683</v>
      </c>
      <c r="G349" s="118">
        <v>42921</v>
      </c>
      <c r="H349" s="96"/>
      <c r="I349" s="103">
        <v>3.54</v>
      </c>
      <c r="J349" s="109" t="s">
        <v>907</v>
      </c>
      <c r="K349" s="109" t="s">
        <v>136</v>
      </c>
      <c r="L349" s="110">
        <v>3.8060000000000004E-2</v>
      </c>
      <c r="M349" s="110">
        <v>4.8300000000000003E-2</v>
      </c>
      <c r="N349" s="103">
        <v>5860331.3399999999</v>
      </c>
      <c r="O349" s="105">
        <v>96.93</v>
      </c>
      <c r="P349" s="103">
        <v>19688.333289999999</v>
      </c>
      <c r="Q349" s="104">
        <f t="shared" si="7"/>
        <v>3.4035283418786715E-3</v>
      </c>
      <c r="R349" s="104">
        <f>P349/'סכום נכסי הקרן'!$C$42</f>
        <v>2.6139279202590433E-4</v>
      </c>
    </row>
    <row r="350" spans="2:18">
      <c r="B350" s="94" t="s">
        <v>4035</v>
      </c>
      <c r="C350" s="109" t="s">
        <v>3714</v>
      </c>
      <c r="D350" s="96">
        <v>6497</v>
      </c>
      <c r="E350" s="96"/>
      <c r="F350" s="96" t="s">
        <v>683</v>
      </c>
      <c r="G350" s="118">
        <v>43342</v>
      </c>
      <c r="H350" s="96"/>
      <c r="I350" s="103">
        <v>4.79</v>
      </c>
      <c r="J350" s="109" t="s">
        <v>907</v>
      </c>
      <c r="K350" s="109" t="s">
        <v>136</v>
      </c>
      <c r="L350" s="110">
        <v>2.9336000000000001E-2</v>
      </c>
      <c r="M350" s="110">
        <v>3.8000000000000006E-2</v>
      </c>
      <c r="N350" s="103">
        <v>1112306.6299999999</v>
      </c>
      <c r="O350" s="105">
        <v>96.93</v>
      </c>
      <c r="P350" s="103">
        <v>3736.8984</v>
      </c>
      <c r="Q350" s="104">
        <f t="shared" si="7"/>
        <v>6.4599879673822114E-4</v>
      </c>
      <c r="R350" s="104">
        <f>P350/'סכום נכסי הקרן'!$C$42</f>
        <v>4.9613052151512757E-5</v>
      </c>
    </row>
    <row r="351" spans="2:18">
      <c r="B351" s="94" t="s">
        <v>4036</v>
      </c>
      <c r="C351" s="109" t="s">
        <v>3714</v>
      </c>
      <c r="D351" s="96">
        <v>491469</v>
      </c>
      <c r="E351" s="96"/>
      <c r="F351" s="96" t="s">
        <v>683</v>
      </c>
      <c r="G351" s="118">
        <v>43069</v>
      </c>
      <c r="H351" s="96"/>
      <c r="I351" s="103">
        <v>2.93</v>
      </c>
      <c r="J351" s="109" t="s">
        <v>907</v>
      </c>
      <c r="K351" s="109" t="s">
        <v>136</v>
      </c>
      <c r="L351" s="110">
        <v>2.9281999999999999E-2</v>
      </c>
      <c r="M351" s="110">
        <v>2.9900000000000003E-2</v>
      </c>
      <c r="N351" s="103">
        <v>12519182.75</v>
      </c>
      <c r="O351" s="105">
        <v>100</v>
      </c>
      <c r="P351" s="103">
        <v>43391.489139999998</v>
      </c>
      <c r="Q351" s="104">
        <f t="shared" si="7"/>
        <v>7.5011003170756766E-3</v>
      </c>
      <c r="R351" s="104">
        <f>P351/'סכום נכסי הקרן'!$C$42</f>
        <v>5.7608850527876782E-4</v>
      </c>
    </row>
    <row r="352" spans="2:18">
      <c r="B352" s="94" t="s">
        <v>4036</v>
      </c>
      <c r="C352" s="109" t="s">
        <v>3714</v>
      </c>
      <c r="D352" s="96">
        <v>6864</v>
      </c>
      <c r="E352" s="96"/>
      <c r="F352" s="96" t="s">
        <v>683</v>
      </c>
      <c r="G352" s="118">
        <v>43565</v>
      </c>
      <c r="H352" s="96"/>
      <c r="I352" s="103">
        <v>1.59</v>
      </c>
      <c r="J352" s="109" t="s">
        <v>907</v>
      </c>
      <c r="K352" s="109" t="s">
        <v>136</v>
      </c>
      <c r="L352" s="110">
        <v>2.9281999999999999E-2</v>
      </c>
      <c r="M352" s="110">
        <v>3.5200000000000002E-2</v>
      </c>
      <c r="N352" s="103">
        <v>5299806.99</v>
      </c>
      <c r="O352" s="105">
        <v>99.27</v>
      </c>
      <c r="P352" s="103">
        <v>18235.037110000001</v>
      </c>
      <c r="Q352" s="104">
        <f t="shared" si="7"/>
        <v>3.1522965760955152E-3</v>
      </c>
      <c r="R352" s="104">
        <f>P352/'סכום נכסי הקרן'!$C$42</f>
        <v>2.4209805841207791E-4</v>
      </c>
    </row>
    <row r="353" spans="2:18">
      <c r="B353" s="94" t="s">
        <v>4036</v>
      </c>
      <c r="C353" s="109" t="s">
        <v>3714</v>
      </c>
      <c r="D353" s="96">
        <v>6800</v>
      </c>
      <c r="E353" s="96"/>
      <c r="F353" s="96" t="s">
        <v>683</v>
      </c>
      <c r="G353" s="118">
        <v>43525</v>
      </c>
      <c r="H353" s="96"/>
      <c r="I353" s="103">
        <v>2.88</v>
      </c>
      <c r="J353" s="109" t="s">
        <v>907</v>
      </c>
      <c r="K353" s="109" t="s">
        <v>136</v>
      </c>
      <c r="L353" s="110">
        <v>2.9281999999999999E-2</v>
      </c>
      <c r="M353" s="110">
        <v>3.4599999999999992E-2</v>
      </c>
      <c r="N353" s="103">
        <v>48664.14</v>
      </c>
      <c r="O353" s="105">
        <v>100</v>
      </c>
      <c r="P353" s="103">
        <v>168.66992000000002</v>
      </c>
      <c r="Q353" s="104">
        <f t="shared" si="7"/>
        <v>2.9158021894823802E-5</v>
      </c>
      <c r="R353" s="104">
        <f>P353/'סכום נכסי הקרן'!$C$42</f>
        <v>2.2393516337911367E-6</v>
      </c>
    </row>
    <row r="354" spans="2:18">
      <c r="B354" s="94" t="s">
        <v>4036</v>
      </c>
      <c r="C354" s="109" t="s">
        <v>3714</v>
      </c>
      <c r="D354" s="96">
        <v>6783</v>
      </c>
      <c r="E354" s="96"/>
      <c r="F354" s="96" t="s">
        <v>683</v>
      </c>
      <c r="G354" s="118">
        <v>43521</v>
      </c>
      <c r="H354" s="96"/>
      <c r="I354" s="103">
        <v>2.88</v>
      </c>
      <c r="J354" s="109" t="s">
        <v>907</v>
      </c>
      <c r="K354" s="109" t="s">
        <v>136</v>
      </c>
      <c r="L354" s="110">
        <v>2.9281999999999999E-2</v>
      </c>
      <c r="M354" s="110">
        <v>3.4600000000000006E-2</v>
      </c>
      <c r="N354" s="103">
        <v>388766.37</v>
      </c>
      <c r="O354" s="105">
        <v>100</v>
      </c>
      <c r="P354" s="103">
        <v>1347.4642699999999</v>
      </c>
      <c r="Q354" s="104">
        <f t="shared" si="7"/>
        <v>2.3293657035678182E-4</v>
      </c>
      <c r="R354" s="104">
        <f>P354/'סכום נכסי הקרן'!$C$42</f>
        <v>1.7889652846812764E-5</v>
      </c>
    </row>
    <row r="355" spans="2:18">
      <c r="B355" s="94" t="s">
        <v>4037</v>
      </c>
      <c r="C355" s="109" t="s">
        <v>3714</v>
      </c>
      <c r="D355" s="96">
        <v>7407</v>
      </c>
      <c r="E355" s="96"/>
      <c r="F355" s="96" t="s">
        <v>683</v>
      </c>
      <c r="G355" s="118">
        <v>43866</v>
      </c>
      <c r="H355" s="96"/>
      <c r="I355" s="103">
        <v>4.1100000000000003</v>
      </c>
      <c r="J355" s="109" t="s">
        <v>1128</v>
      </c>
      <c r="K355" s="109" t="s">
        <v>136</v>
      </c>
      <c r="L355" s="110">
        <v>2.4265999999999999E-2</v>
      </c>
      <c r="M355" s="110">
        <v>4.6899999999999997E-2</v>
      </c>
      <c r="N355" s="103">
        <v>26916348.639999997</v>
      </c>
      <c r="O355" s="105">
        <v>91.71</v>
      </c>
      <c r="P355" s="103">
        <v>85558.156029999998</v>
      </c>
      <c r="Q355" s="104">
        <f t="shared" si="7"/>
        <v>1.4790465228201273E-2</v>
      </c>
      <c r="R355" s="104">
        <f>P355/'סכום נכסי הקרן'!$C$42</f>
        <v>1.1359156184454079E-3</v>
      </c>
    </row>
    <row r="356" spans="2:18">
      <c r="B356" s="94" t="s">
        <v>4037</v>
      </c>
      <c r="C356" s="109" t="s">
        <v>3714</v>
      </c>
      <c r="D356" s="96">
        <v>7489</v>
      </c>
      <c r="E356" s="96"/>
      <c r="F356" s="96" t="s">
        <v>683</v>
      </c>
      <c r="G356" s="118">
        <v>43903</v>
      </c>
      <c r="H356" s="96"/>
      <c r="I356" s="103">
        <v>4.1099999999999994</v>
      </c>
      <c r="J356" s="109" t="s">
        <v>1128</v>
      </c>
      <c r="K356" s="109" t="s">
        <v>136</v>
      </c>
      <c r="L356" s="110">
        <v>2.4265999999999999E-2</v>
      </c>
      <c r="M356" s="110">
        <v>4.6899922857642148E-2</v>
      </c>
      <c r="N356" s="103">
        <v>242343.28000000003</v>
      </c>
      <c r="O356" s="105">
        <v>91.71</v>
      </c>
      <c r="P356" s="103">
        <v>770.32906000000003</v>
      </c>
      <c r="Q356" s="104">
        <f t="shared" si="7"/>
        <v>1.3316702585558252E-4</v>
      </c>
      <c r="R356" s="104">
        <f>P356/'סכום נכסי הקרן'!$C$42</f>
        <v>1.0227298614167782E-5</v>
      </c>
    </row>
    <row r="357" spans="2:18">
      <c r="B357" s="94" t="s">
        <v>4037</v>
      </c>
      <c r="C357" s="109" t="s">
        <v>3714</v>
      </c>
      <c r="D357" s="96">
        <v>7590</v>
      </c>
      <c r="E357" s="96"/>
      <c r="F357" s="96" t="s">
        <v>683</v>
      </c>
      <c r="G357" s="118">
        <v>43927</v>
      </c>
      <c r="H357" s="96"/>
      <c r="I357" s="103">
        <v>4.1100000000000012</v>
      </c>
      <c r="J357" s="109" t="s">
        <v>1128</v>
      </c>
      <c r="K357" s="109" t="s">
        <v>136</v>
      </c>
      <c r="L357" s="110">
        <v>2.4265999999999999E-2</v>
      </c>
      <c r="M357" s="110">
        <v>4.689980176576327E-2</v>
      </c>
      <c r="N357" s="103">
        <v>150791.66999999998</v>
      </c>
      <c r="O357" s="105">
        <v>91.71</v>
      </c>
      <c r="P357" s="103">
        <v>479.31679999999989</v>
      </c>
      <c r="Q357" s="104">
        <f t="shared" si="7"/>
        <v>8.2859645329510303E-5</v>
      </c>
      <c r="R357" s="104">
        <f>P357/'סכום נכסי הקרן'!$C$42</f>
        <v>6.3636649568787324E-6</v>
      </c>
    </row>
    <row r="358" spans="2:18">
      <c r="B358" s="94" t="s">
        <v>4037</v>
      </c>
      <c r="C358" s="109" t="s">
        <v>3714</v>
      </c>
      <c r="D358" s="96">
        <v>7594</v>
      </c>
      <c r="E358" s="96"/>
      <c r="F358" s="96" t="s">
        <v>683</v>
      </c>
      <c r="G358" s="118">
        <v>43929</v>
      </c>
      <c r="H358" s="96"/>
      <c r="I358" s="103">
        <v>4.1100000000000012</v>
      </c>
      <c r="J358" s="109" t="s">
        <v>1128</v>
      </c>
      <c r="K358" s="109" t="s">
        <v>136</v>
      </c>
      <c r="L358" s="110">
        <v>2.4265999999999999E-2</v>
      </c>
      <c r="M358" s="110">
        <v>4.6899891539313156E-2</v>
      </c>
      <c r="N358" s="103">
        <v>36335.39</v>
      </c>
      <c r="O358" s="105">
        <v>91.71</v>
      </c>
      <c r="P358" s="103">
        <v>115.49807000000001</v>
      </c>
      <c r="Q358" s="104">
        <f t="shared" si="7"/>
        <v>1.9966187532844574E-5</v>
      </c>
      <c r="R358" s="104">
        <f>P358/'סכום נכסי הקרן'!$C$42</f>
        <v>1.5334138520621998E-6</v>
      </c>
    </row>
    <row r="359" spans="2:18">
      <c r="B359" s="94" t="s">
        <v>4037</v>
      </c>
      <c r="C359" s="109" t="s">
        <v>3714</v>
      </c>
      <c r="D359" s="96">
        <v>7651</v>
      </c>
      <c r="E359" s="96"/>
      <c r="F359" s="96" t="s">
        <v>683</v>
      </c>
      <c r="G359" s="118">
        <v>43955</v>
      </c>
      <c r="H359" s="96"/>
      <c r="I359" s="103">
        <v>4.1100000000000012</v>
      </c>
      <c r="J359" s="109" t="s">
        <v>1128</v>
      </c>
      <c r="K359" s="109" t="s">
        <v>136</v>
      </c>
      <c r="L359" s="110">
        <v>2.4265999999999999E-2</v>
      </c>
      <c r="M359" s="110">
        <v>4.6899202110365489E-2</v>
      </c>
      <c r="N359" s="103">
        <v>124385.93</v>
      </c>
      <c r="O359" s="105">
        <v>91.71</v>
      </c>
      <c r="P359" s="103">
        <v>395.38175000000001</v>
      </c>
      <c r="Q359" s="104">
        <f t="shared" si="7"/>
        <v>6.8349766949043125E-5</v>
      </c>
      <c r="R359" s="104">
        <f>P359/'סכום נכסי הקרן'!$C$42</f>
        <v>5.2492985579983601E-6</v>
      </c>
    </row>
    <row r="360" spans="2:18">
      <c r="B360" s="94" t="s">
        <v>4037</v>
      </c>
      <c r="C360" s="109" t="s">
        <v>3714</v>
      </c>
      <c r="D360" s="96">
        <v>7715</v>
      </c>
      <c r="E360" s="96"/>
      <c r="F360" s="96" t="s">
        <v>683</v>
      </c>
      <c r="G360" s="118">
        <v>43986</v>
      </c>
      <c r="H360" s="96"/>
      <c r="I360" s="103">
        <v>4.1100000000000003</v>
      </c>
      <c r="J360" s="109" t="s">
        <v>1128</v>
      </c>
      <c r="K360" s="109" t="s">
        <v>136</v>
      </c>
      <c r="L360" s="110">
        <v>2.4265999999999999E-2</v>
      </c>
      <c r="M360" s="110">
        <v>4.6899765175825954E-2</v>
      </c>
      <c r="N360" s="103">
        <v>122098.8</v>
      </c>
      <c r="O360" s="105">
        <v>91.71</v>
      </c>
      <c r="P360" s="103">
        <v>388.11165999999997</v>
      </c>
      <c r="Q360" s="104">
        <f t="shared" si="7"/>
        <v>6.7092984213880033E-5</v>
      </c>
      <c r="R360" s="104">
        <f>P360/'סכום נכסי הקרן'!$C$42</f>
        <v>5.1527769735966553E-6</v>
      </c>
    </row>
    <row r="361" spans="2:18">
      <c r="B361" s="94" t="s">
        <v>4037</v>
      </c>
      <c r="C361" s="109" t="s">
        <v>3714</v>
      </c>
      <c r="D361" s="96">
        <v>7738</v>
      </c>
      <c r="E361" s="96"/>
      <c r="F361" s="96" t="s">
        <v>683</v>
      </c>
      <c r="G361" s="118">
        <v>43991</v>
      </c>
      <c r="H361" s="96"/>
      <c r="I361" s="103">
        <v>4.1100000000000003</v>
      </c>
      <c r="J361" s="109" t="s">
        <v>1128</v>
      </c>
      <c r="K361" s="109" t="s">
        <v>136</v>
      </c>
      <c r="L361" s="110">
        <v>2.4265999999999999E-2</v>
      </c>
      <c r="M361" s="110">
        <v>4.6899994672536714E-2</v>
      </c>
      <c r="N361" s="103">
        <v>24979.010000000006</v>
      </c>
      <c r="O361" s="105">
        <v>91.71</v>
      </c>
      <c r="P361" s="103">
        <v>79.399889999999999</v>
      </c>
      <c r="Q361" s="104">
        <f t="shared" si="7"/>
        <v>1.3725883850935608E-5</v>
      </c>
      <c r="R361" s="104">
        <f>P361/'סכום נכסי הקרן'!$C$42</f>
        <v>1.0541552008463425E-6</v>
      </c>
    </row>
    <row r="362" spans="2:18">
      <c r="B362" s="94" t="s">
        <v>4038</v>
      </c>
      <c r="C362" s="109" t="s">
        <v>3714</v>
      </c>
      <c r="D362" s="96">
        <v>7323</v>
      </c>
      <c r="E362" s="96"/>
      <c r="F362" s="96" t="s">
        <v>683</v>
      </c>
      <c r="G362" s="118">
        <v>43822</v>
      </c>
      <c r="H362" s="96"/>
      <c r="I362" s="103">
        <v>3.48</v>
      </c>
      <c r="J362" s="109" t="s">
        <v>907</v>
      </c>
      <c r="K362" s="109" t="s">
        <v>136</v>
      </c>
      <c r="L362" s="110">
        <v>4.3078999999999999E-2</v>
      </c>
      <c r="M362" s="110">
        <v>3.5900000000000001E-2</v>
      </c>
      <c r="N362" s="103">
        <v>2577918.1799999997</v>
      </c>
      <c r="O362" s="105">
        <v>102.95</v>
      </c>
      <c r="P362" s="103">
        <v>9198.6484899999996</v>
      </c>
      <c r="Q362" s="104">
        <f t="shared" si="7"/>
        <v>1.5901732453196624E-3</v>
      </c>
      <c r="R362" s="104">
        <f>P362/'סכום נכסי הקרן'!$C$42</f>
        <v>1.2212615340513513E-4</v>
      </c>
    </row>
    <row r="363" spans="2:18">
      <c r="B363" s="94" t="s">
        <v>4038</v>
      </c>
      <c r="C363" s="109" t="s">
        <v>3714</v>
      </c>
      <c r="D363" s="96">
        <v>7324</v>
      </c>
      <c r="E363" s="96"/>
      <c r="F363" s="96" t="s">
        <v>683</v>
      </c>
      <c r="G363" s="118">
        <v>43822</v>
      </c>
      <c r="H363" s="96"/>
      <c r="I363" s="103">
        <v>3.47</v>
      </c>
      <c r="J363" s="109" t="s">
        <v>907</v>
      </c>
      <c r="K363" s="109" t="s">
        <v>136</v>
      </c>
      <c r="L363" s="110">
        <v>4.3624999999999997E-2</v>
      </c>
      <c r="M363" s="110">
        <v>3.5200000000000002E-2</v>
      </c>
      <c r="N363" s="103">
        <v>2623035.2400000002</v>
      </c>
      <c r="O363" s="105">
        <v>103.32</v>
      </c>
      <c r="P363" s="103">
        <v>9393.2756699999991</v>
      </c>
      <c r="Q363" s="104">
        <f t="shared" si="7"/>
        <v>1.623818506880039E-3</v>
      </c>
      <c r="R363" s="104">
        <f>P363/'סכום נכסי הקרן'!$C$42</f>
        <v>1.2471012743863892E-4</v>
      </c>
    </row>
    <row r="364" spans="2:18">
      <c r="B364" s="94" t="s">
        <v>4038</v>
      </c>
      <c r="C364" s="109" t="s">
        <v>3714</v>
      </c>
      <c r="D364" s="96">
        <v>7325</v>
      </c>
      <c r="E364" s="96"/>
      <c r="F364" s="96" t="s">
        <v>683</v>
      </c>
      <c r="G364" s="118">
        <v>43822</v>
      </c>
      <c r="H364" s="96"/>
      <c r="I364" s="103">
        <v>3.46</v>
      </c>
      <c r="J364" s="109" t="s">
        <v>907</v>
      </c>
      <c r="K364" s="109" t="s">
        <v>136</v>
      </c>
      <c r="L364" s="110">
        <v>4.7601000000000004E-2</v>
      </c>
      <c r="M364" s="110">
        <v>3.5700000000000003E-2</v>
      </c>
      <c r="N364" s="103">
        <v>2623035.2399999998</v>
      </c>
      <c r="O364" s="105">
        <v>103.85</v>
      </c>
      <c r="P364" s="103">
        <v>9441.4605199999987</v>
      </c>
      <c r="Q364" s="104">
        <f t="shared" si="7"/>
        <v>1.6321482369901785E-3</v>
      </c>
      <c r="R364" s="104">
        <f>P364/'סכום נכסי הקרן'!$C$42</f>
        <v>1.2534985515399847E-4</v>
      </c>
    </row>
    <row r="365" spans="2:18">
      <c r="B365" s="94" t="s">
        <v>4038</v>
      </c>
      <c r="C365" s="109" t="s">
        <v>3714</v>
      </c>
      <c r="D365" s="96">
        <v>7552</v>
      </c>
      <c r="E365" s="96"/>
      <c r="F365" s="96" t="s">
        <v>683</v>
      </c>
      <c r="G365" s="118">
        <v>43921</v>
      </c>
      <c r="H365" s="96"/>
      <c r="I365" s="103">
        <v>3.49</v>
      </c>
      <c r="J365" s="109" t="s">
        <v>907</v>
      </c>
      <c r="K365" s="109" t="s">
        <v>136</v>
      </c>
      <c r="L365" s="110">
        <v>4.3078999999999999E-2</v>
      </c>
      <c r="M365" s="110">
        <v>3.3300007724724863E-2</v>
      </c>
      <c r="N365" s="103">
        <v>57724.07</v>
      </c>
      <c r="O365" s="105">
        <v>103.85</v>
      </c>
      <c r="P365" s="103">
        <v>207.77439000000001</v>
      </c>
      <c r="Q365" s="104">
        <f t="shared" si="7"/>
        <v>3.5918023870549408E-5</v>
      </c>
      <c r="R365" s="104">
        <f>P365/'סכום נכסי הקרן'!$C$42</f>
        <v>2.7585233911681278E-6</v>
      </c>
    </row>
    <row r="366" spans="2:18">
      <c r="B366" s="94" t="s">
        <v>4039</v>
      </c>
      <c r="C366" s="109" t="s">
        <v>3714</v>
      </c>
      <c r="D366" s="96">
        <v>7056</v>
      </c>
      <c r="E366" s="96"/>
      <c r="F366" s="96" t="s">
        <v>683</v>
      </c>
      <c r="G366" s="118">
        <v>43664</v>
      </c>
      <c r="H366" s="96"/>
      <c r="I366" s="103">
        <v>0.66000000000000014</v>
      </c>
      <c r="J366" s="109" t="s">
        <v>1128</v>
      </c>
      <c r="K366" s="109" t="s">
        <v>136</v>
      </c>
      <c r="L366" s="110">
        <v>2.1480000000000003E-2</v>
      </c>
      <c r="M366" s="110">
        <v>3.4500007719654086E-2</v>
      </c>
      <c r="N366" s="103">
        <v>19421795.550000001</v>
      </c>
      <c r="O366" s="105">
        <v>99.36</v>
      </c>
      <c r="P366" s="103">
        <v>66885.121309999988</v>
      </c>
      <c r="Q366" s="104">
        <f t="shared" si="7"/>
        <v>1.1562451868091983E-2</v>
      </c>
      <c r="R366" s="104">
        <f>P366/'סכום נכסי הקרן'!$C$42</f>
        <v>8.8800247063534996E-4</v>
      </c>
    </row>
    <row r="367" spans="2:18">
      <c r="B367" s="94" t="s">
        <v>4039</v>
      </c>
      <c r="C367" s="109" t="s">
        <v>3714</v>
      </c>
      <c r="D367" s="96">
        <v>7504</v>
      </c>
      <c r="E367" s="96"/>
      <c r="F367" s="96" t="s">
        <v>683</v>
      </c>
      <c r="G367" s="118">
        <v>43914</v>
      </c>
      <c r="H367" s="96"/>
      <c r="I367" s="103">
        <v>0.65999999999999992</v>
      </c>
      <c r="J367" s="109" t="s">
        <v>1128</v>
      </c>
      <c r="K367" s="109" t="s">
        <v>136</v>
      </c>
      <c r="L367" s="110">
        <v>2.1480000000000003E-2</v>
      </c>
      <c r="M367" s="110">
        <v>3.4504223892324756E-2</v>
      </c>
      <c r="N367" s="103">
        <v>19308.89</v>
      </c>
      <c r="O367" s="105">
        <v>99.36</v>
      </c>
      <c r="P367" s="103">
        <v>66.496250000000003</v>
      </c>
      <c r="Q367" s="104">
        <f t="shared" si="7"/>
        <v>1.1495227562944697E-5</v>
      </c>
      <c r="R367" s="104">
        <f>P367/'סכום נכסי הקרן'!$C$42</f>
        <v>8.8283960814402391E-7</v>
      </c>
    </row>
    <row r="368" spans="2:18">
      <c r="B368" s="94" t="s">
        <v>4039</v>
      </c>
      <c r="C368" s="109" t="s">
        <v>3714</v>
      </c>
      <c r="D368" s="96">
        <v>7296</v>
      </c>
      <c r="E368" s="96"/>
      <c r="F368" s="96" t="s">
        <v>683</v>
      </c>
      <c r="G368" s="118">
        <v>43801</v>
      </c>
      <c r="H368" s="96"/>
      <c r="I368" s="103">
        <v>0.65999999999999992</v>
      </c>
      <c r="J368" s="109" t="s">
        <v>1128</v>
      </c>
      <c r="K368" s="109" t="s">
        <v>136</v>
      </c>
      <c r="L368" s="110">
        <v>2.1480000000000003E-2</v>
      </c>
      <c r="M368" s="110">
        <v>3.4504613466120271E-2</v>
      </c>
      <c r="N368" s="103">
        <v>82943.02</v>
      </c>
      <c r="O368" s="105">
        <v>99.36</v>
      </c>
      <c r="P368" s="103">
        <v>285.64054999999996</v>
      </c>
      <c r="Q368" s="104">
        <f t="shared" si="7"/>
        <v>4.9378771336048006E-5</v>
      </c>
      <c r="R368" s="104">
        <f>P368/'סכום נכסי הקרן'!$C$42</f>
        <v>3.7923159761947994E-6</v>
      </c>
    </row>
    <row r="369" spans="2:18">
      <c r="B369" s="94" t="s">
        <v>4040</v>
      </c>
      <c r="C369" s="109" t="s">
        <v>3714</v>
      </c>
      <c r="D369" s="96">
        <v>6588</v>
      </c>
      <c r="E369" s="96"/>
      <c r="F369" s="96" t="s">
        <v>683</v>
      </c>
      <c r="G369" s="118">
        <v>43397</v>
      </c>
      <c r="H369" s="96"/>
      <c r="I369" s="103">
        <v>1.0099999999999998</v>
      </c>
      <c r="J369" s="109" t="s">
        <v>1128</v>
      </c>
      <c r="K369" s="109" t="s">
        <v>136</v>
      </c>
      <c r="L369" s="110">
        <v>1.9810000000000001E-2</v>
      </c>
      <c r="M369" s="110">
        <v>3.4699999999999995E-2</v>
      </c>
      <c r="N369" s="103">
        <v>18291541.399999999</v>
      </c>
      <c r="O369" s="105">
        <v>98.68</v>
      </c>
      <c r="P369" s="103">
        <v>62561.623240000001</v>
      </c>
      <c r="Q369" s="104">
        <f t="shared" si="7"/>
        <v>1.0815047402688264E-2</v>
      </c>
      <c r="R369" s="104">
        <f>P369/'סכום נכסי הקרן'!$C$42</f>
        <v>8.3060140904270036E-4</v>
      </c>
    </row>
    <row r="370" spans="2:18">
      <c r="B370" s="94" t="s">
        <v>4041</v>
      </c>
      <c r="C370" s="109" t="s">
        <v>3714</v>
      </c>
      <c r="D370" s="96">
        <v>487447</v>
      </c>
      <c r="E370" s="96"/>
      <c r="F370" s="96" t="s">
        <v>683</v>
      </c>
      <c r="G370" s="118">
        <v>42682</v>
      </c>
      <c r="H370" s="96"/>
      <c r="I370" s="103">
        <v>1.9400000000000002</v>
      </c>
      <c r="J370" s="109" t="s">
        <v>907</v>
      </c>
      <c r="K370" s="109" t="s">
        <v>136</v>
      </c>
      <c r="L370" s="110">
        <v>2.9281999999999999E-2</v>
      </c>
      <c r="M370" s="110">
        <v>3.6999999999999998E-2</v>
      </c>
      <c r="N370" s="103">
        <v>11746252.949999999</v>
      </c>
      <c r="O370" s="105">
        <v>98.68</v>
      </c>
      <c r="P370" s="103">
        <v>40175.109219999998</v>
      </c>
      <c r="Q370" s="104">
        <f t="shared" si="7"/>
        <v>6.9450837129922003E-3</v>
      </c>
      <c r="R370" s="104">
        <f>P370/'סכום נכסי הקרן'!$C$42</f>
        <v>5.333861335177271E-4</v>
      </c>
    </row>
    <row r="371" spans="2:18">
      <c r="B371" s="94" t="s">
        <v>4042</v>
      </c>
      <c r="C371" s="109" t="s">
        <v>3714</v>
      </c>
      <c r="D371" s="96">
        <v>6524</v>
      </c>
      <c r="E371" s="96"/>
      <c r="F371" s="96" t="s">
        <v>683</v>
      </c>
      <c r="G371" s="118">
        <v>43357</v>
      </c>
      <c r="H371" s="96"/>
      <c r="I371" s="103">
        <v>7.1300000000000008</v>
      </c>
      <c r="J371" s="109" t="s">
        <v>907</v>
      </c>
      <c r="K371" s="109" t="s">
        <v>139</v>
      </c>
      <c r="L371" s="110">
        <v>2.7250999999999997E-2</v>
      </c>
      <c r="M371" s="110">
        <v>2.6600000000000002E-2</v>
      </c>
      <c r="N371" s="103">
        <v>2712652.89</v>
      </c>
      <c r="O371" s="105">
        <v>100.57</v>
      </c>
      <c r="P371" s="103">
        <v>11605.67427</v>
      </c>
      <c r="Q371" s="104">
        <f t="shared" si="7"/>
        <v>2.0062765457459939E-3</v>
      </c>
      <c r="R371" s="104">
        <f>P371/'סכום נכסי הקרן'!$C$42</f>
        <v>1.5408310881852706E-4</v>
      </c>
    </row>
    <row r="372" spans="2:18">
      <c r="B372" s="94" t="s">
        <v>4042</v>
      </c>
      <c r="C372" s="109" t="s">
        <v>3714</v>
      </c>
      <c r="D372" s="96">
        <v>471677</v>
      </c>
      <c r="E372" s="96"/>
      <c r="F372" s="96" t="s">
        <v>683</v>
      </c>
      <c r="G372" s="118">
        <v>42891</v>
      </c>
      <c r="H372" s="96"/>
      <c r="I372" s="103">
        <v>7.13</v>
      </c>
      <c r="J372" s="109" t="s">
        <v>907</v>
      </c>
      <c r="K372" s="109" t="s">
        <v>139</v>
      </c>
      <c r="L372" s="110">
        <v>2.7250999999999997E-2</v>
      </c>
      <c r="M372" s="110">
        <v>2.6600000000000006E-2</v>
      </c>
      <c r="N372" s="103">
        <v>7816173.2599999998</v>
      </c>
      <c r="O372" s="105">
        <v>100.57</v>
      </c>
      <c r="P372" s="103">
        <v>33440.312819999999</v>
      </c>
      <c r="Q372" s="104">
        <f t="shared" si="7"/>
        <v>5.7808373501055605E-3</v>
      </c>
      <c r="R372" s="104">
        <f>P372/'סכום נכסי הקרן'!$C$42</f>
        <v>4.4397139186378749E-4</v>
      </c>
    </row>
    <row r="373" spans="2:18">
      <c r="B373" s="94" t="s">
        <v>4043</v>
      </c>
      <c r="C373" s="109" t="s">
        <v>3714</v>
      </c>
      <c r="D373" s="96">
        <v>6781</v>
      </c>
      <c r="E373" s="96"/>
      <c r="F373" s="96" t="s">
        <v>683</v>
      </c>
      <c r="G373" s="118">
        <v>43517</v>
      </c>
      <c r="H373" s="96"/>
      <c r="I373" s="103">
        <v>0.2</v>
      </c>
      <c r="J373" s="109" t="s">
        <v>1128</v>
      </c>
      <c r="K373" s="109" t="s">
        <v>136</v>
      </c>
      <c r="L373" s="110">
        <v>2.4801000000000004E-2</v>
      </c>
      <c r="M373" s="110">
        <v>4.0199999999999993E-2</v>
      </c>
      <c r="N373" s="103">
        <v>19766203.280000001</v>
      </c>
      <c r="O373" s="105">
        <v>99.86</v>
      </c>
      <c r="P373" s="103">
        <v>68413.749450000003</v>
      </c>
      <c r="Q373" s="104">
        <f t="shared" si="7"/>
        <v>1.1826706293392974E-2</v>
      </c>
      <c r="R373" s="104">
        <f>P373/'סכום נכסי הקרן'!$C$42</f>
        <v>9.0829735144615578E-4</v>
      </c>
    </row>
    <row r="374" spans="2:18">
      <c r="B374" s="94" t="s">
        <v>4043</v>
      </c>
      <c r="C374" s="109" t="s">
        <v>3714</v>
      </c>
      <c r="D374" s="96">
        <v>95004006</v>
      </c>
      <c r="E374" s="96"/>
      <c r="F374" s="96" t="s">
        <v>683</v>
      </c>
      <c r="G374" s="118">
        <v>43865</v>
      </c>
      <c r="H374" s="96"/>
      <c r="I374" s="103">
        <v>0.2</v>
      </c>
      <c r="J374" s="109" t="s">
        <v>1128</v>
      </c>
      <c r="K374" s="109" t="s">
        <v>136</v>
      </c>
      <c r="L374" s="110">
        <v>2.4801000000000004E-2</v>
      </c>
      <c r="M374" s="110">
        <v>4.0200000000000007E-2</v>
      </c>
      <c r="N374" s="103">
        <v>79442.570000000007</v>
      </c>
      <c r="O374" s="105">
        <v>99.86</v>
      </c>
      <c r="P374" s="103">
        <v>274.96249</v>
      </c>
      <c r="Q374" s="104">
        <f t="shared" si="7"/>
        <v>4.7532851759669237E-5</v>
      </c>
      <c r="R374" s="104">
        <f>P374/'סכום נכסי הקרן'!$C$42</f>
        <v>3.6505483681546718E-6</v>
      </c>
    </row>
    <row r="375" spans="2:18">
      <c r="B375" s="94" t="s">
        <v>4043</v>
      </c>
      <c r="C375" s="109" t="s">
        <v>3714</v>
      </c>
      <c r="D375" s="96">
        <v>95004007</v>
      </c>
      <c r="E375" s="96"/>
      <c r="F375" s="96" t="s">
        <v>683</v>
      </c>
      <c r="G375" s="118">
        <v>43888</v>
      </c>
      <c r="H375" s="96"/>
      <c r="I375" s="103">
        <v>0.20000000000000004</v>
      </c>
      <c r="J375" s="109" t="s">
        <v>1128</v>
      </c>
      <c r="K375" s="109" t="s">
        <v>136</v>
      </c>
      <c r="L375" s="110">
        <v>2.4801000000000004E-2</v>
      </c>
      <c r="M375" s="110">
        <v>4.0200000000000007E-2</v>
      </c>
      <c r="N375" s="103">
        <v>174245.86</v>
      </c>
      <c r="O375" s="105">
        <v>99.86</v>
      </c>
      <c r="P375" s="103">
        <v>603.09069</v>
      </c>
      <c r="Q375" s="104">
        <f t="shared" si="7"/>
        <v>1.0425647645759476E-4</v>
      </c>
      <c r="R375" s="104">
        <f>P375/'סכום נכסי הקרן'!$C$42</f>
        <v>8.0069530001302173E-6</v>
      </c>
    </row>
    <row r="376" spans="2:18">
      <c r="B376" s="94" t="s">
        <v>4043</v>
      </c>
      <c r="C376" s="109" t="s">
        <v>3714</v>
      </c>
      <c r="D376" s="96">
        <v>95004008</v>
      </c>
      <c r="E376" s="96"/>
      <c r="F376" s="96" t="s">
        <v>683</v>
      </c>
      <c r="G376" s="118">
        <v>43924</v>
      </c>
      <c r="H376" s="96"/>
      <c r="I376" s="103">
        <v>0.2</v>
      </c>
      <c r="J376" s="109" t="s">
        <v>1128</v>
      </c>
      <c r="K376" s="109" t="s">
        <v>136</v>
      </c>
      <c r="L376" s="110">
        <v>2.4801000000000004E-2</v>
      </c>
      <c r="M376" s="110">
        <v>4.0200000000000007E-2</v>
      </c>
      <c r="N376" s="103">
        <v>170209.39</v>
      </c>
      <c r="O376" s="105">
        <v>99.86</v>
      </c>
      <c r="P376" s="103">
        <v>589.11982999999998</v>
      </c>
      <c r="Q376" s="104">
        <f t="shared" si="7"/>
        <v>1.0184132951396949E-4</v>
      </c>
      <c r="R376" s="104">
        <f>P376/'סכום נכסי הקרן'!$C$42</f>
        <v>7.8214684266717886E-6</v>
      </c>
    </row>
    <row r="377" spans="2:18">
      <c r="B377" s="94" t="s">
        <v>4043</v>
      </c>
      <c r="C377" s="109" t="s">
        <v>3714</v>
      </c>
      <c r="D377" s="96">
        <v>95004009</v>
      </c>
      <c r="E377" s="96"/>
      <c r="F377" s="96" t="s">
        <v>683</v>
      </c>
      <c r="G377" s="118">
        <v>43944</v>
      </c>
      <c r="H377" s="96"/>
      <c r="I377" s="103">
        <v>0.19999999999999998</v>
      </c>
      <c r="J377" s="109" t="s">
        <v>1128</v>
      </c>
      <c r="K377" s="109" t="s">
        <v>136</v>
      </c>
      <c r="L377" s="110">
        <v>2.4801000000000004E-2</v>
      </c>
      <c r="M377" s="110">
        <v>4.0200000000000007E-2</v>
      </c>
      <c r="N377" s="103">
        <v>293783.49</v>
      </c>
      <c r="O377" s="105">
        <v>99.86</v>
      </c>
      <c r="P377" s="103">
        <v>1016.8280500000001</v>
      </c>
      <c r="Q377" s="104">
        <f t="shared" si="7"/>
        <v>1.7577938345598901E-4</v>
      </c>
      <c r="R377" s="104">
        <f>P377/'סכום נכסי הקרן'!$C$42</f>
        <v>1.3499950406404151E-5</v>
      </c>
    </row>
    <row r="378" spans="2:18">
      <c r="B378" s="94" t="s">
        <v>4043</v>
      </c>
      <c r="C378" s="109" t="s">
        <v>3714</v>
      </c>
      <c r="D378" s="96">
        <v>95004010</v>
      </c>
      <c r="E378" s="96"/>
      <c r="F378" s="96" t="s">
        <v>683</v>
      </c>
      <c r="G378" s="118">
        <v>43984</v>
      </c>
      <c r="H378" s="96"/>
      <c r="I378" s="103">
        <v>0.2</v>
      </c>
      <c r="J378" s="109" t="s">
        <v>1128</v>
      </c>
      <c r="K378" s="109" t="s">
        <v>136</v>
      </c>
      <c r="L378" s="110">
        <v>2.4801000000000004E-2</v>
      </c>
      <c r="M378" s="110">
        <v>4.0199999999999993E-2</v>
      </c>
      <c r="N378" s="103">
        <v>112105.23</v>
      </c>
      <c r="O378" s="105">
        <v>99.86</v>
      </c>
      <c r="P378" s="103">
        <v>388.01277000000005</v>
      </c>
      <c r="Q378" s="104">
        <f t="shared" si="7"/>
        <v>6.7075889068609454E-5</v>
      </c>
      <c r="R378" s="104">
        <f>P378/'סכום נכסי הקרן'!$C$42</f>
        <v>5.151464057321688E-6</v>
      </c>
    </row>
    <row r="379" spans="2:18">
      <c r="B379" s="94" t="s">
        <v>4043</v>
      </c>
      <c r="C379" s="109" t="s">
        <v>3714</v>
      </c>
      <c r="D379" s="96">
        <v>6888</v>
      </c>
      <c r="E379" s="96"/>
      <c r="F379" s="96" t="s">
        <v>683</v>
      </c>
      <c r="G379" s="118">
        <v>43584</v>
      </c>
      <c r="H379" s="96"/>
      <c r="I379" s="103">
        <v>0.19999999999999998</v>
      </c>
      <c r="J379" s="109" t="s">
        <v>1128</v>
      </c>
      <c r="K379" s="109" t="s">
        <v>136</v>
      </c>
      <c r="L379" s="110">
        <v>2.4801000000000004E-2</v>
      </c>
      <c r="M379" s="110">
        <v>4.0200000000000007E-2</v>
      </c>
      <c r="N379" s="103">
        <v>26723.19</v>
      </c>
      <c r="O379" s="105">
        <v>99.86</v>
      </c>
      <c r="P379" s="103">
        <v>92.492919999999998</v>
      </c>
      <c r="Q379" s="104">
        <f t="shared" si="7"/>
        <v>1.5989280047540105E-5</v>
      </c>
      <c r="R379" s="104">
        <f>P379/'סכום נכסי הקרן'!$C$42</f>
        <v>1.2279852359929552E-6</v>
      </c>
    </row>
    <row r="380" spans="2:18">
      <c r="B380" s="94" t="s">
        <v>4043</v>
      </c>
      <c r="C380" s="109" t="s">
        <v>3714</v>
      </c>
      <c r="D380" s="96">
        <v>6952</v>
      </c>
      <c r="E380" s="96"/>
      <c r="F380" s="96" t="s">
        <v>683</v>
      </c>
      <c r="G380" s="118">
        <v>43627</v>
      </c>
      <c r="H380" s="96"/>
      <c r="I380" s="103">
        <v>0.19999999999999998</v>
      </c>
      <c r="J380" s="109" t="s">
        <v>1128</v>
      </c>
      <c r="K380" s="109" t="s">
        <v>136</v>
      </c>
      <c r="L380" s="110">
        <v>2.4801000000000004E-2</v>
      </c>
      <c r="M380" s="110">
        <v>4.0200000000000007E-2</v>
      </c>
      <c r="N380" s="103">
        <v>30077.55</v>
      </c>
      <c r="O380" s="105">
        <v>99.86</v>
      </c>
      <c r="P380" s="103">
        <v>104.10283</v>
      </c>
      <c r="Q380" s="104">
        <f t="shared" si="7"/>
        <v>1.7996288825257756E-5</v>
      </c>
      <c r="R380" s="104">
        <f>P380/'סכום נכסי הקרן'!$C$42</f>
        <v>1.3821245806174623E-6</v>
      </c>
    </row>
    <row r="381" spans="2:18">
      <c r="B381" s="94" t="s">
        <v>4043</v>
      </c>
      <c r="C381" s="109" t="s">
        <v>3714</v>
      </c>
      <c r="D381" s="96">
        <v>7033</v>
      </c>
      <c r="E381" s="96"/>
      <c r="F381" s="96" t="s">
        <v>683</v>
      </c>
      <c r="G381" s="118">
        <v>43658</v>
      </c>
      <c r="H381" s="96"/>
      <c r="I381" s="103">
        <v>0.19999999999999998</v>
      </c>
      <c r="J381" s="109" t="s">
        <v>1128</v>
      </c>
      <c r="K381" s="109" t="s">
        <v>136</v>
      </c>
      <c r="L381" s="110">
        <v>2.4801000000000004E-2</v>
      </c>
      <c r="M381" s="110">
        <v>4.0199999999999993E-2</v>
      </c>
      <c r="N381" s="103">
        <v>52027.98</v>
      </c>
      <c r="O381" s="105">
        <v>99.86</v>
      </c>
      <c r="P381" s="103">
        <v>180.07656</v>
      </c>
      <c r="Q381" s="104">
        <f t="shared" si="7"/>
        <v>3.112989132398089E-5</v>
      </c>
      <c r="R381" s="104">
        <f>P381/'סכום נכסי הקרן'!$C$42</f>
        <v>2.3907922577036119E-6</v>
      </c>
    </row>
    <row r="382" spans="2:18">
      <c r="B382" s="94" t="s">
        <v>4043</v>
      </c>
      <c r="C382" s="109" t="s">
        <v>3714</v>
      </c>
      <c r="D382" s="96">
        <v>7083</v>
      </c>
      <c r="E382" s="96"/>
      <c r="F382" s="96" t="s">
        <v>683</v>
      </c>
      <c r="G382" s="118">
        <v>43682</v>
      </c>
      <c r="H382" s="96"/>
      <c r="I382" s="103">
        <v>0.19999999999999998</v>
      </c>
      <c r="J382" s="109" t="s">
        <v>1128</v>
      </c>
      <c r="K382" s="109" t="s">
        <v>136</v>
      </c>
      <c r="L382" s="110">
        <v>2.4801000000000004E-2</v>
      </c>
      <c r="M382" s="110">
        <v>4.0199999999999993E-2</v>
      </c>
      <c r="N382" s="103">
        <v>22830.1</v>
      </c>
      <c r="O382" s="105">
        <v>99.86</v>
      </c>
      <c r="P382" s="103">
        <v>79.018350000000012</v>
      </c>
      <c r="Q382" s="104">
        <f t="shared" si="7"/>
        <v>1.3659926911644059E-5</v>
      </c>
      <c r="R382" s="104">
        <f>P382/'סכום נכסי הקרן'!$C$42</f>
        <v>1.049089672728723E-6</v>
      </c>
    </row>
    <row r="383" spans="2:18">
      <c r="B383" s="94" t="s">
        <v>4043</v>
      </c>
      <c r="C383" s="109" t="s">
        <v>3714</v>
      </c>
      <c r="D383" s="96">
        <v>95004002</v>
      </c>
      <c r="E383" s="96"/>
      <c r="F383" s="96" t="s">
        <v>683</v>
      </c>
      <c r="G383" s="118">
        <v>43721</v>
      </c>
      <c r="H383" s="96"/>
      <c r="I383" s="103">
        <v>0.2</v>
      </c>
      <c r="J383" s="109" t="s">
        <v>1128</v>
      </c>
      <c r="K383" s="109" t="s">
        <v>136</v>
      </c>
      <c r="L383" s="110">
        <v>2.4801000000000004E-2</v>
      </c>
      <c r="M383" s="110">
        <v>4.0199999999999993E-2</v>
      </c>
      <c r="N383" s="103">
        <v>34427.919999999998</v>
      </c>
      <c r="O383" s="105">
        <v>99.86</v>
      </c>
      <c r="P383" s="103">
        <v>119.16011</v>
      </c>
      <c r="Q383" s="104">
        <f t="shared" si="7"/>
        <v>2.0599245534530472E-5</v>
      </c>
      <c r="R383" s="104">
        <f>P383/'סכום נכסי הקרן'!$C$42</f>
        <v>1.5820330442513493E-6</v>
      </c>
    </row>
    <row r="384" spans="2:18">
      <c r="B384" s="94" t="s">
        <v>4043</v>
      </c>
      <c r="C384" s="109" t="s">
        <v>3714</v>
      </c>
      <c r="D384" s="96">
        <v>95004003</v>
      </c>
      <c r="E384" s="96"/>
      <c r="F384" s="96" t="s">
        <v>683</v>
      </c>
      <c r="G384" s="118">
        <v>43749</v>
      </c>
      <c r="H384" s="96"/>
      <c r="I384" s="103">
        <v>0.2</v>
      </c>
      <c r="J384" s="109" t="s">
        <v>1128</v>
      </c>
      <c r="K384" s="109" t="s">
        <v>136</v>
      </c>
      <c r="L384" s="110">
        <v>2.4801000000000004E-2</v>
      </c>
      <c r="M384" s="110">
        <v>4.0200000000000007E-2</v>
      </c>
      <c r="N384" s="103">
        <v>108796.83</v>
      </c>
      <c r="O384" s="105">
        <v>99.86</v>
      </c>
      <c r="P384" s="103">
        <v>376.56190999999995</v>
      </c>
      <c r="Q384" s="104">
        <f t="shared" si="7"/>
        <v>6.5096375314203423E-5</v>
      </c>
      <c r="R384" s="104">
        <f>P384/'סכום נכסי הקרן'!$C$42</f>
        <v>4.9994363451527742E-6</v>
      </c>
    </row>
    <row r="385" spans="2:18">
      <c r="B385" s="94" t="s">
        <v>4043</v>
      </c>
      <c r="C385" s="109" t="s">
        <v>3714</v>
      </c>
      <c r="D385" s="96">
        <v>95004004</v>
      </c>
      <c r="E385" s="96"/>
      <c r="F385" s="96" t="s">
        <v>683</v>
      </c>
      <c r="G385" s="118">
        <v>43784</v>
      </c>
      <c r="H385" s="96"/>
      <c r="I385" s="103">
        <v>0.19999999999999998</v>
      </c>
      <c r="J385" s="109" t="s">
        <v>1128</v>
      </c>
      <c r="K385" s="109" t="s">
        <v>136</v>
      </c>
      <c r="L385" s="110">
        <v>2.4801000000000004E-2</v>
      </c>
      <c r="M385" s="110">
        <v>4.0199999999999993E-2</v>
      </c>
      <c r="N385" s="103">
        <v>88991.87</v>
      </c>
      <c r="O385" s="105">
        <v>99.86</v>
      </c>
      <c r="P385" s="103">
        <v>308.01402000000002</v>
      </c>
      <c r="Q385" s="104">
        <f t="shared" si="7"/>
        <v>5.3246480101921521E-5</v>
      </c>
      <c r="R385" s="104">
        <f>P385/'סכום נכסי הקרן'!$C$42</f>
        <v>4.0893580723674731E-6</v>
      </c>
    </row>
    <row r="386" spans="2:18">
      <c r="B386" s="94" t="s">
        <v>4043</v>
      </c>
      <c r="C386" s="109" t="s">
        <v>3714</v>
      </c>
      <c r="D386" s="96">
        <v>95004005</v>
      </c>
      <c r="E386" s="96"/>
      <c r="F386" s="96" t="s">
        <v>683</v>
      </c>
      <c r="G386" s="118">
        <v>43836</v>
      </c>
      <c r="H386" s="96"/>
      <c r="I386" s="103">
        <v>0.2</v>
      </c>
      <c r="J386" s="109" t="s">
        <v>1128</v>
      </c>
      <c r="K386" s="109" t="s">
        <v>136</v>
      </c>
      <c r="L386" s="110">
        <v>2.4801000000000004E-2</v>
      </c>
      <c r="M386" s="110">
        <v>4.0200000000000007E-2</v>
      </c>
      <c r="N386" s="103">
        <v>71076.009999999995</v>
      </c>
      <c r="O386" s="105">
        <v>99.86</v>
      </c>
      <c r="P386" s="103">
        <v>246.00457999999998</v>
      </c>
      <c r="Q386" s="104">
        <f t="shared" si="7"/>
        <v>4.2526888788866038E-5</v>
      </c>
      <c r="R386" s="104">
        <f>P386/'סכום נכסי הקרן'!$C$42</f>
        <v>3.2660877419228177E-6</v>
      </c>
    </row>
    <row r="387" spans="2:18">
      <c r="B387" s="94" t="s">
        <v>4044</v>
      </c>
      <c r="C387" s="109" t="s">
        <v>3714</v>
      </c>
      <c r="D387" s="96">
        <v>7334</v>
      </c>
      <c r="E387" s="96"/>
      <c r="F387" s="96" t="s">
        <v>683</v>
      </c>
      <c r="G387" s="118">
        <v>43829</v>
      </c>
      <c r="H387" s="96"/>
      <c r="I387" s="103">
        <v>2.8099999999999996</v>
      </c>
      <c r="J387" s="109" t="s">
        <v>907</v>
      </c>
      <c r="K387" s="109" t="s">
        <v>136</v>
      </c>
      <c r="L387" s="110">
        <v>2.9226000000000002E-2</v>
      </c>
      <c r="M387" s="110">
        <v>2.2199999999999998E-2</v>
      </c>
      <c r="N387" s="103">
        <v>1124025.96</v>
      </c>
      <c r="O387" s="105">
        <v>102.82</v>
      </c>
      <c r="P387" s="103">
        <v>4005.7377200000001</v>
      </c>
      <c r="Q387" s="104">
        <f t="shared" si="7"/>
        <v>6.9247313418232224E-4</v>
      </c>
      <c r="R387" s="104">
        <f>P387/'סכום נכסי הקרן'!$C$42</f>
        <v>5.3182306055642777E-5</v>
      </c>
    </row>
    <row r="388" spans="2:18">
      <c r="B388" s="94" t="s">
        <v>4044</v>
      </c>
      <c r="C388" s="109" t="s">
        <v>3714</v>
      </c>
      <c r="D388" s="96">
        <v>7442</v>
      </c>
      <c r="E388" s="96"/>
      <c r="F388" s="96" t="s">
        <v>683</v>
      </c>
      <c r="G388" s="118">
        <v>43881</v>
      </c>
      <c r="H388" s="96"/>
      <c r="I388" s="103">
        <v>2.8100000000000005</v>
      </c>
      <c r="J388" s="109" t="s">
        <v>907</v>
      </c>
      <c r="K388" s="109" t="s">
        <v>136</v>
      </c>
      <c r="L388" s="110">
        <v>2.9226000000000002E-2</v>
      </c>
      <c r="M388" s="110">
        <v>2.2199999999999998E-2</v>
      </c>
      <c r="N388" s="103">
        <v>442239.72</v>
      </c>
      <c r="O388" s="105">
        <v>102.81</v>
      </c>
      <c r="P388" s="103">
        <v>1575.8746699999999</v>
      </c>
      <c r="Q388" s="104">
        <f t="shared" si="7"/>
        <v>2.724219477388631E-4</v>
      </c>
      <c r="R388" s="104">
        <f>P388/'סכום נכסי הקרן'!$C$42</f>
        <v>2.0922150890417024E-5</v>
      </c>
    </row>
    <row r="389" spans="2:18">
      <c r="B389" s="94" t="s">
        <v>4044</v>
      </c>
      <c r="C389" s="109" t="s">
        <v>3714</v>
      </c>
      <c r="D389" s="96">
        <v>7502</v>
      </c>
      <c r="E389" s="96"/>
      <c r="F389" s="96" t="s">
        <v>683</v>
      </c>
      <c r="G389" s="118">
        <v>43909</v>
      </c>
      <c r="H389" s="96"/>
      <c r="I389" s="103">
        <v>2.81</v>
      </c>
      <c r="J389" s="109" t="s">
        <v>907</v>
      </c>
      <c r="K389" s="109" t="s">
        <v>136</v>
      </c>
      <c r="L389" s="110">
        <v>2.9226000000000002E-2</v>
      </c>
      <c r="M389" s="110">
        <v>2.2200000000000001E-2</v>
      </c>
      <c r="N389" s="103">
        <v>322466.46000000002</v>
      </c>
      <c r="O389" s="105">
        <v>102.81</v>
      </c>
      <c r="P389" s="103">
        <v>1149.07529</v>
      </c>
      <c r="Q389" s="104">
        <f t="shared" si="7"/>
        <v>1.9864100525227618E-4</v>
      </c>
      <c r="R389" s="104">
        <f>P389/'סכום נכסי הקרן'!$C$42</f>
        <v>1.5255735154261792E-5</v>
      </c>
    </row>
    <row r="390" spans="2:18">
      <c r="B390" s="94" t="s">
        <v>4044</v>
      </c>
      <c r="C390" s="109" t="s">
        <v>3714</v>
      </c>
      <c r="D390" s="96">
        <v>7586</v>
      </c>
      <c r="E390" s="96"/>
      <c r="F390" s="96" t="s">
        <v>683</v>
      </c>
      <c r="G390" s="118">
        <v>43927</v>
      </c>
      <c r="H390" s="96"/>
      <c r="I390" s="103">
        <v>2.81</v>
      </c>
      <c r="J390" s="109" t="s">
        <v>907</v>
      </c>
      <c r="K390" s="109" t="s">
        <v>136</v>
      </c>
      <c r="L390" s="110">
        <v>2.9235999999999998E-2</v>
      </c>
      <c r="M390" s="110">
        <v>2.2199999999999998E-2</v>
      </c>
      <c r="N390" s="103">
        <v>294826.48</v>
      </c>
      <c r="O390" s="105">
        <v>102.81</v>
      </c>
      <c r="P390" s="103">
        <v>1050.58304</v>
      </c>
      <c r="Q390" s="104">
        <f t="shared" si="7"/>
        <v>1.8161461914875245E-4</v>
      </c>
      <c r="R390" s="104">
        <f>P390/'סכום נכסי הקרן'!$C$42</f>
        <v>1.3948099619998983E-5</v>
      </c>
    </row>
    <row r="391" spans="2:18">
      <c r="B391" s="94" t="s">
        <v>4044</v>
      </c>
      <c r="C391" s="109" t="s">
        <v>3714</v>
      </c>
      <c r="D391" s="96">
        <v>7668</v>
      </c>
      <c r="E391" s="96"/>
      <c r="F391" s="96" t="s">
        <v>683</v>
      </c>
      <c r="G391" s="118">
        <v>43963</v>
      </c>
      <c r="H391" s="96"/>
      <c r="I391" s="103">
        <v>2.81</v>
      </c>
      <c r="J391" s="109" t="s">
        <v>907</v>
      </c>
      <c r="K391" s="109" t="s">
        <v>136</v>
      </c>
      <c r="L391" s="110">
        <v>2.9235999999999998E-2</v>
      </c>
      <c r="M391" s="110">
        <v>2.2199999999999998E-2</v>
      </c>
      <c r="N391" s="103">
        <v>257973.17</v>
      </c>
      <c r="O391" s="105">
        <v>102.81</v>
      </c>
      <c r="P391" s="103">
        <v>919.2601800000001</v>
      </c>
      <c r="Q391" s="104">
        <f t="shared" si="7"/>
        <v>1.5891279521256467E-4</v>
      </c>
      <c r="R391" s="104">
        <f>P391/'סכום נכסי הקרן'!$C$42</f>
        <v>1.2204587433029758E-5</v>
      </c>
    </row>
    <row r="392" spans="2:18">
      <c r="B392" s="94" t="s">
        <v>4044</v>
      </c>
      <c r="C392" s="109" t="s">
        <v>3714</v>
      </c>
      <c r="D392" s="96">
        <v>6989</v>
      </c>
      <c r="E392" s="96"/>
      <c r="F392" s="96" t="s">
        <v>683</v>
      </c>
      <c r="G392" s="118">
        <v>43636</v>
      </c>
      <c r="H392" s="96"/>
      <c r="I392" s="103">
        <v>2.81</v>
      </c>
      <c r="J392" s="109" t="s">
        <v>907</v>
      </c>
      <c r="K392" s="109" t="s">
        <v>136</v>
      </c>
      <c r="L392" s="110">
        <v>2.9226000000000002E-2</v>
      </c>
      <c r="M392" s="110">
        <v>2.2199999999999998E-2</v>
      </c>
      <c r="N392" s="103">
        <v>589652.96</v>
      </c>
      <c r="O392" s="105">
        <v>102.81</v>
      </c>
      <c r="P392" s="103">
        <v>2101.1662200000001</v>
      </c>
      <c r="Q392" s="104">
        <f t="shared" si="7"/>
        <v>3.6322926249934877E-4</v>
      </c>
      <c r="R392" s="104">
        <f>P392/'סכום נכסי הקרן'!$C$42</f>
        <v>2.7896201098712483E-5</v>
      </c>
    </row>
    <row r="393" spans="2:18">
      <c r="B393" s="94" t="s">
        <v>4044</v>
      </c>
      <c r="C393" s="109" t="s">
        <v>3714</v>
      </c>
      <c r="D393" s="96">
        <v>7051</v>
      </c>
      <c r="E393" s="96"/>
      <c r="F393" s="96" t="s">
        <v>683</v>
      </c>
      <c r="G393" s="118">
        <v>43669</v>
      </c>
      <c r="H393" s="96"/>
      <c r="I393" s="103">
        <v>2.81</v>
      </c>
      <c r="J393" s="109" t="s">
        <v>907</v>
      </c>
      <c r="K393" s="109" t="s">
        <v>136</v>
      </c>
      <c r="L393" s="110">
        <v>2.9226000000000002E-2</v>
      </c>
      <c r="M393" s="110">
        <v>2.2199999999999998E-2</v>
      </c>
      <c r="N393" s="103">
        <v>386959.76</v>
      </c>
      <c r="O393" s="105">
        <v>102.81</v>
      </c>
      <c r="P393" s="103">
        <v>1378.8903600000001</v>
      </c>
      <c r="Q393" s="104">
        <f t="shared" si="7"/>
        <v>2.3836920837717521E-4</v>
      </c>
      <c r="R393" s="104">
        <f>P393/'סכום נכסי הקרן'!$C$42</f>
        <v>1.8306882344432538E-5</v>
      </c>
    </row>
    <row r="394" spans="2:18">
      <c r="B394" s="94" t="s">
        <v>4044</v>
      </c>
      <c r="C394" s="109" t="s">
        <v>3714</v>
      </c>
      <c r="D394" s="96">
        <v>7132</v>
      </c>
      <c r="E394" s="96"/>
      <c r="F394" s="96" t="s">
        <v>683</v>
      </c>
      <c r="G394" s="118">
        <v>43706</v>
      </c>
      <c r="H394" s="96"/>
      <c r="I394" s="103">
        <v>2.8099999999999996</v>
      </c>
      <c r="J394" s="109" t="s">
        <v>907</v>
      </c>
      <c r="K394" s="109" t="s">
        <v>136</v>
      </c>
      <c r="L394" s="110">
        <v>2.9226000000000002E-2</v>
      </c>
      <c r="M394" s="110">
        <v>2.2199999999999998E-2</v>
      </c>
      <c r="N394" s="103">
        <v>866052.79</v>
      </c>
      <c r="O394" s="105">
        <v>102.81</v>
      </c>
      <c r="P394" s="103">
        <v>3086.0878900000002</v>
      </c>
      <c r="Q394" s="104">
        <f t="shared" si="7"/>
        <v>5.3349298005222611E-4</v>
      </c>
      <c r="R394" s="104">
        <f>P394/'סכום נכסי הקרן'!$C$42</f>
        <v>4.0972545421818794E-5</v>
      </c>
    </row>
    <row r="395" spans="2:18">
      <c r="B395" s="94" t="s">
        <v>4044</v>
      </c>
      <c r="C395" s="109" t="s">
        <v>3714</v>
      </c>
      <c r="D395" s="96">
        <v>7238</v>
      </c>
      <c r="E395" s="96"/>
      <c r="F395" s="96" t="s">
        <v>683</v>
      </c>
      <c r="G395" s="118">
        <v>43748</v>
      </c>
      <c r="H395" s="96"/>
      <c r="I395" s="103">
        <v>2.81</v>
      </c>
      <c r="J395" s="109" t="s">
        <v>907</v>
      </c>
      <c r="K395" s="109" t="s">
        <v>136</v>
      </c>
      <c r="L395" s="110">
        <v>2.9226000000000002E-2</v>
      </c>
      <c r="M395" s="110">
        <v>2.2200000000000001E-2</v>
      </c>
      <c r="N395" s="103">
        <v>515946.34</v>
      </c>
      <c r="O395" s="105">
        <v>102.81</v>
      </c>
      <c r="P395" s="103">
        <v>1838.52044</v>
      </c>
      <c r="Q395" s="104">
        <f t="shared" si="7"/>
        <v>3.178256042547544E-4</v>
      </c>
      <c r="R395" s="104">
        <f>P395/'סכום נכסי הקרן'!$C$42</f>
        <v>2.4409175928182093E-5</v>
      </c>
    </row>
    <row r="396" spans="2:18">
      <c r="B396" s="94" t="s">
        <v>4044</v>
      </c>
      <c r="C396" s="109" t="s">
        <v>3714</v>
      </c>
      <c r="D396" s="96">
        <v>6556</v>
      </c>
      <c r="E396" s="96"/>
      <c r="F396" s="96" t="s">
        <v>683</v>
      </c>
      <c r="G396" s="118">
        <v>43383</v>
      </c>
      <c r="H396" s="96"/>
      <c r="I396" s="103">
        <v>2.81</v>
      </c>
      <c r="J396" s="109" t="s">
        <v>907</v>
      </c>
      <c r="K396" s="109" t="s">
        <v>136</v>
      </c>
      <c r="L396" s="110">
        <v>2.9226000000000002E-2</v>
      </c>
      <c r="M396" s="110">
        <v>2.2199999999999998E-2</v>
      </c>
      <c r="N396" s="103">
        <v>5431455.96</v>
      </c>
      <c r="O396" s="105">
        <v>102.81</v>
      </c>
      <c r="P396" s="103">
        <v>19354.421320000001</v>
      </c>
      <c r="Q396" s="104">
        <f t="shared" si="7"/>
        <v>3.3458048750494725E-3</v>
      </c>
      <c r="R396" s="104">
        <f>P396/'סכום נכסי הקרן'!$C$42</f>
        <v>2.5695959898495242E-4</v>
      </c>
    </row>
    <row r="397" spans="2:18">
      <c r="B397" s="94" t="s">
        <v>4044</v>
      </c>
      <c r="C397" s="109" t="s">
        <v>3714</v>
      </c>
      <c r="D397" s="96">
        <v>6708</v>
      </c>
      <c r="E397" s="96"/>
      <c r="F397" s="96" t="s">
        <v>683</v>
      </c>
      <c r="G397" s="118">
        <v>43480</v>
      </c>
      <c r="H397" s="96"/>
      <c r="I397" s="103">
        <v>2.8100000000000005</v>
      </c>
      <c r="J397" s="109" t="s">
        <v>907</v>
      </c>
      <c r="K397" s="109" t="s">
        <v>136</v>
      </c>
      <c r="L397" s="110">
        <v>2.9226000000000002E-2</v>
      </c>
      <c r="M397" s="110">
        <v>2.2200000000000001E-2</v>
      </c>
      <c r="N397" s="103">
        <v>368533.1</v>
      </c>
      <c r="O397" s="105">
        <v>102.81</v>
      </c>
      <c r="P397" s="103">
        <v>1313.2288899999999</v>
      </c>
      <c r="Q397" s="104">
        <f t="shared" si="7"/>
        <v>2.2701828949426873E-4</v>
      </c>
      <c r="R397" s="104">
        <f>P397/'סכום נכסי הקרן'!$C$42</f>
        <v>1.7435125719886631E-5</v>
      </c>
    </row>
    <row r="398" spans="2:18">
      <c r="B398" s="94" t="s">
        <v>4044</v>
      </c>
      <c r="C398" s="109" t="s">
        <v>3714</v>
      </c>
      <c r="D398" s="96">
        <v>6793</v>
      </c>
      <c r="E398" s="96"/>
      <c r="F398" s="96" t="s">
        <v>683</v>
      </c>
      <c r="G398" s="118">
        <v>43529</v>
      </c>
      <c r="H398" s="96"/>
      <c r="I398" s="103">
        <v>2.81</v>
      </c>
      <c r="J398" s="109" t="s">
        <v>907</v>
      </c>
      <c r="K398" s="109" t="s">
        <v>136</v>
      </c>
      <c r="L398" s="110">
        <v>2.9226000000000002E-2</v>
      </c>
      <c r="M398" s="110">
        <v>2.2200000000000001E-2</v>
      </c>
      <c r="N398" s="103">
        <v>571226.31000000006</v>
      </c>
      <c r="O398" s="105">
        <v>102.81</v>
      </c>
      <c r="P398" s="103">
        <v>2035.5048200000001</v>
      </c>
      <c r="Q398" s="104">
        <f t="shared" si="7"/>
        <v>3.5187835571736428E-4</v>
      </c>
      <c r="R398" s="104">
        <f>P398/'סכום נכסי הקרן'!$C$42</f>
        <v>2.7024445403523838E-5</v>
      </c>
    </row>
    <row r="399" spans="2:18">
      <c r="B399" s="94" t="s">
        <v>4044</v>
      </c>
      <c r="C399" s="109" t="s">
        <v>3714</v>
      </c>
      <c r="D399" s="96">
        <v>6871</v>
      </c>
      <c r="E399" s="96"/>
      <c r="F399" s="96" t="s">
        <v>683</v>
      </c>
      <c r="G399" s="118">
        <v>43570</v>
      </c>
      <c r="H399" s="96"/>
      <c r="I399" s="103">
        <v>2.81</v>
      </c>
      <c r="J399" s="109" t="s">
        <v>907</v>
      </c>
      <c r="K399" s="109" t="s">
        <v>136</v>
      </c>
      <c r="L399" s="110">
        <v>2.9226000000000002E-2</v>
      </c>
      <c r="M399" s="110">
        <v>2.2200000000000001E-2</v>
      </c>
      <c r="N399" s="103">
        <v>423813.07</v>
      </c>
      <c r="O399" s="105">
        <v>102.81</v>
      </c>
      <c r="P399" s="103">
        <v>1510.21325</v>
      </c>
      <c r="Q399" s="104">
        <f t="shared" si="7"/>
        <v>2.6107103749947237E-4</v>
      </c>
      <c r="R399" s="104">
        <f>P399/'סכום נכסי הקרן'!$C$42</f>
        <v>2.0050394929697732E-5</v>
      </c>
    </row>
    <row r="400" spans="2:18">
      <c r="B400" s="94" t="s">
        <v>4044</v>
      </c>
      <c r="C400" s="109" t="s">
        <v>3714</v>
      </c>
      <c r="D400" s="96">
        <v>6915</v>
      </c>
      <c r="E400" s="96"/>
      <c r="F400" s="96" t="s">
        <v>683</v>
      </c>
      <c r="G400" s="118">
        <v>43608</v>
      </c>
      <c r="H400" s="96"/>
      <c r="I400" s="103">
        <v>2.81</v>
      </c>
      <c r="J400" s="109" t="s">
        <v>907</v>
      </c>
      <c r="K400" s="109" t="s">
        <v>136</v>
      </c>
      <c r="L400" s="110">
        <v>2.9226000000000002E-2</v>
      </c>
      <c r="M400" s="110">
        <v>2.2200000000000001E-2</v>
      </c>
      <c r="N400" s="103">
        <v>571226.31000000006</v>
      </c>
      <c r="O400" s="105">
        <v>102.81</v>
      </c>
      <c r="P400" s="103">
        <v>2035.5048200000001</v>
      </c>
      <c r="Q400" s="104">
        <f t="shared" si="7"/>
        <v>3.5187835571736428E-4</v>
      </c>
      <c r="R400" s="104">
        <f>P400/'סכום נכסי הקרן'!$C$42</f>
        <v>2.7024445403523838E-5</v>
      </c>
    </row>
    <row r="401" spans="2:18">
      <c r="B401" s="94" t="s">
        <v>4045</v>
      </c>
      <c r="C401" s="109" t="s">
        <v>3714</v>
      </c>
      <c r="D401" s="96">
        <v>6826</v>
      </c>
      <c r="E401" s="96"/>
      <c r="F401" s="96" t="s">
        <v>683</v>
      </c>
      <c r="G401" s="118">
        <v>43550</v>
      </c>
      <c r="H401" s="96"/>
      <c r="I401" s="103">
        <v>4.330000000000001</v>
      </c>
      <c r="J401" s="109" t="s">
        <v>907</v>
      </c>
      <c r="K401" s="109" t="s">
        <v>136</v>
      </c>
      <c r="L401" s="110">
        <v>2.9281999999999999E-2</v>
      </c>
      <c r="M401" s="110">
        <v>2.3599999999999999E-2</v>
      </c>
      <c r="N401" s="103">
        <v>11433756.5</v>
      </c>
      <c r="O401" s="105">
        <v>103.19</v>
      </c>
      <c r="P401" s="103">
        <v>40893.57948</v>
      </c>
      <c r="Q401" s="104">
        <f t="shared" si="7"/>
        <v>7.0692858918505273E-3</v>
      </c>
      <c r="R401" s="104">
        <f>P401/'סכום נכסי הקרן'!$C$42</f>
        <v>5.4292492710084701E-4</v>
      </c>
    </row>
    <row r="402" spans="2:18">
      <c r="B402" s="94" t="s">
        <v>4046</v>
      </c>
      <c r="C402" s="109" t="s">
        <v>3714</v>
      </c>
      <c r="D402" s="96">
        <v>521872</v>
      </c>
      <c r="E402" s="96"/>
      <c r="F402" s="96" t="s">
        <v>683</v>
      </c>
      <c r="G402" s="118">
        <v>43301</v>
      </c>
      <c r="H402" s="96"/>
      <c r="I402" s="103">
        <v>4.6100000000000003</v>
      </c>
      <c r="J402" s="109" t="s">
        <v>2541</v>
      </c>
      <c r="K402" s="109" t="s">
        <v>136</v>
      </c>
      <c r="L402" s="110">
        <v>2.6782E-2</v>
      </c>
      <c r="M402" s="110">
        <v>3.3099999999999997E-2</v>
      </c>
      <c r="N402" s="103">
        <v>5844622.71</v>
      </c>
      <c r="O402" s="105">
        <v>97.43</v>
      </c>
      <c r="P402" s="103">
        <v>19736.84548</v>
      </c>
      <c r="Q402" s="104">
        <f t="shared" si="7"/>
        <v>3.4119146593571282E-3</v>
      </c>
      <c r="R402" s="104">
        <f>P402/'סכום נכסי הקרן'!$C$42</f>
        <v>2.6203686568133315E-4</v>
      </c>
    </row>
    <row r="403" spans="2:18">
      <c r="B403" s="94" t="s">
        <v>4046</v>
      </c>
      <c r="C403" s="109" t="s">
        <v>3714</v>
      </c>
      <c r="D403" s="96">
        <v>7373</v>
      </c>
      <c r="E403" s="96"/>
      <c r="F403" s="96" t="s">
        <v>683</v>
      </c>
      <c r="G403" s="118">
        <v>43857</v>
      </c>
      <c r="H403" s="96"/>
      <c r="I403" s="103">
        <v>4.6099999999999994</v>
      </c>
      <c r="J403" s="109" t="s">
        <v>2541</v>
      </c>
      <c r="K403" s="109" t="s">
        <v>136</v>
      </c>
      <c r="L403" s="110">
        <v>2.6782E-2</v>
      </c>
      <c r="M403" s="110">
        <v>3.4799999999999998E-2</v>
      </c>
      <c r="N403" s="103">
        <v>2469874.0699999998</v>
      </c>
      <c r="O403" s="105">
        <v>96.72</v>
      </c>
      <c r="P403" s="103">
        <v>8279.796330000001</v>
      </c>
      <c r="Q403" s="104">
        <f t="shared" si="7"/>
        <v>1.4313309846522826E-3</v>
      </c>
      <c r="R403" s="104">
        <f>P403/'סכום נכסי הקרן'!$C$42</f>
        <v>1.099269830627972E-4</v>
      </c>
    </row>
    <row r="404" spans="2:18">
      <c r="B404" s="94" t="s">
        <v>4047</v>
      </c>
      <c r="C404" s="109" t="s">
        <v>3714</v>
      </c>
      <c r="D404" s="96">
        <v>7646</v>
      </c>
      <c r="E404" s="96"/>
      <c r="F404" s="96" t="s">
        <v>683</v>
      </c>
      <c r="G404" s="118">
        <v>43951</v>
      </c>
      <c r="H404" s="96"/>
      <c r="I404" s="103">
        <v>11.000000000000002</v>
      </c>
      <c r="J404" s="109" t="s">
        <v>907</v>
      </c>
      <c r="K404" s="109" t="s">
        <v>139</v>
      </c>
      <c r="L404" s="110">
        <v>2.9923999999999999E-2</v>
      </c>
      <c r="M404" s="110">
        <v>3.3099998808044998E-2</v>
      </c>
      <c r="N404" s="103">
        <v>391825.66999999993</v>
      </c>
      <c r="O404" s="105">
        <v>98.7</v>
      </c>
      <c r="P404" s="103">
        <v>1645.19632</v>
      </c>
      <c r="Q404" s="104">
        <f t="shared" si="7"/>
        <v>2.8440560308467297E-4</v>
      </c>
      <c r="R404" s="104">
        <f>P404/'סכום נכסי הקרן'!$C$42</f>
        <v>2.1842502012802078E-5</v>
      </c>
    </row>
    <row r="405" spans="2:18">
      <c r="B405" s="94" t="s">
        <v>4047</v>
      </c>
      <c r="C405" s="109" t="s">
        <v>3714</v>
      </c>
      <c r="D405" s="96">
        <v>7701</v>
      </c>
      <c r="E405" s="96"/>
      <c r="F405" s="96" t="s">
        <v>683</v>
      </c>
      <c r="G405" s="118">
        <v>43979</v>
      </c>
      <c r="H405" s="96"/>
      <c r="I405" s="103">
        <v>11.000000358993493</v>
      </c>
      <c r="J405" s="109" t="s">
        <v>907</v>
      </c>
      <c r="K405" s="109" t="s">
        <v>139</v>
      </c>
      <c r="L405" s="110">
        <v>2.9923999999999999E-2</v>
      </c>
      <c r="M405" s="110">
        <v>3.30999428727725E-2</v>
      </c>
      <c r="N405" s="103">
        <v>23684.09</v>
      </c>
      <c r="O405" s="105">
        <v>98.7</v>
      </c>
      <c r="P405" s="103">
        <v>99.444699999999997</v>
      </c>
      <c r="Q405" s="104">
        <f t="shared" ref="Q405:Q439" si="8">P405/$P$10</f>
        <v>1.7191036433314155E-5</v>
      </c>
      <c r="R405" s="104">
        <f>P405/'סכום נכסי הקרן'!$C$42</f>
        <v>1.3202807674116964E-6</v>
      </c>
    </row>
    <row r="406" spans="2:18">
      <c r="B406" s="94" t="s">
        <v>4047</v>
      </c>
      <c r="C406" s="109" t="s">
        <v>3714</v>
      </c>
      <c r="D406" s="96">
        <v>77801</v>
      </c>
      <c r="E406" s="96"/>
      <c r="F406" s="96" t="s">
        <v>683</v>
      </c>
      <c r="G406" s="118">
        <v>44012</v>
      </c>
      <c r="H406" s="96"/>
      <c r="I406" s="103">
        <v>11.030000000000003</v>
      </c>
      <c r="J406" s="109" t="s">
        <v>907</v>
      </c>
      <c r="K406" s="109" t="s">
        <v>139</v>
      </c>
      <c r="L406" s="110">
        <v>2.9902999999999999E-2</v>
      </c>
      <c r="M406" s="110">
        <v>3.1800000000000002E-2</v>
      </c>
      <c r="N406" s="103">
        <v>1482855.3099999996</v>
      </c>
      <c r="O406" s="105">
        <v>100</v>
      </c>
      <c r="P406" s="103">
        <v>6308.2147800000002</v>
      </c>
      <c r="Q406" s="104">
        <f t="shared" si="8"/>
        <v>1.0905030646394514E-3</v>
      </c>
      <c r="R406" s="104">
        <f>P406/'סכום נכסי הקרן'!$C$42</f>
        <v>8.3751217015448843E-5</v>
      </c>
    </row>
    <row r="407" spans="2:18">
      <c r="B407" s="94" t="s">
        <v>4047</v>
      </c>
      <c r="C407" s="109" t="s">
        <v>3714</v>
      </c>
      <c r="D407" s="96">
        <v>7197</v>
      </c>
      <c r="E407" s="96"/>
      <c r="F407" s="96" t="s">
        <v>683</v>
      </c>
      <c r="G407" s="118">
        <v>43735</v>
      </c>
      <c r="H407" s="96"/>
      <c r="I407" s="103">
        <v>11.07</v>
      </c>
      <c r="J407" s="109" t="s">
        <v>907</v>
      </c>
      <c r="K407" s="109" t="s">
        <v>139</v>
      </c>
      <c r="L407" s="110">
        <v>2.9923999999999999E-2</v>
      </c>
      <c r="M407" s="110">
        <v>3.1799999999999995E-2</v>
      </c>
      <c r="N407" s="103">
        <v>337317.05</v>
      </c>
      <c r="O407" s="105">
        <v>98.7</v>
      </c>
      <c r="P407" s="103">
        <v>1416.32572</v>
      </c>
      <c r="Q407" s="104">
        <f t="shared" si="8"/>
        <v>2.4484067078446516E-4</v>
      </c>
      <c r="R407" s="104">
        <f>P407/'סכום נכסי הקרן'!$C$42</f>
        <v>1.8803894109052803E-5</v>
      </c>
    </row>
    <row r="408" spans="2:18">
      <c r="B408" s="94" t="s">
        <v>4047</v>
      </c>
      <c r="C408" s="109" t="s">
        <v>3714</v>
      </c>
      <c r="D408" s="96">
        <v>7247</v>
      </c>
      <c r="E408" s="96"/>
      <c r="F408" s="96" t="s">
        <v>683</v>
      </c>
      <c r="G408" s="118">
        <v>43769</v>
      </c>
      <c r="H408" s="96"/>
      <c r="I408" s="103">
        <v>11</v>
      </c>
      <c r="J408" s="109" t="s">
        <v>907</v>
      </c>
      <c r="K408" s="109" t="s">
        <v>139</v>
      </c>
      <c r="L408" s="110">
        <v>2.9923999999999999E-2</v>
      </c>
      <c r="M408" s="110">
        <v>3.3000000000000002E-2</v>
      </c>
      <c r="N408" s="103">
        <v>325456.74</v>
      </c>
      <c r="O408" s="105">
        <v>98.7</v>
      </c>
      <c r="P408" s="103">
        <v>1366.5266799999999</v>
      </c>
      <c r="Q408" s="104">
        <f t="shared" si="8"/>
        <v>2.3623189514349014E-4</v>
      </c>
      <c r="R408" s="104">
        <f>P408/'סכום נכסי הקרן'!$C$42</f>
        <v>1.8142735548088109E-5</v>
      </c>
    </row>
    <row r="409" spans="2:18">
      <c r="B409" s="94" t="s">
        <v>4047</v>
      </c>
      <c r="C409" s="109" t="s">
        <v>3714</v>
      </c>
      <c r="D409" s="96">
        <v>7387</v>
      </c>
      <c r="E409" s="96"/>
      <c r="F409" s="96" t="s">
        <v>683</v>
      </c>
      <c r="G409" s="118">
        <v>43861</v>
      </c>
      <c r="H409" s="96"/>
      <c r="I409" s="103">
        <v>11</v>
      </c>
      <c r="J409" s="109" t="s">
        <v>907</v>
      </c>
      <c r="K409" s="109" t="s">
        <v>139</v>
      </c>
      <c r="L409" s="110">
        <v>2.9923999999999999E-2</v>
      </c>
      <c r="M409" s="110">
        <v>3.3099999999999997E-2</v>
      </c>
      <c r="N409" s="103">
        <v>741980.74</v>
      </c>
      <c r="O409" s="105">
        <v>98.7</v>
      </c>
      <c r="P409" s="103">
        <v>3115.4262799999997</v>
      </c>
      <c r="Q409" s="104">
        <f t="shared" si="8"/>
        <v>5.3856471671978883E-4</v>
      </c>
      <c r="R409" s="104">
        <f>P409/'סכום נכסי הקרן'!$C$42</f>
        <v>4.1362057503044062E-5</v>
      </c>
    </row>
    <row r="410" spans="2:18">
      <c r="B410" s="94" t="s">
        <v>4047</v>
      </c>
      <c r="C410" s="109" t="s">
        <v>3714</v>
      </c>
      <c r="D410" s="96">
        <v>7436</v>
      </c>
      <c r="E410" s="96"/>
      <c r="F410" s="96" t="s">
        <v>683</v>
      </c>
      <c r="G410" s="118">
        <v>43871</v>
      </c>
      <c r="H410" s="96"/>
      <c r="I410" s="103">
        <v>11</v>
      </c>
      <c r="J410" s="109" t="s">
        <v>907</v>
      </c>
      <c r="K410" s="109" t="s">
        <v>139</v>
      </c>
      <c r="L410" s="110">
        <v>2.9923999999999999E-2</v>
      </c>
      <c r="M410" s="110">
        <v>3.3099999999999997E-2</v>
      </c>
      <c r="N410" s="103">
        <v>665937.32999999996</v>
      </c>
      <c r="O410" s="105">
        <v>98.7</v>
      </c>
      <c r="P410" s="103">
        <v>2796.1354799999999</v>
      </c>
      <c r="Q410" s="104">
        <f t="shared" si="8"/>
        <v>4.8336881612758009E-4</v>
      </c>
      <c r="R410" s="104">
        <f>P410/'סכום נכסי הקרן'!$C$42</f>
        <v>3.712298289724311E-5</v>
      </c>
    </row>
    <row r="411" spans="2:18">
      <c r="B411" s="94" t="s">
        <v>4047</v>
      </c>
      <c r="C411" s="109" t="s">
        <v>3714</v>
      </c>
      <c r="D411" s="96">
        <v>7455</v>
      </c>
      <c r="E411" s="96"/>
      <c r="F411" s="96" t="s">
        <v>683</v>
      </c>
      <c r="G411" s="118">
        <v>43889</v>
      </c>
      <c r="H411" s="96"/>
      <c r="I411" s="103">
        <v>11.000000000000002</v>
      </c>
      <c r="J411" s="109" t="s">
        <v>907</v>
      </c>
      <c r="K411" s="109" t="s">
        <v>139</v>
      </c>
      <c r="L411" s="110">
        <v>2.9923999999999999E-2</v>
      </c>
      <c r="M411" s="110">
        <v>3.3099999999999997E-2</v>
      </c>
      <c r="N411" s="103">
        <v>2039989.18</v>
      </c>
      <c r="O411" s="105">
        <v>98.7</v>
      </c>
      <c r="P411" s="103">
        <v>8565.4997700000004</v>
      </c>
      <c r="Q411" s="104">
        <f t="shared" si="8"/>
        <v>1.4807206278023267E-3</v>
      </c>
      <c r="R411" s="104">
        <f>P411/'סכום נכסי הקרן'!$C$42</f>
        <v>1.1372013400010568E-4</v>
      </c>
    </row>
    <row r="412" spans="2:18">
      <c r="B412" s="94" t="s">
        <v>4047</v>
      </c>
      <c r="C412" s="109" t="s">
        <v>3714</v>
      </c>
      <c r="D412" s="96">
        <v>7536</v>
      </c>
      <c r="E412" s="96"/>
      <c r="F412" s="96" t="s">
        <v>683</v>
      </c>
      <c r="G412" s="118">
        <v>43921</v>
      </c>
      <c r="H412" s="96"/>
      <c r="I412" s="103">
        <v>11.000000000000004</v>
      </c>
      <c r="J412" s="109" t="s">
        <v>907</v>
      </c>
      <c r="K412" s="109" t="s">
        <v>139</v>
      </c>
      <c r="L412" s="110">
        <v>2.9923999999999999E-2</v>
      </c>
      <c r="M412" s="110">
        <v>3.3100000000000025E-2</v>
      </c>
      <c r="N412" s="103">
        <v>315892.34999999998</v>
      </c>
      <c r="O412" s="105">
        <v>98.7</v>
      </c>
      <c r="P412" s="103">
        <v>1326.3678399999997</v>
      </c>
      <c r="Q412" s="104">
        <f t="shared" si="8"/>
        <v>2.2928962389565452E-4</v>
      </c>
      <c r="R412" s="104">
        <f>P412/'סכום נכסי הקרן'!$C$42</f>
        <v>1.7609565413394517E-5</v>
      </c>
    </row>
    <row r="413" spans="2:18">
      <c r="B413" s="94" t="s">
        <v>4047</v>
      </c>
      <c r="C413" s="109" t="s">
        <v>3714</v>
      </c>
      <c r="D413" s="96">
        <v>7129</v>
      </c>
      <c r="E413" s="96"/>
      <c r="F413" s="96" t="s">
        <v>683</v>
      </c>
      <c r="G413" s="118">
        <v>43707</v>
      </c>
      <c r="H413" s="96"/>
      <c r="I413" s="103">
        <v>11.069999999999999</v>
      </c>
      <c r="J413" s="109" t="s">
        <v>907</v>
      </c>
      <c r="K413" s="109" t="s">
        <v>139</v>
      </c>
      <c r="L413" s="110">
        <v>2.9973999999999997E-2</v>
      </c>
      <c r="M413" s="110">
        <v>3.1800000000000002E-2</v>
      </c>
      <c r="N413" s="103">
        <v>71720.149999999994</v>
      </c>
      <c r="O413" s="105">
        <v>98.7</v>
      </c>
      <c r="P413" s="103">
        <v>301.13834000000003</v>
      </c>
      <c r="Q413" s="104">
        <f t="shared" si="8"/>
        <v>5.2057879146980644E-5</v>
      </c>
      <c r="R413" s="104">
        <f>P413/'סכום נכסי הקרן'!$C$42</f>
        <v>3.9980728850535466E-6</v>
      </c>
    </row>
    <row r="414" spans="2:18">
      <c r="B414" s="94" t="s">
        <v>4047</v>
      </c>
      <c r="C414" s="109" t="s">
        <v>3714</v>
      </c>
      <c r="D414" s="96">
        <v>7281</v>
      </c>
      <c r="E414" s="96"/>
      <c r="F414" s="96" t="s">
        <v>683</v>
      </c>
      <c r="G414" s="118">
        <v>43798</v>
      </c>
      <c r="H414" s="96"/>
      <c r="I414" s="103">
        <v>11</v>
      </c>
      <c r="J414" s="109" t="s">
        <v>907</v>
      </c>
      <c r="K414" s="109" t="s">
        <v>139</v>
      </c>
      <c r="L414" s="110">
        <v>2.9923999999999999E-2</v>
      </c>
      <c r="M414" s="110">
        <v>3.3099999999999997E-2</v>
      </c>
      <c r="N414" s="103">
        <v>609513.96</v>
      </c>
      <c r="O414" s="105">
        <v>98.7</v>
      </c>
      <c r="P414" s="103">
        <v>2559.2252100000001</v>
      </c>
      <c r="Q414" s="104">
        <f t="shared" si="8"/>
        <v>4.4241406355659046E-4</v>
      </c>
      <c r="R414" s="104">
        <f>P414/'סכום נכסי הקרן'!$C$42</f>
        <v>3.3977636055397218E-5</v>
      </c>
    </row>
    <row r="415" spans="2:18">
      <c r="B415" s="94" t="s">
        <v>4047</v>
      </c>
      <c r="C415" s="109" t="s">
        <v>3714</v>
      </c>
      <c r="D415" s="96">
        <v>7338</v>
      </c>
      <c r="E415" s="96"/>
      <c r="F415" s="96" t="s">
        <v>683</v>
      </c>
      <c r="G415" s="118">
        <v>43830</v>
      </c>
      <c r="H415" s="96"/>
      <c r="I415" s="103">
        <v>11</v>
      </c>
      <c r="J415" s="109" t="s">
        <v>907</v>
      </c>
      <c r="K415" s="109" t="s">
        <v>139</v>
      </c>
      <c r="L415" s="110">
        <v>2.9923999999999999E-2</v>
      </c>
      <c r="M415" s="110">
        <v>3.3099999999999997E-2</v>
      </c>
      <c r="N415" s="103">
        <v>221668.85</v>
      </c>
      <c r="O415" s="105">
        <v>98.7</v>
      </c>
      <c r="P415" s="103">
        <v>930.74241000000006</v>
      </c>
      <c r="Q415" s="104">
        <f t="shared" si="8"/>
        <v>1.6089773190869521E-4</v>
      </c>
      <c r="R415" s="104">
        <f>P415/'סכום נכסי הקרן'!$C$42</f>
        <v>1.2357031630015595E-5</v>
      </c>
    </row>
    <row r="416" spans="2:18">
      <c r="B416" s="94" t="s">
        <v>4048</v>
      </c>
      <c r="C416" s="109" t="s">
        <v>3714</v>
      </c>
      <c r="D416" s="96">
        <v>474437</v>
      </c>
      <c r="E416" s="96"/>
      <c r="F416" s="96" t="s">
        <v>683</v>
      </c>
      <c r="G416" s="118">
        <v>42887</v>
      </c>
      <c r="H416" s="96"/>
      <c r="I416" s="103">
        <v>1.7700000000000002</v>
      </c>
      <c r="J416" s="109" t="s">
        <v>907</v>
      </c>
      <c r="K416" s="109" t="s">
        <v>136</v>
      </c>
      <c r="L416" s="110">
        <v>3.85E-2</v>
      </c>
      <c r="M416" s="110">
        <v>4.9599999999999998E-2</v>
      </c>
      <c r="N416" s="103">
        <v>5658082.459999999</v>
      </c>
      <c r="O416" s="105">
        <v>98.58</v>
      </c>
      <c r="P416" s="103">
        <v>19332.43823</v>
      </c>
      <c r="Q416" s="104">
        <f t="shared" si="8"/>
        <v>3.3420046513964589E-3</v>
      </c>
      <c r="R416" s="104">
        <f>P416/'סכום נכסי הקרן'!$C$42</f>
        <v>2.5666773978144251E-4</v>
      </c>
    </row>
    <row r="417" spans="2:18">
      <c r="B417" s="94" t="s">
        <v>4048</v>
      </c>
      <c r="C417" s="109" t="s">
        <v>3714</v>
      </c>
      <c r="D417" s="96">
        <v>474436</v>
      </c>
      <c r="E417" s="96"/>
      <c r="F417" s="96" t="s">
        <v>683</v>
      </c>
      <c r="G417" s="118">
        <v>42887</v>
      </c>
      <c r="H417" s="96"/>
      <c r="I417" s="103">
        <v>1.8699999999999994</v>
      </c>
      <c r="J417" s="109" t="s">
        <v>907</v>
      </c>
      <c r="K417" s="109" t="s">
        <v>136</v>
      </c>
      <c r="L417" s="110">
        <v>3.6782000000000002E-2</v>
      </c>
      <c r="M417" s="110">
        <v>4.5799999999999993E-2</v>
      </c>
      <c r="N417" s="103">
        <v>3474370.6199999992</v>
      </c>
      <c r="O417" s="105">
        <v>98.58</v>
      </c>
      <c r="P417" s="103">
        <v>11871.169440000003</v>
      </c>
      <c r="Q417" s="104">
        <f t="shared" si="8"/>
        <v>2.0521727789322673E-3</v>
      </c>
      <c r="R417" s="104">
        <f>P417/'סכום נכסי הקרן'!$C$42</f>
        <v>1.5760796400730739E-4</v>
      </c>
    </row>
    <row r="418" spans="2:18">
      <c r="B418" s="94" t="s">
        <v>4049</v>
      </c>
      <c r="C418" s="109" t="s">
        <v>3714</v>
      </c>
      <c r="D418" s="96">
        <v>6528</v>
      </c>
      <c r="E418" s="96"/>
      <c r="F418" s="96" t="s">
        <v>683</v>
      </c>
      <c r="G418" s="118">
        <v>43373</v>
      </c>
      <c r="H418" s="96"/>
      <c r="I418" s="103">
        <v>6.7499999999999991</v>
      </c>
      <c r="J418" s="109" t="s">
        <v>907</v>
      </c>
      <c r="K418" s="109" t="s">
        <v>139</v>
      </c>
      <c r="L418" s="110">
        <v>3.032E-2</v>
      </c>
      <c r="M418" s="110">
        <v>2.9599999999999994E-2</v>
      </c>
      <c r="N418" s="103">
        <v>17942466.809999999</v>
      </c>
      <c r="O418" s="105">
        <v>100.68</v>
      </c>
      <c r="P418" s="103">
        <v>76848.083180000001</v>
      </c>
      <c r="Q418" s="104">
        <f t="shared" si="8"/>
        <v>1.3284752206781627E-2</v>
      </c>
      <c r="R418" s="104">
        <f>P418/'סכום נכסי הקרן'!$C$42</f>
        <v>1.0202760552850808E-3</v>
      </c>
    </row>
    <row r="419" spans="2:18">
      <c r="B419" s="94" t="s">
        <v>4053</v>
      </c>
      <c r="C419" s="109" t="s">
        <v>3714</v>
      </c>
      <c r="D419" s="96">
        <v>7770</v>
      </c>
      <c r="E419" s="96"/>
      <c r="F419" s="96" t="s">
        <v>683</v>
      </c>
      <c r="G419" s="118">
        <v>44004</v>
      </c>
      <c r="H419" s="96"/>
      <c r="I419" s="103">
        <v>4.5000000000000018</v>
      </c>
      <c r="J419" s="109" t="s">
        <v>2541</v>
      </c>
      <c r="K419" s="109" t="s">
        <v>140</v>
      </c>
      <c r="L419" s="110">
        <v>4.7785000000000001E-2</v>
      </c>
      <c r="M419" s="110">
        <v>4.1400000000000013E-2</v>
      </c>
      <c r="N419" s="103">
        <v>32098916.719999995</v>
      </c>
      <c r="O419" s="105">
        <v>99.61</v>
      </c>
      <c r="P419" s="103">
        <v>75851.282389999978</v>
      </c>
      <c r="Q419" s="104">
        <f t="shared" si="8"/>
        <v>1.3112434942034016E-2</v>
      </c>
      <c r="R419" s="104">
        <f>P419/'סכום נכסי הקרן'!$C$42</f>
        <v>1.0070419974421007E-3</v>
      </c>
    </row>
    <row r="420" spans="2:18">
      <c r="B420" s="94" t="s">
        <v>4053</v>
      </c>
      <c r="C420" s="109" t="s">
        <v>3714</v>
      </c>
      <c r="D420" s="96">
        <v>7771</v>
      </c>
      <c r="E420" s="96"/>
      <c r="F420" s="96" t="s">
        <v>683</v>
      </c>
      <c r="G420" s="118">
        <v>44004</v>
      </c>
      <c r="H420" s="96"/>
      <c r="I420" s="103">
        <v>4.5000000000000009</v>
      </c>
      <c r="J420" s="109" t="s">
        <v>2541</v>
      </c>
      <c r="K420" s="109" t="s">
        <v>140</v>
      </c>
      <c r="L420" s="110">
        <v>4.7782999999999999E-2</v>
      </c>
      <c r="M420" s="110">
        <v>4.1399999999999985E-2</v>
      </c>
      <c r="N420" s="103">
        <v>1943611.9999999993</v>
      </c>
      <c r="O420" s="105">
        <v>99.61</v>
      </c>
      <c r="P420" s="103">
        <v>4592.8485800000008</v>
      </c>
      <c r="Q420" s="104">
        <f t="shared" si="8"/>
        <v>7.9396717242321809E-4</v>
      </c>
      <c r="R420" s="104">
        <f>P420/'סכום נכסי הקרן'!$C$42</f>
        <v>6.0977102327304733E-5</v>
      </c>
    </row>
    <row r="421" spans="2:18">
      <c r="B421" s="94" t="s">
        <v>4050</v>
      </c>
      <c r="C421" s="109" t="s">
        <v>3714</v>
      </c>
      <c r="D421" s="96">
        <v>7382</v>
      </c>
      <c r="E421" s="96"/>
      <c r="F421" s="96" t="s">
        <v>683</v>
      </c>
      <c r="G421" s="118">
        <v>43860</v>
      </c>
      <c r="H421" s="96"/>
      <c r="I421" s="103">
        <v>4.84</v>
      </c>
      <c r="J421" s="109" t="s">
        <v>907</v>
      </c>
      <c r="K421" s="109" t="s">
        <v>136</v>
      </c>
      <c r="L421" s="110">
        <v>2.9281999999999999E-2</v>
      </c>
      <c r="M421" s="110">
        <v>2.7000000000000003E-2</v>
      </c>
      <c r="N421" s="103">
        <v>24815735.540000007</v>
      </c>
      <c r="O421" s="105">
        <v>101.63</v>
      </c>
      <c r="P421" s="103">
        <v>87413.327719999987</v>
      </c>
      <c r="Q421" s="104">
        <f t="shared" si="8"/>
        <v>1.5111169339258402E-2</v>
      </c>
      <c r="R421" s="104">
        <f>P421/'סכום נכסי הקרן'!$C$42</f>
        <v>1.1605458652313467E-3</v>
      </c>
    </row>
    <row r="422" spans="2:18">
      <c r="B422" s="94" t="s">
        <v>4051</v>
      </c>
      <c r="C422" s="109" t="s">
        <v>3714</v>
      </c>
      <c r="D422" s="96">
        <v>6495</v>
      </c>
      <c r="E422" s="96"/>
      <c r="F422" s="96" t="s">
        <v>683</v>
      </c>
      <c r="G422" s="118">
        <v>43342</v>
      </c>
      <c r="H422" s="96"/>
      <c r="I422" s="103">
        <v>2.6100000000000003</v>
      </c>
      <c r="J422" s="109" t="s">
        <v>907</v>
      </c>
      <c r="K422" s="109" t="s">
        <v>136</v>
      </c>
      <c r="L422" s="110">
        <v>3.5000000000000003E-2</v>
      </c>
      <c r="M422" s="110">
        <v>3.5200000000000002E-2</v>
      </c>
      <c r="N422" s="103">
        <v>210508.7</v>
      </c>
      <c r="O422" s="105">
        <v>98.99</v>
      </c>
      <c r="P422" s="103">
        <v>722.25394999999992</v>
      </c>
      <c r="Q422" s="104">
        <f t="shared" si="8"/>
        <v>1.2485626653361174E-4</v>
      </c>
      <c r="R422" s="104">
        <f>P422/'סכום נכסי הקרן'!$C$42</f>
        <v>9.5890278654581785E-6</v>
      </c>
    </row>
    <row r="423" spans="2:18">
      <c r="B423" s="94" t="s">
        <v>4051</v>
      </c>
      <c r="C423" s="109" t="s">
        <v>3714</v>
      </c>
      <c r="D423" s="96">
        <v>6614</v>
      </c>
      <c r="E423" s="96"/>
      <c r="F423" s="96" t="s">
        <v>683</v>
      </c>
      <c r="G423" s="118">
        <v>43433</v>
      </c>
      <c r="H423" s="96"/>
      <c r="I423" s="103">
        <v>2.61</v>
      </c>
      <c r="J423" s="109" t="s">
        <v>907</v>
      </c>
      <c r="K423" s="109" t="s">
        <v>136</v>
      </c>
      <c r="L423" s="110">
        <v>3.5000000000000003E-2</v>
      </c>
      <c r="M423" s="110">
        <v>3.5200000000000002E-2</v>
      </c>
      <c r="N423" s="103">
        <v>245034.01</v>
      </c>
      <c r="O423" s="105">
        <v>98.99</v>
      </c>
      <c r="P423" s="103">
        <v>840.71005000000002</v>
      </c>
      <c r="Q423" s="104">
        <f t="shared" si="8"/>
        <v>1.4533380963895881E-4</v>
      </c>
      <c r="R423" s="104">
        <f>P423/'סכום נכסי הקרן'!$C$42</f>
        <v>1.1161714098234755E-5</v>
      </c>
    </row>
    <row r="424" spans="2:18">
      <c r="B424" s="94" t="s">
        <v>4051</v>
      </c>
      <c r="C424" s="109" t="s">
        <v>3714</v>
      </c>
      <c r="D424" s="96">
        <v>6739</v>
      </c>
      <c r="E424" s="96"/>
      <c r="F424" s="96" t="s">
        <v>683</v>
      </c>
      <c r="G424" s="118">
        <v>43495</v>
      </c>
      <c r="H424" s="96"/>
      <c r="I424" s="103">
        <v>2.61</v>
      </c>
      <c r="J424" s="109" t="s">
        <v>907</v>
      </c>
      <c r="K424" s="109" t="s">
        <v>136</v>
      </c>
      <c r="L424" s="110">
        <v>3.5000000000000003E-2</v>
      </c>
      <c r="M424" s="110">
        <v>3.5199999999999995E-2</v>
      </c>
      <c r="N424" s="103">
        <v>490228.31</v>
      </c>
      <c r="O424" s="105">
        <v>98.99</v>
      </c>
      <c r="P424" s="103">
        <v>1681.97009</v>
      </c>
      <c r="Q424" s="104">
        <f t="shared" si="8"/>
        <v>2.9076269622146472E-4</v>
      </c>
      <c r="R424" s="104">
        <f>P424/'סכום נכסי הקרן'!$C$42</f>
        <v>2.2330730156445943E-5</v>
      </c>
    </row>
    <row r="425" spans="2:18">
      <c r="B425" s="94" t="s">
        <v>4051</v>
      </c>
      <c r="C425" s="109" t="s">
        <v>3714</v>
      </c>
      <c r="D425" s="96">
        <v>6830</v>
      </c>
      <c r="E425" s="96"/>
      <c r="F425" s="96" t="s">
        <v>683</v>
      </c>
      <c r="G425" s="118">
        <v>43552</v>
      </c>
      <c r="H425" s="96"/>
      <c r="I425" s="103">
        <v>2.61</v>
      </c>
      <c r="J425" s="109" t="s">
        <v>907</v>
      </c>
      <c r="K425" s="109" t="s">
        <v>136</v>
      </c>
      <c r="L425" s="110">
        <v>3.5000000000000003E-2</v>
      </c>
      <c r="M425" s="110">
        <v>3.5200000000000002E-2</v>
      </c>
      <c r="N425" s="103">
        <v>264177.52</v>
      </c>
      <c r="O425" s="105">
        <v>98.99</v>
      </c>
      <c r="P425" s="103">
        <v>906.3913</v>
      </c>
      <c r="Q425" s="104">
        <f t="shared" si="8"/>
        <v>1.5668814789665997E-4</v>
      </c>
      <c r="R425" s="104">
        <f>P425/'סכום נכסי הקרן'!$C$42</f>
        <v>1.2033733332588717E-5</v>
      </c>
    </row>
    <row r="426" spans="2:18">
      <c r="B426" s="94" t="s">
        <v>4051</v>
      </c>
      <c r="C426" s="109" t="s">
        <v>3714</v>
      </c>
      <c r="D426" s="96">
        <v>6931</v>
      </c>
      <c r="E426" s="96"/>
      <c r="F426" s="96" t="s">
        <v>683</v>
      </c>
      <c r="G426" s="118">
        <v>43615</v>
      </c>
      <c r="H426" s="96"/>
      <c r="I426" s="103">
        <v>2.6100000000000003</v>
      </c>
      <c r="J426" s="109" t="s">
        <v>907</v>
      </c>
      <c r="K426" s="109" t="s">
        <v>136</v>
      </c>
      <c r="L426" s="110">
        <v>3.5000000000000003E-2</v>
      </c>
      <c r="M426" s="110">
        <v>3.5199999999999995E-2</v>
      </c>
      <c r="N426" s="103">
        <v>589805.93000000005</v>
      </c>
      <c r="O426" s="105">
        <v>98.99</v>
      </c>
      <c r="P426" s="103">
        <v>2023.62021</v>
      </c>
      <c r="Q426" s="104">
        <f t="shared" si="8"/>
        <v>3.4982385946461545E-4</v>
      </c>
      <c r="R426" s="104">
        <f>P426/'סכום נכסי הקרן'!$C$42</f>
        <v>2.6866658995488129E-5</v>
      </c>
    </row>
    <row r="427" spans="2:18">
      <c r="B427" s="94" t="s">
        <v>4051</v>
      </c>
      <c r="C427" s="109" t="s">
        <v>3714</v>
      </c>
      <c r="D427" s="96">
        <v>7015</v>
      </c>
      <c r="E427" s="96"/>
      <c r="F427" s="96" t="s">
        <v>683</v>
      </c>
      <c r="G427" s="118">
        <v>43643</v>
      </c>
      <c r="H427" s="96"/>
      <c r="I427" s="103">
        <v>2.6099999999999994</v>
      </c>
      <c r="J427" s="109" t="s">
        <v>907</v>
      </c>
      <c r="K427" s="109" t="s">
        <v>136</v>
      </c>
      <c r="L427" s="110">
        <v>3.5000000000000003E-2</v>
      </c>
      <c r="M427" s="110">
        <v>3.5200000000000002E-2</v>
      </c>
      <c r="N427" s="103">
        <v>478738.58</v>
      </c>
      <c r="O427" s="105">
        <v>98.99</v>
      </c>
      <c r="P427" s="103">
        <v>1642.5488700000001</v>
      </c>
      <c r="Q427" s="104">
        <f t="shared" si="8"/>
        <v>2.8394793757403864E-4</v>
      </c>
      <c r="R427" s="104">
        <f>P427/'סכום נכסי הקרן'!$C$42</f>
        <v>2.1807353057476314E-5</v>
      </c>
    </row>
    <row r="428" spans="2:18">
      <c r="B428" s="94" t="s">
        <v>4051</v>
      </c>
      <c r="C428" s="109" t="s">
        <v>3714</v>
      </c>
      <c r="D428" s="96">
        <v>7279</v>
      </c>
      <c r="E428" s="96"/>
      <c r="F428" s="96" t="s">
        <v>683</v>
      </c>
      <c r="G428" s="118">
        <v>43795</v>
      </c>
      <c r="H428" s="96"/>
      <c r="I428" s="103">
        <v>2.6</v>
      </c>
      <c r="J428" s="109" t="s">
        <v>907</v>
      </c>
      <c r="K428" s="109" t="s">
        <v>136</v>
      </c>
      <c r="L428" s="110">
        <v>3.5000000000000003E-2</v>
      </c>
      <c r="M428" s="110">
        <v>3.5200000000000002E-2</v>
      </c>
      <c r="N428" s="103">
        <v>464528.49</v>
      </c>
      <c r="O428" s="105">
        <v>98.99</v>
      </c>
      <c r="P428" s="103">
        <v>1593.79414</v>
      </c>
      <c r="Q428" s="104">
        <f t="shared" si="8"/>
        <v>2.7551969212982291E-4</v>
      </c>
      <c r="R428" s="104">
        <f>P428/'סכום נכסי הקרן'!$C$42</f>
        <v>2.1160059311913702E-5</v>
      </c>
    </row>
    <row r="429" spans="2:18">
      <c r="B429" s="94" t="s">
        <v>4051</v>
      </c>
      <c r="C429" s="109" t="s">
        <v>3714</v>
      </c>
      <c r="D429" s="96">
        <v>7333</v>
      </c>
      <c r="E429" s="96"/>
      <c r="F429" s="96" t="s">
        <v>683</v>
      </c>
      <c r="G429" s="118">
        <v>43829</v>
      </c>
      <c r="H429" s="96"/>
      <c r="I429" s="103">
        <v>2.6</v>
      </c>
      <c r="J429" s="109" t="s">
        <v>907</v>
      </c>
      <c r="K429" s="109" t="s">
        <v>136</v>
      </c>
      <c r="L429" s="110">
        <v>3.5000000000000003E-2</v>
      </c>
      <c r="M429" s="110">
        <v>3.5199999999999995E-2</v>
      </c>
      <c r="N429" s="103">
        <v>274494.11</v>
      </c>
      <c r="O429" s="105">
        <v>98.99</v>
      </c>
      <c r="P429" s="103">
        <v>941.78744999999992</v>
      </c>
      <c r="Q429" s="104">
        <f t="shared" si="8"/>
        <v>1.6280709143260557E-4</v>
      </c>
      <c r="R429" s="104">
        <f>P429/'סכום נכסי הקרן'!$C$42</f>
        <v>1.2503671459863668E-5</v>
      </c>
    </row>
    <row r="430" spans="2:18">
      <c r="B430" s="94" t="s">
        <v>4051</v>
      </c>
      <c r="C430" s="109" t="s">
        <v>3714</v>
      </c>
      <c r="D430" s="96">
        <v>7383</v>
      </c>
      <c r="E430" s="96"/>
      <c r="F430" s="96" t="s">
        <v>683</v>
      </c>
      <c r="G430" s="118">
        <v>43861</v>
      </c>
      <c r="H430" s="96"/>
      <c r="I430" s="103">
        <v>2.6</v>
      </c>
      <c r="J430" s="109" t="s">
        <v>907</v>
      </c>
      <c r="K430" s="109" t="s">
        <v>136</v>
      </c>
      <c r="L430" s="110">
        <v>3.5000000000000003E-2</v>
      </c>
      <c r="M430" s="110">
        <v>3.5199999999999995E-2</v>
      </c>
      <c r="N430" s="103">
        <v>842677.72</v>
      </c>
      <c r="O430" s="105">
        <v>98.99</v>
      </c>
      <c r="P430" s="103">
        <v>2891.2216000000003</v>
      </c>
      <c r="Q430" s="104">
        <f t="shared" si="8"/>
        <v>4.998063834712645E-4</v>
      </c>
      <c r="R430" s="104">
        <f>P430/'סכום נכסי הקרן'!$C$42</f>
        <v>3.8385396836686856E-5</v>
      </c>
    </row>
    <row r="431" spans="2:18">
      <c r="B431" s="94" t="s">
        <v>4051</v>
      </c>
      <c r="C431" s="109" t="s">
        <v>3714</v>
      </c>
      <c r="D431" s="96">
        <v>7454</v>
      </c>
      <c r="E431" s="96"/>
      <c r="F431" s="96" t="s">
        <v>683</v>
      </c>
      <c r="G431" s="118">
        <v>43888</v>
      </c>
      <c r="H431" s="96"/>
      <c r="I431" s="103">
        <v>2.6000000000000005</v>
      </c>
      <c r="J431" s="109" t="s">
        <v>907</v>
      </c>
      <c r="K431" s="109" t="s">
        <v>136</v>
      </c>
      <c r="L431" s="110">
        <v>3.5000000000000003E-2</v>
      </c>
      <c r="M431" s="110">
        <v>3.5200000000000002E-2</v>
      </c>
      <c r="N431" s="103">
        <v>489482.5</v>
      </c>
      <c r="O431" s="105">
        <v>98.99</v>
      </c>
      <c r="P431" s="103">
        <v>1679.4111699999999</v>
      </c>
      <c r="Q431" s="104">
        <f t="shared" si="8"/>
        <v>2.9032033491965635E-4</v>
      </c>
      <c r="R431" s="104">
        <f>P431/'סכום נכסי הקרן'!$C$42</f>
        <v>2.2296756572520956E-5</v>
      </c>
    </row>
    <row r="432" spans="2:18">
      <c r="B432" s="94" t="s">
        <v>4051</v>
      </c>
      <c r="C432" s="109" t="s">
        <v>3714</v>
      </c>
      <c r="D432" s="96">
        <v>7532</v>
      </c>
      <c r="E432" s="96"/>
      <c r="F432" s="96" t="s">
        <v>683</v>
      </c>
      <c r="G432" s="118">
        <v>43920</v>
      </c>
      <c r="H432" s="96"/>
      <c r="I432" s="103">
        <v>2.5999999999999996</v>
      </c>
      <c r="J432" s="109" t="s">
        <v>907</v>
      </c>
      <c r="K432" s="109" t="s">
        <v>136</v>
      </c>
      <c r="L432" s="110">
        <v>3.3732999999999999E-2</v>
      </c>
      <c r="M432" s="110">
        <v>3.5299999999999998E-2</v>
      </c>
      <c r="N432" s="103">
        <v>671838.73</v>
      </c>
      <c r="O432" s="105">
        <v>98.99</v>
      </c>
      <c r="P432" s="103">
        <v>2305.0741800000001</v>
      </c>
      <c r="Q432" s="104">
        <f t="shared" si="8"/>
        <v>3.9847889540490096E-4</v>
      </c>
      <c r="R432" s="104">
        <f>P432/'סכום נכסי הקרן'!$C$42</f>
        <v>3.0603391707263303E-5</v>
      </c>
    </row>
    <row r="433" spans="2:18">
      <c r="B433" s="94" t="s">
        <v>4051</v>
      </c>
      <c r="C433" s="109" t="s">
        <v>3714</v>
      </c>
      <c r="D433" s="96">
        <v>7702</v>
      </c>
      <c r="E433" s="96"/>
      <c r="F433" s="96" t="s">
        <v>683</v>
      </c>
      <c r="G433" s="118">
        <v>43979</v>
      </c>
      <c r="H433" s="96"/>
      <c r="I433" s="103">
        <v>2.6100000000000003</v>
      </c>
      <c r="J433" s="109" t="s">
        <v>907</v>
      </c>
      <c r="K433" s="109" t="s">
        <v>136</v>
      </c>
      <c r="L433" s="110">
        <v>2.7515000000000001E-2</v>
      </c>
      <c r="M433" s="110">
        <v>3.5000000000000003E-2</v>
      </c>
      <c r="N433" s="103">
        <v>105574.66</v>
      </c>
      <c r="O433" s="105">
        <v>98.69</v>
      </c>
      <c r="P433" s="103">
        <v>361.12819000000002</v>
      </c>
      <c r="Q433" s="104">
        <f t="shared" si="8"/>
        <v>6.242834330423639E-5</v>
      </c>
      <c r="R433" s="104">
        <f>P433/'סכום נכסי הקרן'!$C$42</f>
        <v>4.7945300637157834E-6</v>
      </c>
    </row>
    <row r="434" spans="2:18">
      <c r="B434" s="94" t="s">
        <v>4052</v>
      </c>
      <c r="C434" s="109" t="s">
        <v>3714</v>
      </c>
      <c r="D434" s="96">
        <v>7482</v>
      </c>
      <c r="E434" s="96"/>
      <c r="F434" s="96" t="s">
        <v>683</v>
      </c>
      <c r="G434" s="118">
        <v>43896</v>
      </c>
      <c r="H434" s="96"/>
      <c r="I434" s="103">
        <v>3.9699999999999975</v>
      </c>
      <c r="J434" s="109" t="s">
        <v>907</v>
      </c>
      <c r="K434" s="109" t="s">
        <v>136</v>
      </c>
      <c r="L434" s="110">
        <v>2.5503000000000001E-2</v>
      </c>
      <c r="M434" s="110">
        <v>2.2099999999999995E-2</v>
      </c>
      <c r="N434" s="103">
        <v>867727.95</v>
      </c>
      <c r="O434" s="105">
        <v>101.67</v>
      </c>
      <c r="P434" s="103">
        <v>3057.7710000000015</v>
      </c>
      <c r="Q434" s="104">
        <f t="shared" si="8"/>
        <v>5.2859783040957922E-4</v>
      </c>
      <c r="R434" s="104">
        <f>P434/'סכום נכסי הקרן'!$C$42</f>
        <v>4.0596595318294812E-5</v>
      </c>
    </row>
    <row r="435" spans="2:18">
      <c r="B435" s="94" t="s">
        <v>4052</v>
      </c>
      <c r="C435" s="109" t="s">
        <v>3714</v>
      </c>
      <c r="D435" s="96">
        <v>7505</v>
      </c>
      <c r="E435" s="96"/>
      <c r="F435" s="96" t="s">
        <v>683</v>
      </c>
      <c r="G435" s="118">
        <v>43914</v>
      </c>
      <c r="H435" s="96"/>
      <c r="I435" s="103">
        <v>3.9699999999999984</v>
      </c>
      <c r="J435" s="109" t="s">
        <v>907</v>
      </c>
      <c r="K435" s="109" t="s">
        <v>136</v>
      </c>
      <c r="L435" s="110">
        <v>2.5503000000000001E-2</v>
      </c>
      <c r="M435" s="110">
        <v>2.2099999999999998E-2</v>
      </c>
      <c r="N435" s="103">
        <v>2356082.5299999998</v>
      </c>
      <c r="O435" s="105">
        <v>101.67</v>
      </c>
      <c r="P435" s="103">
        <v>8302.5571400000008</v>
      </c>
      <c r="Q435" s="104">
        <f t="shared" si="8"/>
        <v>1.4352656530052642E-3</v>
      </c>
      <c r="R435" s="104">
        <f>P435/'סכום נכסי הקרן'!$C$42</f>
        <v>1.1022916769097458E-4</v>
      </c>
    </row>
    <row r="436" spans="2:18">
      <c r="B436" s="94" t="s">
        <v>4052</v>
      </c>
      <c r="C436" s="109" t="s">
        <v>3714</v>
      </c>
      <c r="D436" s="96">
        <v>7615</v>
      </c>
      <c r="E436" s="96"/>
      <c r="F436" s="96" t="s">
        <v>683</v>
      </c>
      <c r="G436" s="118">
        <v>43943</v>
      </c>
      <c r="H436" s="96"/>
      <c r="I436" s="103">
        <v>3.9700000000000006</v>
      </c>
      <c r="J436" s="109" t="s">
        <v>907</v>
      </c>
      <c r="K436" s="109" t="s">
        <v>136</v>
      </c>
      <c r="L436" s="110">
        <v>2.5503000000000001E-2</v>
      </c>
      <c r="M436" s="110">
        <v>2.2099999999999998E-2</v>
      </c>
      <c r="N436" s="103">
        <v>2557211.5200000005</v>
      </c>
      <c r="O436" s="105">
        <v>101.67</v>
      </c>
      <c r="P436" s="103">
        <v>9011.3120500000005</v>
      </c>
      <c r="Q436" s="104">
        <f t="shared" si="8"/>
        <v>1.5577883362664162E-3</v>
      </c>
      <c r="R436" s="104">
        <f>P436/'סכום נכסי הקרן'!$C$42</f>
        <v>1.1963897511642418E-4</v>
      </c>
    </row>
    <row r="437" spans="2:18">
      <c r="B437" s="94" t="s">
        <v>4052</v>
      </c>
      <c r="C437" s="109" t="s">
        <v>3714</v>
      </c>
      <c r="D437" s="96">
        <v>7697</v>
      </c>
      <c r="E437" s="96"/>
      <c r="F437" s="96" t="s">
        <v>683</v>
      </c>
      <c r="G437" s="118">
        <v>43979</v>
      </c>
      <c r="H437" s="96"/>
      <c r="I437" s="103">
        <v>3.9800000000000013</v>
      </c>
      <c r="J437" s="109" t="s">
        <v>907</v>
      </c>
      <c r="K437" s="109" t="s">
        <v>136</v>
      </c>
      <c r="L437" s="110">
        <v>2.4883000000000002E-2</v>
      </c>
      <c r="M437" s="110">
        <v>2.1700000000000001E-2</v>
      </c>
      <c r="N437" s="103">
        <v>373525.29</v>
      </c>
      <c r="O437" s="105">
        <v>101.67</v>
      </c>
      <c r="P437" s="103">
        <v>1316.2592299999997</v>
      </c>
      <c r="Q437" s="104">
        <f t="shared" si="8"/>
        <v>2.2754214531911737E-4</v>
      </c>
      <c r="R437" s="104">
        <f>P437/'סכום נכסי הקרן'!$C$42</f>
        <v>1.747535812664856E-5</v>
      </c>
    </row>
    <row r="438" spans="2:18">
      <c r="B438" s="94" t="s">
        <v>4052</v>
      </c>
      <c r="C438" s="109" t="s">
        <v>3714</v>
      </c>
      <c r="D438" s="96">
        <v>7754</v>
      </c>
      <c r="E438" s="96"/>
      <c r="F438" s="96" t="s">
        <v>683</v>
      </c>
      <c r="G438" s="118">
        <v>44000</v>
      </c>
      <c r="H438" s="96"/>
      <c r="I438" s="103">
        <v>3.98</v>
      </c>
      <c r="J438" s="109" t="s">
        <v>907</v>
      </c>
      <c r="K438" s="109" t="s">
        <v>136</v>
      </c>
      <c r="L438" s="110">
        <v>2.5687999999999999E-2</v>
      </c>
      <c r="M438" s="110">
        <v>2.1599999999999998E-2</v>
      </c>
      <c r="N438" s="103">
        <v>1637764.68</v>
      </c>
      <c r="O438" s="105">
        <v>101.68</v>
      </c>
      <c r="P438" s="103">
        <v>5771.8575700000001</v>
      </c>
      <c r="Q438" s="104">
        <f t="shared" si="8"/>
        <v>9.9778282576919739E-4</v>
      </c>
      <c r="R438" s="104">
        <f>P438/'סכום נכסי הקרן'!$C$42</f>
        <v>7.6630253215210156E-5</v>
      </c>
    </row>
    <row r="439" spans="2:18">
      <c r="B439" s="94" t="s">
        <v>4052</v>
      </c>
      <c r="C439" s="109" t="s">
        <v>3714</v>
      </c>
      <c r="D439" s="96">
        <v>7210</v>
      </c>
      <c r="E439" s="96"/>
      <c r="F439" s="96" t="s">
        <v>683</v>
      </c>
      <c r="G439" s="118">
        <v>43741</v>
      </c>
      <c r="H439" s="96"/>
      <c r="I439" s="103">
        <v>3.9699999999999998</v>
      </c>
      <c r="J439" s="109" t="s">
        <v>907</v>
      </c>
      <c r="K439" s="109" t="s">
        <v>136</v>
      </c>
      <c r="L439" s="110">
        <v>2.5503000000000001E-2</v>
      </c>
      <c r="M439" s="110">
        <v>2.2099999999999998E-2</v>
      </c>
      <c r="N439" s="103">
        <v>430990.70000000007</v>
      </c>
      <c r="O439" s="105">
        <v>101.67</v>
      </c>
      <c r="P439" s="103">
        <v>1518.76044</v>
      </c>
      <c r="Q439" s="104">
        <f t="shared" si="8"/>
        <v>2.6254859291160049E-4</v>
      </c>
      <c r="R439" s="104">
        <f>P439/'סכום נכסי הקרן'!$C$42</f>
        <v>2.01638719734458E-5</v>
      </c>
    </row>
    <row r="440" spans="2:18">
      <c r="B440" s="126"/>
      <c r="C440" s="126"/>
      <c r="D440" s="126"/>
      <c r="E440" s="126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</row>
    <row r="441" spans="2:18">
      <c r="B441" s="126"/>
      <c r="C441" s="126"/>
      <c r="D441" s="126"/>
      <c r="E441" s="126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</row>
    <row r="442" spans="2:18">
      <c r="B442" s="126"/>
      <c r="C442" s="126"/>
      <c r="D442" s="126"/>
      <c r="E442" s="126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</row>
    <row r="443" spans="2:18">
      <c r="B443" s="131" t="s">
        <v>229</v>
      </c>
      <c r="C443" s="126"/>
      <c r="D443" s="126"/>
      <c r="E443" s="126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</row>
    <row r="444" spans="2:18">
      <c r="B444" s="131" t="s">
        <v>116</v>
      </c>
      <c r="C444" s="126"/>
      <c r="D444" s="126"/>
      <c r="E444" s="126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</row>
    <row r="445" spans="2:18">
      <c r="B445" s="131" t="s">
        <v>211</v>
      </c>
      <c r="C445" s="126"/>
      <c r="D445" s="126"/>
      <c r="E445" s="126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</row>
    <row r="446" spans="2:18">
      <c r="B446" s="131" t="s">
        <v>219</v>
      </c>
      <c r="C446" s="126"/>
      <c r="D446" s="126"/>
      <c r="E446" s="126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</row>
    <row r="447" spans="2:18">
      <c r="B447" s="126"/>
      <c r="C447" s="126"/>
      <c r="D447" s="126"/>
      <c r="E447" s="126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</row>
    <row r="448" spans="2:18">
      <c r="B448" s="126"/>
      <c r="C448" s="126"/>
      <c r="D448" s="126"/>
      <c r="E448" s="126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</row>
    <row r="449" spans="2:18">
      <c r="B449" s="126"/>
      <c r="C449" s="126"/>
      <c r="D449" s="126"/>
      <c r="E449" s="126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</row>
    <row r="450" spans="2:18">
      <c r="B450" s="126"/>
      <c r="C450" s="126"/>
      <c r="D450" s="126"/>
      <c r="E450" s="126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</row>
    <row r="451" spans="2:18">
      <c r="B451" s="126"/>
      <c r="C451" s="126"/>
      <c r="D451" s="126"/>
      <c r="E451" s="126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</row>
    <row r="452" spans="2:18">
      <c r="B452" s="126"/>
      <c r="C452" s="126"/>
      <c r="D452" s="126"/>
      <c r="E452" s="126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</row>
    <row r="453" spans="2:18">
      <c r="B453" s="126"/>
      <c r="C453" s="126"/>
      <c r="D453" s="126"/>
      <c r="E453" s="126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</row>
    <row r="454" spans="2:18">
      <c r="B454" s="126"/>
      <c r="C454" s="126"/>
      <c r="D454" s="126"/>
      <c r="E454" s="126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</row>
    <row r="455" spans="2:18">
      <c r="B455" s="126"/>
      <c r="C455" s="126"/>
      <c r="D455" s="126"/>
      <c r="E455" s="126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</row>
    <row r="456" spans="2:18">
      <c r="B456" s="126"/>
      <c r="C456" s="126"/>
      <c r="D456" s="126"/>
      <c r="E456" s="126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</row>
    <row r="457" spans="2:18">
      <c r="B457" s="126"/>
      <c r="C457" s="126"/>
      <c r="D457" s="126"/>
      <c r="E457" s="126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</row>
    <row r="458" spans="2:18">
      <c r="B458" s="126"/>
      <c r="C458" s="126"/>
      <c r="D458" s="126"/>
      <c r="E458" s="126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</row>
    <row r="459" spans="2:18">
      <c r="B459" s="126"/>
      <c r="C459" s="126"/>
      <c r="D459" s="126"/>
      <c r="E459" s="126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</row>
    <row r="460" spans="2:18">
      <c r="B460" s="126"/>
      <c r="C460" s="126"/>
      <c r="D460" s="126"/>
      <c r="E460" s="126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</row>
    <row r="461" spans="2:18">
      <c r="B461" s="126"/>
      <c r="C461" s="126"/>
      <c r="D461" s="126"/>
      <c r="E461" s="126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</row>
    <row r="462" spans="2:18">
      <c r="B462" s="126"/>
      <c r="C462" s="126"/>
      <c r="D462" s="126"/>
      <c r="E462" s="126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</row>
    <row r="463" spans="2:18">
      <c r="B463" s="126"/>
      <c r="C463" s="126"/>
      <c r="D463" s="126"/>
      <c r="E463" s="126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</row>
    <row r="464" spans="2:18">
      <c r="B464" s="126"/>
      <c r="C464" s="126"/>
      <c r="D464" s="126"/>
      <c r="E464" s="126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</row>
    <row r="465" spans="2:18">
      <c r="B465" s="126"/>
      <c r="C465" s="126"/>
      <c r="D465" s="126"/>
      <c r="E465" s="126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</row>
    <row r="466" spans="2:18">
      <c r="B466" s="126"/>
      <c r="C466" s="126"/>
      <c r="D466" s="126"/>
      <c r="E466" s="126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</row>
    <row r="467" spans="2:18">
      <c r="B467" s="126"/>
      <c r="C467" s="126"/>
      <c r="D467" s="126"/>
      <c r="E467" s="126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</row>
    <row r="468" spans="2:18">
      <c r="B468" s="126"/>
      <c r="C468" s="126"/>
      <c r="D468" s="126"/>
      <c r="E468" s="126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</row>
    <row r="469" spans="2:18">
      <c r="B469" s="126"/>
      <c r="C469" s="126"/>
      <c r="D469" s="126"/>
      <c r="E469" s="126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</row>
    <row r="470" spans="2:18">
      <c r="B470" s="126"/>
      <c r="C470" s="126"/>
      <c r="D470" s="126"/>
      <c r="E470" s="126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</row>
    <row r="471" spans="2:18">
      <c r="B471" s="126"/>
      <c r="C471" s="126"/>
      <c r="D471" s="126"/>
      <c r="E471" s="126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</row>
    <row r="472" spans="2:18">
      <c r="B472" s="126"/>
      <c r="C472" s="126"/>
      <c r="D472" s="126"/>
      <c r="E472" s="126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</row>
    <row r="473" spans="2:18">
      <c r="B473" s="126"/>
      <c r="C473" s="126"/>
      <c r="D473" s="126"/>
      <c r="E473" s="126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</row>
    <row r="474" spans="2:18">
      <c r="B474" s="126"/>
      <c r="C474" s="126"/>
      <c r="D474" s="126"/>
      <c r="E474" s="126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</row>
    <row r="475" spans="2:18">
      <c r="B475" s="126"/>
      <c r="C475" s="126"/>
      <c r="D475" s="126"/>
      <c r="E475" s="126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</row>
    <row r="476" spans="2:18">
      <c r="B476" s="126"/>
      <c r="C476" s="126"/>
      <c r="D476" s="126"/>
      <c r="E476" s="126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</row>
    <row r="477" spans="2:18">
      <c r="B477" s="126"/>
      <c r="C477" s="126"/>
      <c r="D477" s="126"/>
      <c r="E477" s="126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</row>
    <row r="478" spans="2:18">
      <c r="B478" s="126"/>
      <c r="C478" s="126"/>
      <c r="D478" s="126"/>
      <c r="E478" s="126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</row>
    <row r="479" spans="2:18">
      <c r="B479" s="126"/>
      <c r="C479" s="126"/>
      <c r="D479" s="126"/>
      <c r="E479" s="126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</row>
    <row r="480" spans="2:18">
      <c r="B480" s="126"/>
      <c r="C480" s="126"/>
      <c r="D480" s="126"/>
      <c r="E480" s="126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</row>
    <row r="481" spans="2:18">
      <c r="B481" s="126"/>
      <c r="C481" s="126"/>
      <c r="D481" s="126"/>
      <c r="E481" s="126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</row>
    <row r="482" spans="2:18">
      <c r="B482" s="126"/>
      <c r="C482" s="126"/>
      <c r="D482" s="126"/>
      <c r="E482" s="126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</row>
    <row r="483" spans="2:18">
      <c r="B483" s="126"/>
      <c r="C483" s="126"/>
      <c r="D483" s="126"/>
      <c r="E483" s="126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</row>
    <row r="484" spans="2:18">
      <c r="B484" s="126"/>
      <c r="C484" s="126"/>
      <c r="D484" s="126"/>
      <c r="E484" s="126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</row>
    <row r="485" spans="2:18">
      <c r="B485" s="126"/>
      <c r="C485" s="126"/>
      <c r="D485" s="126"/>
      <c r="E485" s="126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</row>
    <row r="486" spans="2:18">
      <c r="B486" s="126"/>
      <c r="C486" s="126"/>
      <c r="D486" s="126"/>
      <c r="E486" s="126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</row>
    <row r="487" spans="2:18">
      <c r="B487" s="126"/>
      <c r="C487" s="126"/>
      <c r="D487" s="126"/>
      <c r="E487" s="126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</row>
    <row r="488" spans="2:18">
      <c r="B488" s="126"/>
      <c r="C488" s="126"/>
      <c r="D488" s="126"/>
      <c r="E488" s="126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</row>
    <row r="489" spans="2:18">
      <c r="B489" s="126"/>
      <c r="C489" s="126"/>
      <c r="D489" s="126"/>
      <c r="E489" s="126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</row>
    <row r="490" spans="2:18">
      <c r="B490" s="126"/>
      <c r="C490" s="126"/>
      <c r="D490" s="126"/>
      <c r="E490" s="126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</row>
    <row r="491" spans="2:18">
      <c r="B491" s="126"/>
      <c r="C491" s="126"/>
      <c r="D491" s="126"/>
      <c r="E491" s="126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</row>
    <row r="492" spans="2:18">
      <c r="B492" s="126"/>
      <c r="C492" s="126"/>
      <c r="D492" s="126"/>
      <c r="E492" s="126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</row>
    <row r="493" spans="2:18">
      <c r="B493" s="126"/>
      <c r="C493" s="126"/>
      <c r="D493" s="126"/>
      <c r="E493" s="126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</row>
    <row r="494" spans="2:18">
      <c r="B494" s="126"/>
      <c r="C494" s="126"/>
      <c r="D494" s="126"/>
      <c r="E494" s="126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</row>
    <row r="495" spans="2:18">
      <c r="B495" s="126"/>
      <c r="C495" s="126"/>
      <c r="D495" s="126"/>
      <c r="E495" s="126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</row>
    <row r="496" spans="2:18">
      <c r="B496" s="126"/>
      <c r="C496" s="126"/>
      <c r="D496" s="126"/>
      <c r="E496" s="126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</row>
    <row r="497" spans="2:18">
      <c r="B497" s="126"/>
      <c r="C497" s="126"/>
      <c r="D497" s="126"/>
      <c r="E497" s="126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</row>
    <row r="498" spans="2:18">
      <c r="B498" s="126"/>
      <c r="C498" s="126"/>
      <c r="D498" s="126"/>
      <c r="E498" s="126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</row>
    <row r="499" spans="2:18">
      <c r="B499" s="126"/>
      <c r="C499" s="126"/>
      <c r="D499" s="126"/>
      <c r="E499" s="126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</row>
    <row r="500" spans="2:18">
      <c r="B500" s="126"/>
      <c r="C500" s="126"/>
      <c r="D500" s="126"/>
      <c r="E500" s="126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</row>
    <row r="501" spans="2:18">
      <c r="B501" s="126"/>
      <c r="C501" s="126"/>
      <c r="D501" s="126"/>
      <c r="E501" s="126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</row>
    <row r="502" spans="2:18">
      <c r="B502" s="126"/>
      <c r="C502" s="126"/>
      <c r="D502" s="126"/>
      <c r="E502" s="126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</row>
    <row r="503" spans="2:18">
      <c r="B503" s="126"/>
      <c r="C503" s="126"/>
      <c r="D503" s="126"/>
      <c r="E503" s="126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</row>
    <row r="504" spans="2:18">
      <c r="B504" s="126"/>
      <c r="C504" s="126"/>
      <c r="D504" s="126"/>
      <c r="E504" s="126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</row>
    <row r="505" spans="2:18">
      <c r="B505" s="126"/>
      <c r="C505" s="126"/>
      <c r="D505" s="126"/>
      <c r="E505" s="126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</row>
    <row r="506" spans="2:18">
      <c r="B506" s="126"/>
      <c r="C506" s="126"/>
      <c r="D506" s="126"/>
      <c r="E506" s="126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</row>
    <row r="507" spans="2:18">
      <c r="B507" s="126"/>
      <c r="C507" s="126"/>
      <c r="D507" s="126"/>
      <c r="E507" s="126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</row>
    <row r="508" spans="2:18">
      <c r="B508" s="126"/>
      <c r="C508" s="126"/>
      <c r="D508" s="126"/>
      <c r="E508" s="126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</row>
    <row r="509" spans="2:18">
      <c r="B509" s="126"/>
      <c r="C509" s="126"/>
      <c r="D509" s="126"/>
      <c r="E509" s="126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</row>
    <row r="510" spans="2:18">
      <c r="B510" s="126"/>
      <c r="C510" s="126"/>
      <c r="D510" s="126"/>
      <c r="E510" s="126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</row>
    <row r="511" spans="2:18">
      <c r="B511" s="126"/>
      <c r="C511" s="126"/>
      <c r="D511" s="126"/>
      <c r="E511" s="126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</row>
    <row r="512" spans="2:18">
      <c r="B512" s="126"/>
      <c r="C512" s="126"/>
      <c r="D512" s="126"/>
      <c r="E512" s="126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</row>
    <row r="513" spans="2:18">
      <c r="B513" s="126"/>
      <c r="C513" s="126"/>
      <c r="D513" s="126"/>
      <c r="E513" s="126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</row>
    <row r="514" spans="2:18">
      <c r="B514" s="126"/>
      <c r="C514" s="126"/>
      <c r="D514" s="126"/>
      <c r="E514" s="126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</row>
    <row r="515" spans="2:18">
      <c r="B515" s="126"/>
      <c r="C515" s="126"/>
      <c r="D515" s="126"/>
      <c r="E515" s="126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</row>
    <row r="516" spans="2:18">
      <c r="B516" s="126"/>
      <c r="C516" s="126"/>
      <c r="D516" s="126"/>
      <c r="E516" s="126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</row>
    <row r="517" spans="2:18">
      <c r="B517" s="126"/>
      <c r="C517" s="126"/>
      <c r="D517" s="126"/>
      <c r="E517" s="126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</row>
    <row r="518" spans="2:18">
      <c r="B518" s="126"/>
      <c r="C518" s="126"/>
      <c r="D518" s="126"/>
      <c r="E518" s="126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</row>
    <row r="519" spans="2:18">
      <c r="B519" s="126"/>
      <c r="C519" s="126"/>
      <c r="D519" s="126"/>
      <c r="E519" s="126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</row>
    <row r="520" spans="2:18">
      <c r="B520" s="126"/>
      <c r="C520" s="126"/>
      <c r="D520" s="126"/>
      <c r="E520" s="126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</row>
    <row r="521" spans="2:18">
      <c r="B521" s="126"/>
      <c r="C521" s="126"/>
      <c r="D521" s="126"/>
      <c r="E521" s="126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</row>
    <row r="522" spans="2:18">
      <c r="B522" s="126"/>
      <c r="C522" s="126"/>
      <c r="D522" s="126"/>
      <c r="E522" s="126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</row>
    <row r="523" spans="2:18">
      <c r="B523" s="126"/>
      <c r="C523" s="126"/>
      <c r="D523" s="126"/>
      <c r="E523" s="126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</row>
    <row r="524" spans="2:18">
      <c r="B524" s="126"/>
      <c r="C524" s="126"/>
      <c r="D524" s="126"/>
      <c r="E524" s="126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</row>
    <row r="525" spans="2:18">
      <c r="B525" s="126"/>
      <c r="C525" s="126"/>
      <c r="D525" s="126"/>
      <c r="E525" s="126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</row>
    <row r="526" spans="2:18">
      <c r="B526" s="126"/>
      <c r="C526" s="126"/>
      <c r="D526" s="126"/>
      <c r="E526" s="126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</row>
    <row r="527" spans="2:18">
      <c r="B527" s="126"/>
      <c r="C527" s="126"/>
      <c r="D527" s="126"/>
      <c r="E527" s="126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</row>
    <row r="528" spans="2:18">
      <c r="B528" s="126"/>
      <c r="C528" s="126"/>
      <c r="D528" s="126"/>
      <c r="E528" s="126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</row>
    <row r="529" spans="2:18">
      <c r="B529" s="126"/>
      <c r="C529" s="126"/>
      <c r="D529" s="126"/>
      <c r="E529" s="126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</row>
    <row r="530" spans="2:18">
      <c r="B530" s="126"/>
      <c r="C530" s="126"/>
      <c r="D530" s="126"/>
      <c r="E530" s="126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</row>
    <row r="531" spans="2:18">
      <c r="B531" s="126"/>
      <c r="C531" s="126"/>
      <c r="D531" s="126"/>
      <c r="E531" s="126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</row>
    <row r="532" spans="2:18">
      <c r="B532" s="126"/>
      <c r="C532" s="126"/>
      <c r="D532" s="126"/>
      <c r="E532" s="126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</row>
    <row r="533" spans="2:18">
      <c r="B533" s="126"/>
      <c r="C533" s="126"/>
      <c r="D533" s="126"/>
      <c r="E533" s="126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</row>
    <row r="534" spans="2:18">
      <c r="B534" s="126"/>
      <c r="C534" s="126"/>
      <c r="D534" s="126"/>
      <c r="E534" s="126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</row>
    <row r="535" spans="2:18">
      <c r="B535" s="126"/>
      <c r="C535" s="126"/>
      <c r="D535" s="126"/>
      <c r="E535" s="126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</row>
    <row r="536" spans="2:18">
      <c r="B536" s="126"/>
      <c r="C536" s="126"/>
      <c r="D536" s="126"/>
      <c r="E536" s="126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</row>
    <row r="537" spans="2:18">
      <c r="B537" s="126"/>
      <c r="C537" s="126"/>
      <c r="D537" s="126"/>
      <c r="E537" s="126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</row>
    <row r="538" spans="2:18">
      <c r="B538" s="126"/>
      <c r="C538" s="126"/>
      <c r="D538" s="126"/>
      <c r="E538" s="126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>
      <c r="B539" s="126"/>
      <c r="C539" s="126"/>
      <c r="D539" s="126"/>
      <c r="E539" s="126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>
      <c r="B540" s="126"/>
      <c r="C540" s="126"/>
      <c r="D540" s="126"/>
      <c r="E540" s="126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</row>
    <row r="541" spans="2:18">
      <c r="B541" s="126"/>
      <c r="C541" s="126"/>
      <c r="D541" s="126"/>
      <c r="E541" s="126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</row>
    <row r="542" spans="2:18">
      <c r="B542" s="126"/>
      <c r="C542" s="126"/>
      <c r="D542" s="126"/>
      <c r="E542" s="126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</row>
    <row r="543" spans="2:18">
      <c r="B543" s="126"/>
      <c r="C543" s="126"/>
      <c r="D543" s="126"/>
      <c r="E543" s="126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</row>
    <row r="544" spans="2:18">
      <c r="B544" s="126"/>
      <c r="C544" s="126"/>
      <c r="D544" s="126"/>
      <c r="E544" s="126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</row>
    <row r="545" spans="2:18">
      <c r="B545" s="126"/>
      <c r="C545" s="126"/>
      <c r="D545" s="126"/>
      <c r="E545" s="126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</row>
    <row r="546" spans="2:18">
      <c r="B546" s="126"/>
      <c r="C546" s="126"/>
      <c r="D546" s="126"/>
      <c r="E546" s="126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</row>
    <row r="547" spans="2:18">
      <c r="B547" s="126"/>
      <c r="C547" s="126"/>
      <c r="D547" s="126"/>
      <c r="E547" s="126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</row>
    <row r="548" spans="2:18">
      <c r="B548" s="126"/>
      <c r="C548" s="126"/>
      <c r="D548" s="126"/>
      <c r="E548" s="126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</row>
    <row r="549" spans="2:18">
      <c r="B549" s="126"/>
      <c r="C549" s="126"/>
      <c r="D549" s="126"/>
      <c r="E549" s="126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</row>
    <row r="550" spans="2:18">
      <c r="B550" s="126"/>
      <c r="C550" s="126"/>
      <c r="D550" s="126"/>
      <c r="E550" s="126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</row>
    <row r="551" spans="2:18">
      <c r="B551" s="126"/>
      <c r="C551" s="126"/>
      <c r="D551" s="126"/>
      <c r="E551" s="126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>
      <c r="B552" s="126"/>
      <c r="C552" s="126"/>
      <c r="D552" s="126"/>
      <c r="E552" s="126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</row>
    <row r="553" spans="2:18">
      <c r="B553" s="126"/>
      <c r="C553" s="126"/>
      <c r="D553" s="126"/>
      <c r="E553" s="126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</row>
    <row r="554" spans="2:18">
      <c r="B554" s="126"/>
      <c r="C554" s="126"/>
      <c r="D554" s="126"/>
      <c r="E554" s="126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</row>
    <row r="555" spans="2:18">
      <c r="B555" s="126"/>
      <c r="C555" s="126"/>
      <c r="D555" s="126"/>
      <c r="E555" s="126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</row>
    <row r="556" spans="2:18">
      <c r="B556" s="126"/>
      <c r="C556" s="126"/>
      <c r="D556" s="126"/>
      <c r="E556" s="126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</row>
    <row r="557" spans="2:18">
      <c r="B557" s="126"/>
      <c r="C557" s="126"/>
      <c r="D557" s="126"/>
      <c r="E557" s="126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</row>
    <row r="558" spans="2:18">
      <c r="B558" s="126"/>
      <c r="C558" s="126"/>
      <c r="D558" s="126"/>
      <c r="E558" s="126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</row>
    <row r="559" spans="2:18">
      <c r="B559" s="126"/>
      <c r="C559" s="126"/>
      <c r="D559" s="126"/>
      <c r="E559" s="126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</row>
    <row r="560" spans="2:18">
      <c r="B560" s="126"/>
      <c r="C560" s="126"/>
      <c r="D560" s="126"/>
      <c r="E560" s="126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</row>
    <row r="561" spans="2:18">
      <c r="B561" s="126"/>
      <c r="C561" s="126"/>
      <c r="D561" s="126"/>
      <c r="E561" s="126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</row>
    <row r="562" spans="2:18">
      <c r="B562" s="126"/>
      <c r="C562" s="126"/>
      <c r="D562" s="126"/>
      <c r="E562" s="126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</row>
    <row r="563" spans="2:18">
      <c r="B563" s="126"/>
      <c r="C563" s="126"/>
      <c r="D563" s="126"/>
      <c r="E563" s="126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</row>
    <row r="564" spans="2:18">
      <c r="B564" s="126"/>
      <c r="C564" s="126"/>
      <c r="D564" s="126"/>
      <c r="E564" s="126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>
      <c r="B565" s="126"/>
      <c r="C565" s="126"/>
      <c r="D565" s="126"/>
      <c r="E565" s="126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</row>
    <row r="566" spans="2:18">
      <c r="B566" s="126"/>
      <c r="C566" s="126"/>
      <c r="D566" s="126"/>
      <c r="E566" s="126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</row>
    <row r="567" spans="2:18">
      <c r="B567" s="126"/>
      <c r="C567" s="126"/>
      <c r="D567" s="126"/>
      <c r="E567" s="126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</row>
    <row r="568" spans="2:18">
      <c r="B568" s="126"/>
      <c r="C568" s="126"/>
      <c r="D568" s="126"/>
      <c r="E568" s="126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</row>
    <row r="569" spans="2:18">
      <c r="B569" s="126"/>
      <c r="C569" s="126"/>
      <c r="D569" s="126"/>
      <c r="E569" s="126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</row>
    <row r="570" spans="2:18">
      <c r="B570" s="126"/>
      <c r="C570" s="126"/>
      <c r="D570" s="126"/>
      <c r="E570" s="126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</row>
    <row r="571" spans="2:18">
      <c r="B571" s="126"/>
      <c r="C571" s="126"/>
      <c r="D571" s="126"/>
      <c r="E571" s="126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</row>
    <row r="572" spans="2:18">
      <c r="B572" s="126"/>
      <c r="C572" s="126"/>
      <c r="D572" s="126"/>
      <c r="E572" s="126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</row>
    <row r="573" spans="2:18">
      <c r="B573" s="126"/>
      <c r="C573" s="126"/>
      <c r="D573" s="126"/>
      <c r="E573" s="126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</row>
    <row r="574" spans="2:18">
      <c r="B574" s="126"/>
      <c r="C574" s="126"/>
      <c r="D574" s="126"/>
      <c r="E574" s="126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</row>
    <row r="575" spans="2:18">
      <c r="B575" s="126"/>
      <c r="C575" s="126"/>
      <c r="D575" s="126"/>
      <c r="E575" s="126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</row>
    <row r="576" spans="2:18">
      <c r="B576" s="126"/>
      <c r="C576" s="126"/>
      <c r="D576" s="126"/>
      <c r="E576" s="126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</row>
    <row r="577" spans="2:18">
      <c r="B577" s="126"/>
      <c r="C577" s="126"/>
      <c r="D577" s="126"/>
      <c r="E577" s="126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>
      <c r="B578" s="126"/>
      <c r="C578" s="126"/>
      <c r="D578" s="126"/>
      <c r="E578" s="126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</row>
    <row r="579" spans="2:18">
      <c r="B579" s="126"/>
      <c r="C579" s="126"/>
      <c r="D579" s="126"/>
      <c r="E579" s="126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</row>
    <row r="580" spans="2:18">
      <c r="B580" s="126"/>
      <c r="C580" s="126"/>
      <c r="D580" s="126"/>
      <c r="E580" s="126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</row>
    <row r="581" spans="2:18">
      <c r="B581" s="126"/>
      <c r="C581" s="126"/>
      <c r="D581" s="126"/>
      <c r="E581" s="126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</row>
    <row r="582" spans="2:18">
      <c r="B582" s="126"/>
      <c r="C582" s="126"/>
      <c r="D582" s="126"/>
      <c r="E582" s="126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</row>
    <row r="583" spans="2:18">
      <c r="B583" s="126"/>
      <c r="C583" s="126"/>
      <c r="D583" s="126"/>
      <c r="E583" s="126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</row>
    <row r="584" spans="2:18">
      <c r="B584" s="126"/>
      <c r="C584" s="126"/>
      <c r="D584" s="126"/>
      <c r="E584" s="126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</row>
    <row r="585" spans="2:18">
      <c r="B585" s="126"/>
      <c r="C585" s="126"/>
      <c r="D585" s="126"/>
      <c r="E585" s="126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</row>
    <row r="586" spans="2:18">
      <c r="B586" s="126"/>
      <c r="C586" s="126"/>
      <c r="D586" s="126"/>
      <c r="E586" s="126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</row>
    <row r="587" spans="2:18">
      <c r="B587" s="126"/>
      <c r="C587" s="126"/>
      <c r="D587" s="126"/>
      <c r="E587" s="126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</row>
    <row r="588" spans="2:18">
      <c r="B588" s="126"/>
      <c r="C588" s="126"/>
      <c r="D588" s="126"/>
      <c r="E588" s="126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</row>
    <row r="589" spans="2:18">
      <c r="B589" s="126"/>
      <c r="C589" s="126"/>
      <c r="D589" s="126"/>
      <c r="E589" s="126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</row>
    <row r="590" spans="2:18">
      <c r="B590" s="126"/>
      <c r="C590" s="126"/>
      <c r="D590" s="126"/>
      <c r="E590" s="126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>
      <c r="B591" s="126"/>
      <c r="C591" s="126"/>
      <c r="D591" s="126"/>
      <c r="E591" s="126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</row>
    <row r="592" spans="2:18">
      <c r="B592" s="126"/>
      <c r="C592" s="126"/>
      <c r="D592" s="126"/>
      <c r="E592" s="126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</row>
    <row r="593" spans="2:18">
      <c r="B593" s="126"/>
      <c r="C593" s="126"/>
      <c r="D593" s="126"/>
      <c r="E593" s="126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</row>
    <row r="594" spans="2:18">
      <c r="B594" s="126"/>
      <c r="C594" s="126"/>
      <c r="D594" s="126"/>
      <c r="E594" s="126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</row>
    <row r="595" spans="2:18">
      <c r="B595" s="126"/>
      <c r="C595" s="126"/>
      <c r="D595" s="126"/>
      <c r="E595" s="126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</row>
    <row r="596" spans="2:18">
      <c r="B596" s="126"/>
      <c r="C596" s="126"/>
      <c r="D596" s="126"/>
      <c r="E596" s="126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</row>
    <row r="597" spans="2:18">
      <c r="B597" s="126"/>
      <c r="C597" s="126"/>
      <c r="D597" s="126"/>
      <c r="E597" s="126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</row>
    <row r="598" spans="2:18">
      <c r="B598" s="126"/>
      <c r="C598" s="126"/>
      <c r="D598" s="126"/>
      <c r="E598" s="126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</row>
    <row r="599" spans="2:18">
      <c r="B599" s="126"/>
      <c r="C599" s="126"/>
      <c r="D599" s="126"/>
      <c r="E599" s="126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</row>
    <row r="600" spans="2:18">
      <c r="B600" s="126"/>
      <c r="C600" s="126"/>
      <c r="D600" s="126"/>
      <c r="E600" s="126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</row>
    <row r="601" spans="2:18">
      <c r="B601" s="126"/>
      <c r="C601" s="126"/>
      <c r="D601" s="126"/>
      <c r="E601" s="126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</row>
    <row r="602" spans="2:18">
      <c r="B602" s="126"/>
      <c r="C602" s="126"/>
      <c r="D602" s="126"/>
      <c r="E602" s="126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</row>
    <row r="603" spans="2:18">
      <c r="B603" s="126"/>
      <c r="C603" s="126"/>
      <c r="D603" s="126"/>
      <c r="E603" s="126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>
      <c r="B604" s="126"/>
      <c r="C604" s="126"/>
      <c r="D604" s="126"/>
      <c r="E604" s="126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>
      <c r="B605" s="126"/>
      <c r="C605" s="126"/>
      <c r="D605" s="126"/>
      <c r="E605" s="126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>
      <c r="B606" s="126"/>
      <c r="C606" s="126"/>
      <c r="D606" s="126"/>
      <c r="E606" s="126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>
      <c r="B607" s="126"/>
      <c r="C607" s="126"/>
      <c r="D607" s="126"/>
      <c r="E607" s="126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>
      <c r="B608" s="126"/>
      <c r="C608" s="126"/>
      <c r="D608" s="126"/>
      <c r="E608" s="126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>
      <c r="B609" s="126"/>
      <c r="C609" s="126"/>
      <c r="D609" s="126"/>
      <c r="E609" s="126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>
      <c r="B610" s="126"/>
      <c r="C610" s="126"/>
      <c r="D610" s="126"/>
      <c r="E610" s="126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>
      <c r="B611" s="126"/>
      <c r="C611" s="126"/>
      <c r="D611" s="126"/>
      <c r="E611" s="126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>
      <c r="B612" s="126"/>
      <c r="C612" s="126"/>
      <c r="D612" s="126"/>
      <c r="E612" s="126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>
      <c r="B613" s="126"/>
      <c r="C613" s="126"/>
      <c r="D613" s="126"/>
      <c r="E613" s="126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>
      <c r="B614" s="126"/>
      <c r="C614" s="126"/>
      <c r="D614" s="126"/>
      <c r="E614" s="126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>
      <c r="B615" s="126"/>
      <c r="C615" s="126"/>
      <c r="D615" s="126"/>
      <c r="E615" s="126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>
      <c r="B616" s="126"/>
      <c r="C616" s="126"/>
      <c r="D616" s="126"/>
      <c r="E616" s="126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>
      <c r="B617" s="126"/>
      <c r="C617" s="126"/>
      <c r="D617" s="126"/>
      <c r="E617" s="126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>
      <c r="B618" s="126"/>
      <c r="C618" s="126"/>
      <c r="D618" s="126"/>
      <c r="E618" s="126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>
      <c r="B619" s="126"/>
      <c r="C619" s="126"/>
      <c r="D619" s="126"/>
      <c r="E619" s="126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>
      <c r="B620" s="126"/>
      <c r="C620" s="126"/>
      <c r="D620" s="126"/>
      <c r="E620" s="126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>
      <c r="B621" s="126"/>
      <c r="C621" s="126"/>
      <c r="D621" s="126"/>
      <c r="E621" s="126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>
      <c r="B622" s="126"/>
      <c r="C622" s="126"/>
      <c r="D622" s="126"/>
      <c r="E622" s="126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>
      <c r="B623" s="126"/>
      <c r="C623" s="126"/>
      <c r="D623" s="126"/>
      <c r="E623" s="126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>
      <c r="B624" s="126"/>
      <c r="C624" s="126"/>
      <c r="D624" s="126"/>
      <c r="E624" s="126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>
      <c r="B625" s="126"/>
      <c r="C625" s="126"/>
      <c r="D625" s="126"/>
      <c r="E625" s="126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>
      <c r="B626" s="126"/>
      <c r="C626" s="126"/>
      <c r="D626" s="126"/>
      <c r="E626" s="126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>
      <c r="B627" s="126"/>
      <c r="C627" s="126"/>
      <c r="D627" s="126"/>
      <c r="E627" s="126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>
      <c r="B628" s="126"/>
      <c r="C628" s="126"/>
      <c r="D628" s="126"/>
      <c r="E628" s="126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>
      <c r="B629" s="126"/>
      <c r="C629" s="126"/>
      <c r="D629" s="126"/>
      <c r="E629" s="126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>
      <c r="B630" s="126"/>
      <c r="C630" s="126"/>
      <c r="D630" s="126"/>
      <c r="E630" s="126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>
      <c r="B631" s="126"/>
      <c r="C631" s="126"/>
      <c r="D631" s="126"/>
      <c r="E631" s="126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>
      <c r="B632" s="126"/>
      <c r="C632" s="126"/>
      <c r="D632" s="126"/>
      <c r="E632" s="126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>
      <c r="B633" s="126"/>
      <c r="C633" s="126"/>
      <c r="D633" s="126"/>
      <c r="E633" s="126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>
      <c r="B634" s="126"/>
      <c r="C634" s="126"/>
      <c r="D634" s="126"/>
      <c r="E634" s="126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>
      <c r="B635" s="126"/>
      <c r="C635" s="126"/>
      <c r="D635" s="126"/>
      <c r="E635" s="126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>
      <c r="B636" s="126"/>
      <c r="C636" s="126"/>
      <c r="D636" s="126"/>
      <c r="E636" s="126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>
      <c r="B637" s="126"/>
      <c r="C637" s="126"/>
      <c r="D637" s="126"/>
      <c r="E637" s="126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>
      <c r="B638" s="126"/>
      <c r="C638" s="126"/>
      <c r="D638" s="126"/>
      <c r="E638" s="126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>
      <c r="B639" s="126"/>
      <c r="C639" s="126"/>
      <c r="D639" s="126"/>
      <c r="E639" s="126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>
      <c r="B640" s="126"/>
      <c r="C640" s="126"/>
      <c r="D640" s="126"/>
      <c r="E640" s="126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>
      <c r="B641" s="126"/>
      <c r="C641" s="126"/>
      <c r="D641" s="126"/>
      <c r="E641" s="126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>
      <c r="B642" s="126"/>
      <c r="C642" s="126"/>
      <c r="D642" s="126"/>
      <c r="E642" s="126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>
      <c r="B643" s="126"/>
      <c r="C643" s="126"/>
      <c r="D643" s="126"/>
      <c r="E643" s="126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>
      <c r="B644" s="126"/>
      <c r="C644" s="126"/>
      <c r="D644" s="126"/>
      <c r="E644" s="126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>
      <c r="B645" s="126"/>
      <c r="C645" s="126"/>
      <c r="D645" s="126"/>
      <c r="E645" s="126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>
      <c r="B646" s="126"/>
      <c r="C646" s="126"/>
      <c r="D646" s="126"/>
      <c r="E646" s="126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>
      <c r="B647" s="126"/>
      <c r="C647" s="126"/>
      <c r="D647" s="126"/>
      <c r="E647" s="126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>
      <c r="B648" s="126"/>
      <c r="C648" s="126"/>
      <c r="D648" s="126"/>
      <c r="E648" s="126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>
      <c r="B649" s="126"/>
      <c r="C649" s="126"/>
      <c r="D649" s="126"/>
      <c r="E649" s="126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>
      <c r="B650" s="126"/>
      <c r="C650" s="126"/>
      <c r="D650" s="126"/>
      <c r="E650" s="126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>
      <c r="B651" s="126"/>
      <c r="C651" s="126"/>
      <c r="D651" s="126"/>
      <c r="E651" s="126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>
      <c r="B652" s="126"/>
      <c r="C652" s="126"/>
      <c r="D652" s="126"/>
      <c r="E652" s="126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>
      <c r="B653" s="126"/>
      <c r="C653" s="126"/>
      <c r="D653" s="126"/>
      <c r="E653" s="126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>
      <c r="B654" s="126"/>
      <c r="C654" s="126"/>
      <c r="D654" s="126"/>
      <c r="E654" s="126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>
      <c r="B655" s="126"/>
      <c r="C655" s="126"/>
      <c r="D655" s="126"/>
      <c r="E655" s="126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>
      <c r="B656" s="126"/>
      <c r="C656" s="126"/>
      <c r="D656" s="126"/>
      <c r="E656" s="126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>
      <c r="B657" s="126"/>
      <c r="C657" s="126"/>
      <c r="D657" s="126"/>
      <c r="E657" s="126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>
      <c r="B658" s="126"/>
      <c r="C658" s="126"/>
      <c r="D658" s="126"/>
      <c r="E658" s="126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>
      <c r="B659" s="126"/>
      <c r="C659" s="126"/>
      <c r="D659" s="126"/>
      <c r="E659" s="126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>
      <c r="B660" s="126"/>
      <c r="C660" s="126"/>
      <c r="D660" s="126"/>
      <c r="E660" s="126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>
      <c r="B661" s="126"/>
      <c r="C661" s="126"/>
      <c r="D661" s="126"/>
      <c r="E661" s="126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>
      <c r="B662" s="126"/>
      <c r="C662" s="126"/>
      <c r="D662" s="126"/>
      <c r="E662" s="126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>
      <c r="B663" s="126"/>
      <c r="C663" s="126"/>
      <c r="D663" s="126"/>
      <c r="E663" s="126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>
      <c r="B664" s="126"/>
      <c r="C664" s="126"/>
      <c r="D664" s="126"/>
      <c r="E664" s="126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>
      <c r="B665" s="126"/>
      <c r="C665" s="126"/>
      <c r="D665" s="126"/>
      <c r="E665" s="126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>
      <c r="B666" s="126"/>
      <c r="C666" s="126"/>
      <c r="D666" s="126"/>
      <c r="E666" s="126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>
      <c r="B667" s="126"/>
      <c r="C667" s="126"/>
      <c r="D667" s="126"/>
      <c r="E667" s="126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>
      <c r="B668" s="126"/>
      <c r="C668" s="126"/>
      <c r="D668" s="126"/>
      <c r="E668" s="126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>
      <c r="B669" s="126"/>
      <c r="C669" s="126"/>
      <c r="D669" s="126"/>
      <c r="E669" s="126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>
      <c r="B670" s="126"/>
      <c r="C670" s="126"/>
      <c r="D670" s="126"/>
      <c r="E670" s="126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>
      <c r="B671" s="126"/>
      <c r="C671" s="126"/>
      <c r="D671" s="126"/>
      <c r="E671" s="126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>
      <c r="B672" s="126"/>
      <c r="C672" s="126"/>
      <c r="D672" s="126"/>
      <c r="E672" s="126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>
      <c r="B673" s="126"/>
      <c r="C673" s="126"/>
      <c r="D673" s="126"/>
      <c r="E673" s="126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>
      <c r="B674" s="126"/>
      <c r="C674" s="126"/>
      <c r="D674" s="126"/>
      <c r="E674" s="126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>
      <c r="B675" s="126"/>
      <c r="C675" s="126"/>
      <c r="D675" s="126"/>
      <c r="E675" s="126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>
      <c r="B676" s="126"/>
      <c r="C676" s="126"/>
      <c r="D676" s="126"/>
      <c r="E676" s="126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>
      <c r="B677" s="126"/>
      <c r="C677" s="126"/>
      <c r="D677" s="126"/>
      <c r="E677" s="126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>
      <c r="B678" s="126"/>
      <c r="C678" s="126"/>
      <c r="D678" s="126"/>
      <c r="E678" s="126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>
      <c r="B679" s="126"/>
      <c r="C679" s="126"/>
      <c r="D679" s="126"/>
      <c r="E679" s="126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>
      <c r="B680" s="126"/>
      <c r="C680" s="126"/>
      <c r="D680" s="126"/>
      <c r="E680" s="126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>
      <c r="B681" s="126"/>
      <c r="C681" s="126"/>
      <c r="D681" s="126"/>
      <c r="E681" s="126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>
      <c r="B682" s="126"/>
      <c r="C682" s="126"/>
      <c r="D682" s="126"/>
      <c r="E682" s="126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>
      <c r="B683" s="126"/>
      <c r="C683" s="126"/>
      <c r="D683" s="126"/>
      <c r="E683" s="126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>
      <c r="B684" s="126"/>
      <c r="C684" s="126"/>
      <c r="D684" s="126"/>
      <c r="E684" s="126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>
      <c r="B685" s="126"/>
      <c r="C685" s="126"/>
      <c r="D685" s="126"/>
      <c r="E685" s="126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>
      <c r="B686" s="126"/>
      <c r="C686" s="126"/>
      <c r="D686" s="126"/>
      <c r="E686" s="126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>
      <c r="B687" s="126"/>
      <c r="C687" s="126"/>
      <c r="D687" s="126"/>
      <c r="E687" s="126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>
      <c r="B688" s="126"/>
      <c r="C688" s="126"/>
      <c r="D688" s="126"/>
      <c r="E688" s="126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>
      <c r="B689" s="126"/>
      <c r="C689" s="126"/>
      <c r="D689" s="126"/>
      <c r="E689" s="126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>
      <c r="B690" s="126"/>
      <c r="C690" s="126"/>
      <c r="D690" s="126"/>
      <c r="E690" s="126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>
      <c r="B691" s="126"/>
      <c r="C691" s="126"/>
      <c r="D691" s="126"/>
      <c r="E691" s="126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>
      <c r="B692" s="126"/>
      <c r="C692" s="126"/>
      <c r="D692" s="126"/>
      <c r="E692" s="126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>
      <c r="B693" s="126"/>
      <c r="C693" s="126"/>
      <c r="D693" s="126"/>
      <c r="E693" s="126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>
      <c r="B694" s="126"/>
      <c r="C694" s="126"/>
      <c r="D694" s="126"/>
      <c r="E694" s="126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>
      <c r="B695" s="126"/>
      <c r="C695" s="126"/>
      <c r="D695" s="126"/>
      <c r="E695" s="126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>
      <c r="B696" s="126"/>
      <c r="C696" s="126"/>
      <c r="D696" s="126"/>
      <c r="E696" s="126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>
      <c r="B697" s="126"/>
      <c r="C697" s="126"/>
      <c r="D697" s="126"/>
      <c r="E697" s="126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>
      <c r="B698" s="126"/>
      <c r="C698" s="126"/>
      <c r="D698" s="126"/>
      <c r="E698" s="126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>
      <c r="B699" s="126"/>
      <c r="C699" s="126"/>
      <c r="D699" s="126"/>
      <c r="E699" s="126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>
      <c r="B700" s="126"/>
      <c r="C700" s="126"/>
      <c r="D700" s="126"/>
      <c r="E700" s="126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>
      <c r="B701" s="126"/>
      <c r="C701" s="126"/>
      <c r="D701" s="126"/>
      <c r="E701" s="126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>
      <c r="B702" s="126"/>
      <c r="C702" s="126"/>
      <c r="D702" s="126"/>
      <c r="E702" s="126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>
      <c r="B703" s="126"/>
      <c r="C703" s="126"/>
      <c r="D703" s="126"/>
      <c r="E703" s="126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>
      <c r="B704" s="126"/>
      <c r="C704" s="126"/>
      <c r="D704" s="126"/>
      <c r="E704" s="126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>
      <c r="B705" s="126"/>
      <c r="C705" s="126"/>
      <c r="D705" s="126"/>
      <c r="E705" s="126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>
      <c r="B706" s="126"/>
      <c r="C706" s="126"/>
      <c r="D706" s="126"/>
      <c r="E706" s="126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>
      <c r="B707" s="126"/>
      <c r="C707" s="126"/>
      <c r="D707" s="126"/>
      <c r="E707" s="126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>
      <c r="B708" s="126"/>
      <c r="C708" s="126"/>
      <c r="D708" s="126"/>
      <c r="E708" s="126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>
      <c r="B709" s="126"/>
      <c r="C709" s="126"/>
      <c r="D709" s="126"/>
      <c r="E709" s="126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>
      <c r="B710" s="126"/>
      <c r="C710" s="126"/>
      <c r="D710" s="126"/>
      <c r="E710" s="126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>
      <c r="B711" s="126"/>
      <c r="C711" s="126"/>
      <c r="D711" s="126"/>
      <c r="E711" s="126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>
      <c r="B712" s="126"/>
      <c r="C712" s="126"/>
      <c r="D712" s="126"/>
      <c r="E712" s="126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>
      <c r="B713" s="126"/>
      <c r="C713" s="126"/>
      <c r="D713" s="126"/>
      <c r="E713" s="126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>
      <c r="B714" s="126"/>
      <c r="C714" s="126"/>
      <c r="D714" s="126"/>
      <c r="E714" s="126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>
      <c r="B715" s="126"/>
      <c r="C715" s="126"/>
      <c r="D715" s="126"/>
      <c r="E715" s="126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>
      <c r="B716" s="126"/>
      <c r="C716" s="126"/>
      <c r="D716" s="126"/>
      <c r="E716" s="126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>
      <c r="B717" s="126"/>
      <c r="C717" s="126"/>
      <c r="D717" s="126"/>
      <c r="E717" s="126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>
      <c r="B718" s="126"/>
      <c r="C718" s="126"/>
      <c r="D718" s="126"/>
      <c r="E718" s="126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>
      <c r="B719" s="126"/>
      <c r="C719" s="126"/>
      <c r="D719" s="126"/>
      <c r="E719" s="126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>
      <c r="B720" s="126"/>
      <c r="C720" s="126"/>
      <c r="D720" s="126"/>
      <c r="E720" s="126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>
      <c r="B721" s="126"/>
      <c r="C721" s="126"/>
      <c r="D721" s="126"/>
      <c r="E721" s="126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>
      <c r="B722" s="126"/>
      <c r="C722" s="126"/>
      <c r="D722" s="126"/>
      <c r="E722" s="126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>
      <c r="B723" s="126"/>
      <c r="C723" s="126"/>
      <c r="D723" s="126"/>
      <c r="E723" s="126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>
      <c r="B724" s="126"/>
      <c r="C724" s="126"/>
      <c r="D724" s="126"/>
      <c r="E724" s="126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>
      <c r="B725" s="126"/>
      <c r="C725" s="126"/>
      <c r="D725" s="126"/>
      <c r="E725" s="126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>
      <c r="B726" s="126"/>
      <c r="C726" s="126"/>
      <c r="D726" s="126"/>
      <c r="E726" s="126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>
      <c r="B727" s="126"/>
      <c r="C727" s="126"/>
      <c r="D727" s="126"/>
      <c r="E727" s="126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>
      <c r="B728" s="126"/>
      <c r="C728" s="126"/>
      <c r="D728" s="126"/>
      <c r="E728" s="126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>
      <c r="B729" s="126"/>
      <c r="C729" s="126"/>
      <c r="D729" s="126"/>
      <c r="E729" s="126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>
      <c r="B730" s="126"/>
      <c r="C730" s="126"/>
      <c r="D730" s="126"/>
      <c r="E730" s="126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>
      <c r="B731" s="126"/>
      <c r="C731" s="126"/>
      <c r="D731" s="126"/>
      <c r="E731" s="126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>
      <c r="B732" s="126"/>
      <c r="C732" s="126"/>
      <c r="D732" s="126"/>
      <c r="E732" s="126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>
      <c r="B733" s="126"/>
      <c r="C733" s="126"/>
      <c r="D733" s="126"/>
      <c r="E733" s="126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>
      <c r="B734" s="126"/>
      <c r="C734" s="126"/>
      <c r="D734" s="126"/>
      <c r="E734" s="126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>
      <c r="B735" s="126"/>
      <c r="C735" s="126"/>
      <c r="D735" s="126"/>
      <c r="E735" s="126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>
      <c r="B736" s="126"/>
      <c r="C736" s="126"/>
      <c r="D736" s="126"/>
      <c r="E736" s="126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>
      <c r="B737" s="126"/>
      <c r="C737" s="126"/>
      <c r="D737" s="126"/>
      <c r="E737" s="126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>
      <c r="B738" s="126"/>
      <c r="C738" s="126"/>
      <c r="D738" s="126"/>
      <c r="E738" s="126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>
      <c r="B739" s="126"/>
      <c r="C739" s="126"/>
      <c r="D739" s="126"/>
      <c r="E739" s="126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>
      <c r="B740" s="126"/>
      <c r="C740" s="126"/>
      <c r="D740" s="126"/>
      <c r="E740" s="126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>
      <c r="B741" s="126"/>
      <c r="C741" s="126"/>
      <c r="D741" s="126"/>
      <c r="E741" s="126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>
      <c r="B742" s="126"/>
      <c r="C742" s="126"/>
      <c r="D742" s="126"/>
      <c r="E742" s="126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>
      <c r="B743" s="126"/>
      <c r="C743" s="126"/>
      <c r="D743" s="126"/>
      <c r="E743" s="126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>
      <c r="B744" s="126"/>
      <c r="C744" s="126"/>
      <c r="D744" s="126"/>
      <c r="E744" s="126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>
      <c r="B745" s="126"/>
      <c r="C745" s="126"/>
      <c r="D745" s="126"/>
      <c r="E745" s="126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>
      <c r="B746" s="126"/>
      <c r="C746" s="126"/>
      <c r="D746" s="126"/>
      <c r="E746" s="126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  <row r="747" spans="2:18">
      <c r="B747" s="126"/>
      <c r="C747" s="126"/>
      <c r="D747" s="126"/>
      <c r="E747" s="126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</row>
    <row r="748" spans="2:18">
      <c r="B748" s="126"/>
      <c r="C748" s="126"/>
      <c r="D748" s="126"/>
      <c r="E748" s="126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</row>
    <row r="749" spans="2:18">
      <c r="B749" s="126"/>
      <c r="C749" s="126"/>
      <c r="D749" s="126"/>
      <c r="E749" s="126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</row>
    <row r="750" spans="2:18">
      <c r="B750" s="126"/>
      <c r="C750" s="126"/>
      <c r="D750" s="126"/>
      <c r="E750" s="126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</row>
    <row r="751" spans="2:18">
      <c r="B751" s="126"/>
      <c r="C751" s="126"/>
      <c r="D751" s="126"/>
      <c r="E751" s="126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</row>
    <row r="752" spans="2:18">
      <c r="B752" s="126"/>
      <c r="C752" s="126"/>
      <c r="D752" s="126"/>
      <c r="E752" s="126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</row>
    <row r="753" spans="2:18">
      <c r="B753" s="126"/>
      <c r="C753" s="126"/>
      <c r="D753" s="126"/>
      <c r="E753" s="126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</row>
    <row r="754" spans="2:18">
      <c r="B754" s="126"/>
      <c r="C754" s="126"/>
      <c r="D754" s="126"/>
      <c r="E754" s="126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</row>
    <row r="755" spans="2:18">
      <c r="B755" s="126"/>
      <c r="C755" s="126"/>
      <c r="D755" s="126"/>
      <c r="E755" s="126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</row>
    <row r="756" spans="2:18">
      <c r="B756" s="126"/>
      <c r="C756" s="126"/>
      <c r="D756" s="126"/>
      <c r="E756" s="126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</row>
    <row r="757" spans="2:18">
      <c r="B757" s="126"/>
      <c r="C757" s="126"/>
      <c r="D757" s="126"/>
      <c r="E757" s="126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</row>
    <row r="758" spans="2:18">
      <c r="B758" s="126"/>
      <c r="C758" s="126"/>
      <c r="D758" s="126"/>
      <c r="E758" s="126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</row>
    <row r="759" spans="2:18">
      <c r="B759" s="126"/>
      <c r="C759" s="126"/>
      <c r="D759" s="126"/>
      <c r="E759" s="126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</row>
    <row r="760" spans="2:18">
      <c r="B760" s="126"/>
      <c r="C760" s="126"/>
      <c r="D760" s="126"/>
      <c r="E760" s="126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</row>
    <row r="761" spans="2:18">
      <c r="B761" s="126"/>
      <c r="C761" s="126"/>
      <c r="D761" s="126"/>
      <c r="E761" s="126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</row>
    <row r="762" spans="2:18">
      <c r="B762" s="126"/>
      <c r="C762" s="126"/>
      <c r="D762" s="126"/>
      <c r="E762" s="126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</row>
    <row r="763" spans="2:18">
      <c r="B763" s="126"/>
      <c r="C763" s="126"/>
      <c r="D763" s="126"/>
      <c r="E763" s="126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</row>
    <row r="764" spans="2:18">
      <c r="B764" s="126"/>
      <c r="C764" s="126"/>
      <c r="D764" s="126"/>
      <c r="E764" s="126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</row>
    <row r="765" spans="2:18">
      <c r="B765" s="126"/>
      <c r="C765" s="126"/>
      <c r="D765" s="126"/>
      <c r="E765" s="126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</row>
    <row r="766" spans="2:18">
      <c r="B766" s="126"/>
      <c r="C766" s="126"/>
      <c r="D766" s="126"/>
      <c r="E766" s="126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</row>
    <row r="767" spans="2:18">
      <c r="B767" s="126"/>
      <c r="C767" s="126"/>
      <c r="D767" s="126"/>
      <c r="E767" s="126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</row>
    <row r="768" spans="2:18">
      <c r="B768" s="126"/>
      <c r="C768" s="126"/>
      <c r="D768" s="126"/>
      <c r="E768" s="126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</row>
    <row r="769" spans="2:18">
      <c r="B769" s="126"/>
      <c r="C769" s="126"/>
      <c r="D769" s="126"/>
      <c r="E769" s="126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</row>
    <row r="770" spans="2:18">
      <c r="B770" s="126"/>
      <c r="C770" s="126"/>
      <c r="D770" s="126"/>
      <c r="E770" s="126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</row>
    <row r="771" spans="2:18">
      <c r="B771" s="126"/>
      <c r="C771" s="126"/>
      <c r="D771" s="126"/>
      <c r="E771" s="126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</row>
    <row r="772" spans="2:18">
      <c r="B772" s="126"/>
      <c r="C772" s="126"/>
      <c r="D772" s="126"/>
      <c r="E772" s="126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</row>
    <row r="773" spans="2:18">
      <c r="B773" s="126"/>
      <c r="C773" s="126"/>
      <c r="D773" s="126"/>
      <c r="E773" s="126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</row>
    <row r="774" spans="2:18">
      <c r="B774" s="126"/>
      <c r="C774" s="126"/>
      <c r="D774" s="126"/>
      <c r="E774" s="126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</row>
    <row r="775" spans="2:18">
      <c r="B775" s="126"/>
      <c r="C775" s="126"/>
      <c r="D775" s="126"/>
      <c r="E775" s="126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</row>
    <row r="776" spans="2:18">
      <c r="B776" s="126"/>
      <c r="C776" s="126"/>
      <c r="D776" s="126"/>
      <c r="E776" s="126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</row>
    <row r="777" spans="2:18">
      <c r="B777" s="126"/>
      <c r="C777" s="126"/>
      <c r="D777" s="126"/>
      <c r="E777" s="126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</row>
    <row r="778" spans="2:18">
      <c r="B778" s="126"/>
      <c r="C778" s="126"/>
      <c r="D778" s="126"/>
      <c r="E778" s="126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</row>
    <row r="779" spans="2:18">
      <c r="B779" s="126"/>
      <c r="C779" s="126"/>
      <c r="D779" s="126"/>
      <c r="E779" s="126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</row>
    <row r="780" spans="2:18">
      <c r="B780" s="126"/>
      <c r="C780" s="126"/>
      <c r="D780" s="126"/>
      <c r="E780" s="126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</row>
    <row r="781" spans="2:18">
      <c r="B781" s="126"/>
      <c r="C781" s="126"/>
      <c r="D781" s="126"/>
      <c r="E781" s="126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</row>
    <row r="782" spans="2:18">
      <c r="B782" s="126"/>
      <c r="C782" s="126"/>
      <c r="D782" s="126"/>
      <c r="E782" s="126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</row>
    <row r="783" spans="2:18">
      <c r="B783" s="126"/>
      <c r="C783" s="126"/>
      <c r="D783" s="126"/>
      <c r="E783" s="126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</row>
    <row r="784" spans="2:18">
      <c r="B784" s="126"/>
      <c r="C784" s="126"/>
      <c r="D784" s="126"/>
      <c r="E784" s="126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</row>
    <row r="785" spans="2:18">
      <c r="B785" s="126"/>
      <c r="C785" s="126"/>
      <c r="D785" s="126"/>
      <c r="E785" s="126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</row>
    <row r="786" spans="2:18">
      <c r="B786" s="126"/>
      <c r="C786" s="126"/>
      <c r="D786" s="126"/>
      <c r="E786" s="126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</row>
    <row r="787" spans="2:18">
      <c r="B787" s="126"/>
      <c r="C787" s="126"/>
      <c r="D787" s="126"/>
      <c r="E787" s="126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</row>
    <row r="788" spans="2:18">
      <c r="B788" s="126"/>
      <c r="C788" s="126"/>
      <c r="D788" s="126"/>
      <c r="E788" s="126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</row>
    <row r="789" spans="2:18">
      <c r="B789" s="126"/>
      <c r="C789" s="126"/>
      <c r="D789" s="126"/>
      <c r="E789" s="126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</row>
    <row r="790" spans="2:18">
      <c r="B790" s="126"/>
      <c r="C790" s="126"/>
      <c r="D790" s="126"/>
      <c r="E790" s="126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</row>
    <row r="791" spans="2:18">
      <c r="B791" s="126"/>
      <c r="C791" s="126"/>
      <c r="D791" s="126"/>
      <c r="E791" s="126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</row>
    <row r="792" spans="2:18">
      <c r="B792" s="126"/>
      <c r="C792" s="126"/>
      <c r="D792" s="126"/>
      <c r="E792" s="126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</row>
    <row r="793" spans="2:18">
      <c r="B793" s="126"/>
      <c r="C793" s="126"/>
      <c r="D793" s="126"/>
      <c r="E793" s="126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</row>
    <row r="794" spans="2:18">
      <c r="B794" s="126"/>
      <c r="C794" s="126"/>
      <c r="D794" s="126"/>
      <c r="E794" s="126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</row>
    <row r="795" spans="2:18">
      <c r="B795" s="126"/>
      <c r="C795" s="126"/>
      <c r="D795" s="126"/>
      <c r="E795" s="126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</row>
    <row r="796" spans="2:18">
      <c r="B796" s="126"/>
      <c r="C796" s="126"/>
      <c r="D796" s="126"/>
      <c r="E796" s="126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</row>
    <row r="797" spans="2:18">
      <c r="B797" s="126"/>
      <c r="C797" s="126"/>
      <c r="D797" s="126"/>
      <c r="E797" s="126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</row>
    <row r="798" spans="2:18">
      <c r="B798" s="126"/>
      <c r="C798" s="126"/>
      <c r="D798" s="126"/>
      <c r="E798" s="126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</row>
    <row r="799" spans="2:18">
      <c r="B799" s="126"/>
      <c r="C799" s="126"/>
      <c r="D799" s="126"/>
      <c r="E799" s="126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</row>
    <row r="800" spans="2:18">
      <c r="B800" s="126"/>
      <c r="C800" s="126"/>
      <c r="D800" s="126"/>
      <c r="E800" s="126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</row>
    <row r="801" spans="2:18">
      <c r="B801" s="126"/>
      <c r="C801" s="126"/>
      <c r="D801" s="126"/>
      <c r="E801" s="126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</row>
    <row r="802" spans="2:18">
      <c r="B802" s="126"/>
      <c r="C802" s="126"/>
      <c r="D802" s="126"/>
      <c r="E802" s="126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</row>
    <row r="803" spans="2:18">
      <c r="B803" s="126"/>
      <c r="C803" s="126"/>
      <c r="D803" s="126"/>
      <c r="E803" s="126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</row>
    <row r="804" spans="2:18">
      <c r="B804" s="126"/>
      <c r="C804" s="126"/>
      <c r="D804" s="126"/>
      <c r="E804" s="126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</row>
    <row r="805" spans="2:18">
      <c r="B805" s="126"/>
      <c r="C805" s="126"/>
      <c r="D805" s="126"/>
      <c r="E805" s="126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</row>
    <row r="806" spans="2:18">
      <c r="B806" s="126"/>
      <c r="C806" s="126"/>
      <c r="D806" s="126"/>
      <c r="E806" s="126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</row>
    <row r="807" spans="2:18">
      <c r="B807" s="126"/>
      <c r="C807" s="126"/>
      <c r="D807" s="126"/>
      <c r="E807" s="126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</row>
    <row r="808" spans="2:18">
      <c r="B808" s="126"/>
      <c r="C808" s="126"/>
      <c r="D808" s="126"/>
      <c r="E808" s="126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</row>
    <row r="809" spans="2:18">
      <c r="B809" s="126"/>
      <c r="C809" s="126"/>
      <c r="D809" s="126"/>
      <c r="E809" s="126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</row>
    <row r="810" spans="2:18">
      <c r="B810" s="126"/>
      <c r="C810" s="126"/>
      <c r="D810" s="126"/>
      <c r="E810" s="126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</row>
    <row r="811" spans="2:18">
      <c r="B811" s="126"/>
      <c r="C811" s="126"/>
      <c r="D811" s="126"/>
      <c r="E811" s="126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</row>
    <row r="812" spans="2:18">
      <c r="B812" s="126"/>
      <c r="C812" s="126"/>
      <c r="D812" s="126"/>
      <c r="E812" s="126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</row>
    <row r="813" spans="2:18">
      <c r="B813" s="126"/>
      <c r="C813" s="126"/>
      <c r="D813" s="126"/>
      <c r="E813" s="126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</row>
    <row r="814" spans="2:18">
      <c r="B814" s="126"/>
      <c r="C814" s="126"/>
      <c r="D814" s="126"/>
      <c r="E814" s="126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</row>
    <row r="815" spans="2:18">
      <c r="B815" s="126"/>
      <c r="C815" s="126"/>
      <c r="D815" s="126"/>
      <c r="E815" s="126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</row>
    <row r="816" spans="2:18">
      <c r="B816" s="126"/>
      <c r="C816" s="126"/>
      <c r="D816" s="126"/>
      <c r="E816" s="126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</row>
    <row r="817" spans="2:18">
      <c r="B817" s="126"/>
      <c r="C817" s="126"/>
      <c r="D817" s="126"/>
      <c r="E817" s="126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</row>
    <row r="818" spans="2:18">
      <c r="B818" s="126"/>
      <c r="C818" s="126"/>
      <c r="D818" s="126"/>
      <c r="E818" s="126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</row>
    <row r="819" spans="2:18">
      <c r="B819" s="126"/>
      <c r="C819" s="126"/>
      <c r="D819" s="126"/>
      <c r="E819" s="126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</row>
    <row r="820" spans="2:18">
      <c r="B820" s="126"/>
      <c r="C820" s="126"/>
      <c r="D820" s="126"/>
      <c r="E820" s="126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</row>
    <row r="821" spans="2:18">
      <c r="B821" s="126"/>
      <c r="C821" s="126"/>
      <c r="D821" s="126"/>
      <c r="E821" s="126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</row>
    <row r="822" spans="2:18">
      <c r="B822" s="126"/>
      <c r="C822" s="126"/>
      <c r="D822" s="126"/>
      <c r="E822" s="126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</row>
    <row r="823" spans="2:18">
      <c r="B823" s="126"/>
      <c r="C823" s="126"/>
      <c r="D823" s="126"/>
      <c r="E823" s="126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</row>
    <row r="824" spans="2:18">
      <c r="B824" s="126"/>
      <c r="C824" s="126"/>
      <c r="D824" s="126"/>
      <c r="E824" s="126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</row>
    <row r="825" spans="2:18">
      <c r="B825" s="126"/>
      <c r="C825" s="126"/>
      <c r="D825" s="126"/>
      <c r="E825" s="126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</row>
    <row r="826" spans="2:18">
      <c r="B826" s="126"/>
      <c r="C826" s="126"/>
      <c r="D826" s="126"/>
      <c r="E826" s="126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</row>
    <row r="827" spans="2:18">
      <c r="B827" s="126"/>
      <c r="C827" s="126"/>
      <c r="D827" s="126"/>
      <c r="E827" s="126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</row>
    <row r="828" spans="2:18">
      <c r="B828" s="126"/>
      <c r="C828" s="126"/>
      <c r="D828" s="126"/>
      <c r="E828" s="126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</row>
    <row r="829" spans="2:18">
      <c r="B829" s="126"/>
      <c r="C829" s="126"/>
      <c r="D829" s="126"/>
      <c r="E829" s="126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</row>
    <row r="830" spans="2:18">
      <c r="B830" s="126"/>
      <c r="C830" s="126"/>
      <c r="D830" s="126"/>
      <c r="E830" s="126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</row>
    <row r="831" spans="2:18">
      <c r="B831" s="126"/>
      <c r="C831" s="126"/>
      <c r="D831" s="126"/>
      <c r="E831" s="126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</row>
    <row r="832" spans="2:18">
      <c r="B832" s="126"/>
      <c r="C832" s="126"/>
      <c r="D832" s="126"/>
      <c r="E832" s="126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</row>
    <row r="833" spans="2:18">
      <c r="B833" s="126"/>
      <c r="C833" s="126"/>
      <c r="D833" s="126"/>
      <c r="E833" s="126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</row>
    <row r="834" spans="2:18">
      <c r="B834" s="126"/>
      <c r="C834" s="126"/>
      <c r="D834" s="126"/>
      <c r="E834" s="126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</row>
    <row r="835" spans="2:18">
      <c r="B835" s="126"/>
      <c r="C835" s="126"/>
      <c r="D835" s="126"/>
      <c r="E835" s="126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</row>
    <row r="836" spans="2:18">
      <c r="B836" s="126"/>
      <c r="C836" s="126"/>
      <c r="D836" s="126"/>
      <c r="E836" s="126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</row>
    <row r="837" spans="2:18">
      <c r="B837" s="126"/>
      <c r="C837" s="126"/>
      <c r="D837" s="126"/>
      <c r="E837" s="126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</row>
    <row r="838" spans="2:18">
      <c r="B838" s="126"/>
      <c r="C838" s="126"/>
      <c r="D838" s="126"/>
      <c r="E838" s="126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</row>
    <row r="839" spans="2:18">
      <c r="B839" s="126"/>
      <c r="C839" s="126"/>
      <c r="D839" s="126"/>
      <c r="E839" s="126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</row>
    <row r="840" spans="2:18">
      <c r="B840" s="126"/>
      <c r="C840" s="126"/>
      <c r="D840" s="126"/>
      <c r="E840" s="126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</row>
    <row r="841" spans="2:18">
      <c r="B841" s="126"/>
      <c r="C841" s="126"/>
      <c r="D841" s="126"/>
      <c r="E841" s="126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</row>
    <row r="842" spans="2:18">
      <c r="B842" s="126"/>
      <c r="C842" s="126"/>
      <c r="D842" s="126"/>
      <c r="E842" s="126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</row>
    <row r="843" spans="2:18">
      <c r="B843" s="126"/>
      <c r="C843" s="126"/>
      <c r="D843" s="126"/>
      <c r="E843" s="126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</row>
    <row r="844" spans="2:18">
      <c r="B844" s="126"/>
      <c r="C844" s="126"/>
      <c r="D844" s="126"/>
      <c r="E844" s="126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</row>
    <row r="845" spans="2:18">
      <c r="B845" s="126"/>
      <c r="C845" s="126"/>
      <c r="D845" s="126"/>
      <c r="E845" s="126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</row>
    <row r="846" spans="2:18">
      <c r="B846" s="126"/>
      <c r="C846" s="126"/>
      <c r="D846" s="126"/>
      <c r="E846" s="126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</row>
    <row r="847" spans="2:18">
      <c r="B847" s="126"/>
      <c r="C847" s="126"/>
      <c r="D847" s="126"/>
      <c r="E847" s="126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</row>
    <row r="848" spans="2:18">
      <c r="B848" s="126"/>
      <c r="C848" s="126"/>
      <c r="D848" s="126"/>
      <c r="E848" s="126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</row>
    <row r="849" spans="2:18">
      <c r="B849" s="126"/>
      <c r="C849" s="126"/>
      <c r="D849" s="126"/>
      <c r="E849" s="126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</row>
    <row r="850" spans="2:18">
      <c r="B850" s="126"/>
      <c r="C850" s="126"/>
      <c r="D850" s="126"/>
      <c r="E850" s="126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</row>
    <row r="851" spans="2:18">
      <c r="B851" s="126"/>
      <c r="C851" s="126"/>
      <c r="D851" s="126"/>
      <c r="E851" s="126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</row>
    <row r="852" spans="2:18">
      <c r="B852" s="126"/>
      <c r="C852" s="126"/>
      <c r="D852" s="126"/>
      <c r="E852" s="126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</row>
    <row r="853" spans="2:18">
      <c r="B853" s="126"/>
      <c r="C853" s="126"/>
      <c r="D853" s="126"/>
      <c r="E853" s="126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</row>
    <row r="854" spans="2:18">
      <c r="B854" s="126"/>
      <c r="C854" s="126"/>
      <c r="D854" s="126"/>
      <c r="E854" s="126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</row>
    <row r="855" spans="2:18">
      <c r="B855" s="126"/>
      <c r="C855" s="126"/>
      <c r="D855" s="126"/>
      <c r="E855" s="126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</row>
    <row r="856" spans="2:18">
      <c r="B856" s="126"/>
      <c r="C856" s="126"/>
      <c r="D856" s="126"/>
      <c r="E856" s="126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</row>
    <row r="857" spans="2:18">
      <c r="B857" s="126"/>
      <c r="C857" s="126"/>
      <c r="D857" s="126"/>
      <c r="E857" s="126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</row>
    <row r="858" spans="2:18">
      <c r="B858" s="126"/>
      <c r="C858" s="126"/>
      <c r="D858" s="126"/>
      <c r="E858" s="126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</row>
    <row r="859" spans="2:18">
      <c r="B859" s="126"/>
      <c r="C859" s="126"/>
      <c r="D859" s="126"/>
      <c r="E859" s="126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</row>
    <row r="860" spans="2:18">
      <c r="B860" s="126"/>
      <c r="C860" s="126"/>
      <c r="D860" s="126"/>
      <c r="E860" s="126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</row>
    <row r="861" spans="2:18">
      <c r="B861" s="126"/>
      <c r="C861" s="126"/>
      <c r="D861" s="126"/>
      <c r="E861" s="126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</row>
    <row r="862" spans="2:18">
      <c r="B862" s="126"/>
      <c r="C862" s="126"/>
      <c r="D862" s="126"/>
      <c r="E862" s="126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</row>
    <row r="863" spans="2:18">
      <c r="B863" s="126"/>
      <c r="C863" s="126"/>
      <c r="D863" s="126"/>
      <c r="E863" s="126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</row>
    <row r="864" spans="2:18">
      <c r="B864" s="126"/>
      <c r="C864" s="126"/>
      <c r="D864" s="126"/>
      <c r="E864" s="126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</row>
    <row r="865" spans="2:18">
      <c r="B865" s="126"/>
      <c r="C865" s="126"/>
      <c r="D865" s="126"/>
      <c r="E865" s="126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</row>
    <row r="866" spans="2:18">
      <c r="B866" s="126"/>
      <c r="C866" s="126"/>
      <c r="D866" s="126"/>
      <c r="E866" s="126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</row>
    <row r="867" spans="2:18">
      <c r="B867" s="126"/>
      <c r="C867" s="126"/>
      <c r="D867" s="126"/>
      <c r="E867" s="126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</row>
    <row r="868" spans="2:18">
      <c r="B868" s="126"/>
      <c r="C868" s="126"/>
      <c r="D868" s="126"/>
      <c r="E868" s="126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</row>
    <row r="869" spans="2:18">
      <c r="B869" s="126"/>
      <c r="C869" s="126"/>
      <c r="D869" s="126"/>
      <c r="E869" s="126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</row>
    <row r="870" spans="2:18">
      <c r="B870" s="126"/>
      <c r="C870" s="126"/>
      <c r="D870" s="126"/>
      <c r="E870" s="126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</row>
    <row r="871" spans="2:18">
      <c r="B871" s="126"/>
      <c r="C871" s="126"/>
      <c r="D871" s="126"/>
      <c r="E871" s="126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</row>
    <row r="872" spans="2:18">
      <c r="B872" s="126"/>
      <c r="C872" s="126"/>
      <c r="D872" s="126"/>
      <c r="E872" s="126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</row>
    <row r="873" spans="2:18">
      <c r="B873" s="126"/>
      <c r="C873" s="126"/>
      <c r="D873" s="126"/>
      <c r="E873" s="126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</row>
    <row r="874" spans="2:18">
      <c r="B874" s="126"/>
      <c r="C874" s="126"/>
      <c r="D874" s="126"/>
      <c r="E874" s="126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</row>
    <row r="875" spans="2:18">
      <c r="B875" s="126"/>
      <c r="C875" s="126"/>
      <c r="D875" s="126"/>
      <c r="E875" s="126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</row>
    <row r="876" spans="2:18">
      <c r="B876" s="126"/>
      <c r="C876" s="126"/>
      <c r="D876" s="126"/>
      <c r="E876" s="126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</row>
    <row r="877" spans="2:18">
      <c r="B877" s="126"/>
      <c r="C877" s="126"/>
      <c r="D877" s="126"/>
      <c r="E877" s="126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</row>
    <row r="878" spans="2:18">
      <c r="B878" s="126"/>
      <c r="C878" s="126"/>
      <c r="D878" s="126"/>
      <c r="E878" s="126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</row>
    <row r="879" spans="2:18">
      <c r="B879" s="126"/>
      <c r="C879" s="126"/>
      <c r="D879" s="126"/>
      <c r="E879" s="126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</row>
    <row r="880" spans="2:18">
      <c r="B880" s="126"/>
      <c r="C880" s="126"/>
      <c r="D880" s="126"/>
      <c r="E880" s="126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</row>
    <row r="881" spans="2:18">
      <c r="B881" s="126"/>
      <c r="C881" s="126"/>
      <c r="D881" s="126"/>
      <c r="E881" s="126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</row>
    <row r="882" spans="2:18">
      <c r="B882" s="126"/>
      <c r="C882" s="126"/>
      <c r="D882" s="126"/>
      <c r="E882" s="126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</row>
    <row r="883" spans="2:18">
      <c r="B883" s="126"/>
      <c r="C883" s="126"/>
      <c r="D883" s="126"/>
      <c r="E883" s="126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</row>
    <row r="884" spans="2:18">
      <c r="B884" s="126"/>
      <c r="C884" s="126"/>
      <c r="D884" s="126"/>
      <c r="E884" s="126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</row>
    <row r="885" spans="2:18">
      <c r="B885" s="126"/>
      <c r="C885" s="126"/>
      <c r="D885" s="126"/>
      <c r="E885" s="126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</row>
    <row r="886" spans="2:18">
      <c r="B886" s="126"/>
      <c r="C886" s="126"/>
      <c r="D886" s="126"/>
      <c r="E886" s="126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</row>
    <row r="887" spans="2:18">
      <c r="B887" s="126"/>
      <c r="C887" s="126"/>
      <c r="D887" s="126"/>
      <c r="E887" s="126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</row>
    <row r="888" spans="2:18">
      <c r="B888" s="126"/>
      <c r="C888" s="126"/>
      <c r="D888" s="126"/>
      <c r="E888" s="126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</row>
    <row r="889" spans="2:18">
      <c r="B889" s="126"/>
      <c r="C889" s="126"/>
      <c r="D889" s="126"/>
      <c r="E889" s="126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</row>
    <row r="890" spans="2:18">
      <c r="B890" s="126"/>
      <c r="C890" s="126"/>
      <c r="D890" s="126"/>
      <c r="E890" s="126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</row>
    <row r="891" spans="2:18">
      <c r="B891" s="126"/>
      <c r="C891" s="126"/>
      <c r="D891" s="126"/>
      <c r="E891" s="126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</row>
    <row r="892" spans="2:18">
      <c r="B892" s="126"/>
      <c r="C892" s="126"/>
      <c r="D892" s="126"/>
      <c r="E892" s="126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</row>
    <row r="893" spans="2:18">
      <c r="B893" s="126"/>
      <c r="C893" s="126"/>
      <c r="D893" s="126"/>
      <c r="E893" s="126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</row>
    <row r="894" spans="2:18">
      <c r="B894" s="126"/>
      <c r="C894" s="126"/>
      <c r="D894" s="126"/>
      <c r="E894" s="126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</row>
    <row r="895" spans="2:18">
      <c r="B895" s="126"/>
      <c r="C895" s="126"/>
      <c r="D895" s="126"/>
      <c r="E895" s="126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</row>
    <row r="896" spans="2:18">
      <c r="B896" s="126"/>
      <c r="C896" s="126"/>
      <c r="D896" s="126"/>
      <c r="E896" s="126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</row>
    <row r="897" spans="2:18">
      <c r="B897" s="126"/>
      <c r="C897" s="126"/>
      <c r="D897" s="126"/>
      <c r="E897" s="126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</row>
    <row r="898" spans="2:18">
      <c r="B898" s="126"/>
      <c r="C898" s="126"/>
      <c r="D898" s="126"/>
      <c r="E898" s="126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</row>
    <row r="899" spans="2:18">
      <c r="B899" s="126"/>
      <c r="C899" s="126"/>
      <c r="D899" s="126"/>
      <c r="E899" s="126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</row>
    <row r="900" spans="2:18">
      <c r="B900" s="126"/>
      <c r="C900" s="126"/>
      <c r="D900" s="126"/>
      <c r="E900" s="126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</row>
    <row r="901" spans="2:18">
      <c r="B901" s="126"/>
      <c r="C901" s="126"/>
      <c r="D901" s="126"/>
      <c r="E901" s="126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</row>
    <row r="902" spans="2:18">
      <c r="B902" s="126"/>
      <c r="C902" s="126"/>
      <c r="D902" s="126"/>
      <c r="E902" s="126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</row>
    <row r="903" spans="2:18">
      <c r="B903" s="126"/>
      <c r="C903" s="126"/>
      <c r="D903" s="126"/>
      <c r="E903" s="126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</row>
    <row r="904" spans="2:18">
      <c r="B904" s="126"/>
      <c r="C904" s="126"/>
      <c r="D904" s="126"/>
      <c r="E904" s="126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</row>
    <row r="905" spans="2:18">
      <c r="B905" s="126"/>
      <c r="C905" s="126"/>
      <c r="D905" s="126"/>
      <c r="E905" s="126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</row>
    <row r="906" spans="2:18">
      <c r="B906" s="126"/>
      <c r="C906" s="126"/>
      <c r="D906" s="126"/>
      <c r="E906" s="126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</row>
    <row r="907" spans="2:18">
      <c r="B907" s="126"/>
      <c r="C907" s="126"/>
      <c r="D907" s="126"/>
      <c r="E907" s="126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</row>
    <row r="908" spans="2:18">
      <c r="B908" s="126"/>
      <c r="C908" s="126"/>
      <c r="D908" s="126"/>
      <c r="E908" s="126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</row>
    <row r="909" spans="2:18">
      <c r="B909" s="126"/>
      <c r="C909" s="126"/>
      <c r="D909" s="126"/>
      <c r="E909" s="126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</row>
    <row r="910" spans="2:18">
      <c r="B910" s="126"/>
      <c r="C910" s="126"/>
      <c r="D910" s="126"/>
      <c r="E910" s="126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</row>
    <row r="911" spans="2:18">
      <c r="B911" s="126"/>
      <c r="C911" s="126"/>
      <c r="D911" s="126"/>
      <c r="E911" s="126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</row>
    <row r="912" spans="2:18">
      <c r="B912" s="126"/>
      <c r="C912" s="126"/>
      <c r="D912" s="126"/>
      <c r="E912" s="126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</row>
    <row r="913" spans="2:18">
      <c r="B913" s="126"/>
      <c r="C913" s="126"/>
      <c r="D913" s="126"/>
      <c r="E913" s="126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</row>
    <row r="914" spans="2:18">
      <c r="B914" s="126"/>
      <c r="C914" s="126"/>
      <c r="D914" s="126"/>
      <c r="E914" s="126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</row>
    <row r="915" spans="2:18">
      <c r="B915" s="126"/>
      <c r="C915" s="126"/>
      <c r="D915" s="126"/>
      <c r="E915" s="126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</row>
    <row r="916" spans="2:18">
      <c r="B916" s="126"/>
      <c r="C916" s="126"/>
      <c r="D916" s="126"/>
      <c r="E916" s="126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</row>
    <row r="917" spans="2:18">
      <c r="B917" s="126"/>
      <c r="C917" s="126"/>
      <c r="D917" s="126"/>
      <c r="E917" s="126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</row>
    <row r="918" spans="2:18">
      <c r="B918" s="126"/>
      <c r="C918" s="126"/>
      <c r="D918" s="126"/>
      <c r="E918" s="126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</row>
    <row r="919" spans="2:18">
      <c r="B919" s="126"/>
      <c r="C919" s="126"/>
      <c r="D919" s="126"/>
      <c r="E919" s="126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</row>
    <row r="920" spans="2:18">
      <c r="B920" s="126"/>
      <c r="C920" s="126"/>
      <c r="D920" s="126"/>
      <c r="E920" s="126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</row>
    <row r="921" spans="2:18">
      <c r="B921" s="126"/>
      <c r="C921" s="126"/>
      <c r="D921" s="126"/>
      <c r="E921" s="126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</row>
    <row r="922" spans="2:18">
      <c r="B922" s="126"/>
      <c r="C922" s="126"/>
      <c r="D922" s="126"/>
      <c r="E922" s="126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</row>
    <row r="923" spans="2:18">
      <c r="B923" s="126"/>
      <c r="C923" s="126"/>
      <c r="D923" s="126"/>
      <c r="E923" s="126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</row>
    <row r="924" spans="2:18">
      <c r="B924" s="126"/>
      <c r="C924" s="126"/>
      <c r="D924" s="126"/>
      <c r="E924" s="126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</row>
    <row r="925" spans="2:18">
      <c r="B925" s="126"/>
      <c r="C925" s="126"/>
      <c r="D925" s="126"/>
      <c r="E925" s="126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</row>
    <row r="926" spans="2:18">
      <c r="B926" s="126"/>
      <c r="C926" s="126"/>
      <c r="D926" s="126"/>
      <c r="E926" s="126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</row>
    <row r="927" spans="2:18">
      <c r="B927" s="126"/>
      <c r="C927" s="126"/>
      <c r="D927" s="126"/>
      <c r="E927" s="126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</row>
    <row r="928" spans="2:18">
      <c r="B928" s="126"/>
      <c r="C928" s="126"/>
      <c r="D928" s="126"/>
      <c r="E928" s="126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</row>
    <row r="929" spans="2:18">
      <c r="B929" s="126"/>
      <c r="C929" s="126"/>
      <c r="D929" s="126"/>
      <c r="E929" s="126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</row>
    <row r="930" spans="2:18">
      <c r="B930" s="126"/>
      <c r="C930" s="126"/>
      <c r="D930" s="126"/>
      <c r="E930" s="126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</row>
    <row r="931" spans="2:18">
      <c r="B931" s="126"/>
      <c r="C931" s="126"/>
      <c r="D931" s="126"/>
      <c r="E931" s="126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</row>
    <row r="932" spans="2:18">
      <c r="B932" s="126"/>
      <c r="C932" s="126"/>
      <c r="D932" s="126"/>
      <c r="E932" s="126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</row>
    <row r="933" spans="2:18">
      <c r="B933" s="126"/>
      <c r="C933" s="126"/>
      <c r="D933" s="126"/>
      <c r="E933" s="126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</row>
    <row r="934" spans="2:18">
      <c r="B934" s="126"/>
      <c r="C934" s="126"/>
      <c r="D934" s="126"/>
      <c r="E934" s="126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</row>
    <row r="935" spans="2:18">
      <c r="B935" s="126"/>
      <c r="C935" s="126"/>
      <c r="D935" s="126"/>
      <c r="E935" s="126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</row>
    <row r="936" spans="2:18">
      <c r="B936" s="126"/>
      <c r="C936" s="126"/>
      <c r="D936" s="126"/>
      <c r="E936" s="126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</row>
    <row r="937" spans="2:18">
      <c r="B937" s="126"/>
      <c r="C937" s="126"/>
      <c r="D937" s="126"/>
      <c r="E937" s="126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</row>
    <row r="938" spans="2:18">
      <c r="B938" s="126"/>
      <c r="C938" s="126"/>
      <c r="D938" s="126"/>
      <c r="E938" s="126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</row>
    <row r="939" spans="2:18">
      <c r="B939" s="126"/>
      <c r="C939" s="126"/>
      <c r="D939" s="126"/>
      <c r="E939" s="126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</row>
    <row r="940" spans="2:18">
      <c r="B940" s="126"/>
      <c r="C940" s="126"/>
      <c r="D940" s="126"/>
      <c r="E940" s="126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</row>
    <row r="941" spans="2:18">
      <c r="B941" s="126"/>
      <c r="C941" s="126"/>
      <c r="D941" s="126"/>
      <c r="E941" s="126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</row>
    <row r="942" spans="2:18">
      <c r="B942" s="126"/>
      <c r="C942" s="126"/>
      <c r="D942" s="126"/>
      <c r="E942" s="126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</row>
    <row r="943" spans="2:18">
      <c r="B943" s="126"/>
      <c r="C943" s="126"/>
      <c r="D943" s="126"/>
      <c r="E943" s="126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</row>
    <row r="944" spans="2:18">
      <c r="B944" s="126"/>
      <c r="C944" s="126"/>
      <c r="D944" s="126"/>
      <c r="E944" s="126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</row>
    <row r="945" spans="2:18">
      <c r="B945" s="126"/>
      <c r="C945" s="126"/>
      <c r="D945" s="126"/>
      <c r="E945" s="126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</row>
    <row r="946" spans="2:18">
      <c r="B946" s="126"/>
      <c r="C946" s="126"/>
      <c r="D946" s="126"/>
      <c r="E946" s="126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</row>
    <row r="947" spans="2:18">
      <c r="B947" s="126"/>
      <c r="C947" s="126"/>
      <c r="D947" s="126"/>
      <c r="E947" s="126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</row>
    <row r="948" spans="2:18">
      <c r="B948" s="126"/>
      <c r="C948" s="126"/>
      <c r="D948" s="126"/>
      <c r="E948" s="126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</row>
    <row r="949" spans="2:18">
      <c r="B949" s="126"/>
      <c r="C949" s="126"/>
      <c r="D949" s="126"/>
      <c r="E949" s="126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</row>
    <row r="950" spans="2:18">
      <c r="B950" s="126"/>
      <c r="C950" s="126"/>
      <c r="D950" s="126"/>
      <c r="E950" s="126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</row>
    <row r="951" spans="2:18">
      <c r="B951" s="126"/>
      <c r="C951" s="126"/>
      <c r="D951" s="126"/>
      <c r="E951" s="126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</row>
    <row r="952" spans="2:18">
      <c r="B952" s="126"/>
      <c r="C952" s="126"/>
      <c r="D952" s="126"/>
      <c r="E952" s="126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</row>
    <row r="953" spans="2:18">
      <c r="B953" s="126"/>
      <c r="C953" s="126"/>
      <c r="D953" s="126"/>
      <c r="E953" s="126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</row>
    <row r="954" spans="2:18">
      <c r="B954" s="126"/>
      <c r="C954" s="126"/>
      <c r="D954" s="126"/>
      <c r="E954" s="126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</row>
    <row r="955" spans="2:18">
      <c r="B955" s="126"/>
      <c r="C955" s="126"/>
      <c r="D955" s="126"/>
      <c r="E955" s="126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</row>
    <row r="956" spans="2:18">
      <c r="B956" s="126"/>
      <c r="C956" s="126"/>
      <c r="D956" s="126"/>
      <c r="E956" s="126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</row>
    <row r="957" spans="2:18">
      <c r="B957" s="126"/>
      <c r="C957" s="126"/>
      <c r="D957" s="126"/>
      <c r="E957" s="126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</row>
    <row r="958" spans="2:18">
      <c r="B958" s="126"/>
      <c r="C958" s="126"/>
      <c r="D958" s="126"/>
      <c r="E958" s="126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</row>
    <row r="959" spans="2:18">
      <c r="B959" s="126"/>
      <c r="C959" s="126"/>
      <c r="D959" s="126"/>
      <c r="E959" s="126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</row>
    <row r="960" spans="2:18">
      <c r="B960" s="126"/>
      <c r="C960" s="126"/>
      <c r="D960" s="126"/>
      <c r="E960" s="126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</row>
    <row r="961" spans="2:18">
      <c r="B961" s="126"/>
      <c r="C961" s="126"/>
      <c r="D961" s="126"/>
      <c r="E961" s="126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</row>
    <row r="962" spans="2:18">
      <c r="B962" s="126"/>
      <c r="C962" s="126"/>
      <c r="D962" s="126"/>
      <c r="E962" s="126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</row>
    <row r="963" spans="2:18">
      <c r="B963" s="126"/>
      <c r="C963" s="126"/>
      <c r="D963" s="126"/>
      <c r="E963" s="126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</row>
    <row r="964" spans="2:18">
      <c r="B964" s="126"/>
      <c r="C964" s="126"/>
      <c r="D964" s="126"/>
      <c r="E964" s="126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</row>
    <row r="965" spans="2:18">
      <c r="B965" s="126"/>
      <c r="C965" s="126"/>
      <c r="D965" s="126"/>
      <c r="E965" s="126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</row>
    <row r="966" spans="2:18">
      <c r="B966" s="126"/>
      <c r="C966" s="126"/>
      <c r="D966" s="126"/>
      <c r="E966" s="126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</row>
    <row r="967" spans="2:18">
      <c r="B967" s="126"/>
      <c r="C967" s="126"/>
      <c r="D967" s="126"/>
      <c r="E967" s="126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</row>
    <row r="968" spans="2:18">
      <c r="B968" s="126"/>
      <c r="C968" s="126"/>
      <c r="D968" s="126"/>
      <c r="E968" s="126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</row>
    <row r="969" spans="2:18">
      <c r="B969" s="126"/>
      <c r="C969" s="126"/>
      <c r="D969" s="126"/>
      <c r="E969" s="126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</row>
    <row r="970" spans="2:18">
      <c r="B970" s="126"/>
      <c r="C970" s="126"/>
      <c r="D970" s="126"/>
      <c r="E970" s="126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</row>
    <row r="971" spans="2:18">
      <c r="B971" s="126"/>
      <c r="C971" s="126"/>
      <c r="D971" s="126"/>
      <c r="E971" s="126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</row>
    <row r="972" spans="2:18">
      <c r="B972" s="126"/>
      <c r="C972" s="126"/>
      <c r="D972" s="126"/>
      <c r="E972" s="126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</row>
    <row r="973" spans="2:18">
      <c r="B973" s="126"/>
      <c r="C973" s="126"/>
      <c r="D973" s="126"/>
      <c r="E973" s="126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</row>
    <row r="974" spans="2:18">
      <c r="B974" s="126"/>
      <c r="C974" s="126"/>
      <c r="D974" s="126"/>
      <c r="E974" s="126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</row>
    <row r="975" spans="2:18">
      <c r="B975" s="126"/>
      <c r="C975" s="126"/>
      <c r="D975" s="126"/>
      <c r="E975" s="126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</row>
    <row r="976" spans="2:18">
      <c r="B976" s="126"/>
      <c r="C976" s="126"/>
      <c r="D976" s="126"/>
      <c r="E976" s="126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</row>
    <row r="977" spans="2:18">
      <c r="B977" s="126"/>
      <c r="C977" s="126"/>
      <c r="D977" s="126"/>
      <c r="E977" s="126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</row>
    <row r="978" spans="2:18">
      <c r="B978" s="126"/>
      <c r="C978" s="126"/>
      <c r="D978" s="126"/>
      <c r="E978" s="126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</row>
    <row r="979" spans="2:18">
      <c r="B979" s="126"/>
      <c r="C979" s="126"/>
      <c r="D979" s="126"/>
      <c r="E979" s="126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</row>
    <row r="980" spans="2:18">
      <c r="B980" s="126"/>
      <c r="C980" s="126"/>
      <c r="D980" s="126"/>
      <c r="E980" s="126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</row>
    <row r="981" spans="2:18">
      <c r="B981" s="126"/>
      <c r="C981" s="126"/>
      <c r="D981" s="126"/>
      <c r="E981" s="126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</row>
    <row r="982" spans="2:18">
      <c r="B982" s="126"/>
      <c r="C982" s="126"/>
      <c r="D982" s="126"/>
      <c r="E982" s="126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</row>
    <row r="983" spans="2:18">
      <c r="B983" s="126"/>
      <c r="C983" s="126"/>
      <c r="D983" s="126"/>
      <c r="E983" s="126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</row>
    <row r="984" spans="2:18">
      <c r="B984" s="126"/>
      <c r="C984" s="126"/>
      <c r="D984" s="126"/>
      <c r="E984" s="126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</row>
    <row r="985" spans="2:18">
      <c r="B985" s="126"/>
      <c r="C985" s="126"/>
      <c r="D985" s="126"/>
      <c r="E985" s="126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</row>
    <row r="986" spans="2:18">
      <c r="B986" s="126"/>
      <c r="C986" s="126"/>
      <c r="D986" s="126"/>
      <c r="E986" s="126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</row>
    <row r="987" spans="2:18">
      <c r="B987" s="126"/>
      <c r="C987" s="126"/>
      <c r="D987" s="126"/>
      <c r="E987" s="126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</row>
    <row r="988" spans="2:18">
      <c r="B988" s="126"/>
      <c r="C988" s="126"/>
      <c r="D988" s="126"/>
      <c r="E988" s="126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</row>
    <row r="989" spans="2:18">
      <c r="B989" s="126"/>
      <c r="C989" s="126"/>
      <c r="D989" s="126"/>
      <c r="E989" s="126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</row>
    <row r="990" spans="2:18">
      <c r="B990" s="126"/>
      <c r="C990" s="126"/>
      <c r="D990" s="126"/>
      <c r="E990" s="126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</row>
    <row r="991" spans="2:18">
      <c r="B991" s="126"/>
      <c r="C991" s="126"/>
      <c r="D991" s="126"/>
      <c r="E991" s="126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</row>
    <row r="992" spans="2:18">
      <c r="B992" s="126"/>
      <c r="C992" s="126"/>
      <c r="D992" s="126"/>
      <c r="E992" s="126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</row>
    <row r="993" spans="2:18">
      <c r="B993" s="126"/>
      <c r="C993" s="126"/>
      <c r="D993" s="126"/>
      <c r="E993" s="126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</row>
    <row r="994" spans="2:18">
      <c r="B994" s="126"/>
      <c r="C994" s="126"/>
      <c r="D994" s="126"/>
      <c r="E994" s="126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</row>
    <row r="995" spans="2:18">
      <c r="B995" s="126"/>
      <c r="C995" s="126"/>
      <c r="D995" s="126"/>
      <c r="E995" s="126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</row>
    <row r="996" spans="2:18">
      <c r="B996" s="126"/>
      <c r="C996" s="126"/>
      <c r="D996" s="126"/>
      <c r="E996" s="126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</row>
    <row r="997" spans="2:18">
      <c r="B997" s="126"/>
      <c r="C997" s="126"/>
      <c r="D997" s="126"/>
      <c r="E997" s="126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</row>
    <row r="998" spans="2:18">
      <c r="B998" s="126"/>
      <c r="C998" s="126"/>
      <c r="D998" s="126"/>
      <c r="E998" s="126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</row>
    <row r="999" spans="2:18">
      <c r="B999" s="126"/>
      <c r="C999" s="126"/>
      <c r="D999" s="126"/>
      <c r="E999" s="126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</row>
    <row r="1000" spans="2:18">
      <c r="B1000" s="126"/>
      <c r="C1000" s="126"/>
      <c r="D1000" s="126"/>
      <c r="E1000" s="126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</row>
    <row r="1001" spans="2:18">
      <c r="B1001" s="126"/>
      <c r="C1001" s="126"/>
      <c r="D1001" s="126"/>
      <c r="E1001" s="126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</row>
    <row r="1002" spans="2:18">
      <c r="B1002" s="126"/>
      <c r="C1002" s="126"/>
      <c r="D1002" s="126"/>
      <c r="E1002" s="126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</row>
    <row r="1003" spans="2:18">
      <c r="B1003" s="126"/>
      <c r="C1003" s="126"/>
      <c r="D1003" s="126"/>
      <c r="E1003" s="126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</row>
    <row r="1004" spans="2:18">
      <c r="B1004" s="126"/>
      <c r="C1004" s="126"/>
      <c r="D1004" s="126"/>
      <c r="E1004" s="126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</row>
    <row r="1005" spans="2:18">
      <c r="B1005" s="126"/>
      <c r="C1005" s="126"/>
      <c r="D1005" s="126"/>
      <c r="E1005" s="126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</row>
    <row r="1006" spans="2:18">
      <c r="B1006" s="126"/>
      <c r="C1006" s="126"/>
      <c r="D1006" s="126"/>
      <c r="E1006" s="126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</row>
    <row r="1007" spans="2:18">
      <c r="B1007" s="126"/>
      <c r="C1007" s="126"/>
      <c r="D1007" s="126"/>
      <c r="E1007" s="126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</row>
    <row r="1008" spans="2:18">
      <c r="B1008" s="126"/>
      <c r="C1008" s="126"/>
      <c r="D1008" s="126"/>
      <c r="E1008" s="126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</row>
    <row r="1009" spans="2:18">
      <c r="B1009" s="126"/>
      <c r="C1009" s="126"/>
      <c r="D1009" s="126"/>
      <c r="E1009" s="126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</row>
    <row r="1010" spans="2:18">
      <c r="B1010" s="126"/>
      <c r="C1010" s="126"/>
      <c r="D1010" s="126"/>
      <c r="E1010" s="126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</row>
    <row r="1011" spans="2:18">
      <c r="B1011" s="126"/>
      <c r="C1011" s="126"/>
      <c r="D1011" s="126"/>
      <c r="E1011" s="126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</row>
    <row r="1012" spans="2:18">
      <c r="B1012" s="126"/>
      <c r="C1012" s="126"/>
      <c r="D1012" s="126"/>
      <c r="E1012" s="126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</row>
    <row r="1013" spans="2:18">
      <c r="B1013" s="126"/>
      <c r="C1013" s="126"/>
      <c r="D1013" s="126"/>
      <c r="E1013" s="126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</row>
    <row r="1014" spans="2:18">
      <c r="B1014" s="126"/>
      <c r="C1014" s="126"/>
      <c r="D1014" s="126"/>
      <c r="E1014" s="126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</row>
    <row r="1015" spans="2:18">
      <c r="B1015" s="126"/>
      <c r="C1015" s="126"/>
      <c r="D1015" s="126"/>
      <c r="E1015" s="126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</row>
    <row r="1016" spans="2:18">
      <c r="B1016" s="126"/>
      <c r="C1016" s="126"/>
      <c r="D1016" s="126"/>
      <c r="E1016" s="126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</row>
    <row r="1017" spans="2:18">
      <c r="B1017" s="126"/>
      <c r="C1017" s="126"/>
      <c r="D1017" s="126"/>
      <c r="E1017" s="126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</row>
    <row r="1018" spans="2:18">
      <c r="B1018" s="126"/>
      <c r="C1018" s="126"/>
      <c r="D1018" s="126"/>
      <c r="E1018" s="126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</row>
    <row r="1019" spans="2:18">
      <c r="B1019" s="126"/>
      <c r="C1019" s="126"/>
      <c r="D1019" s="126"/>
      <c r="E1019" s="126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</row>
    <row r="1020" spans="2:18">
      <c r="B1020" s="126"/>
      <c r="C1020" s="126"/>
      <c r="D1020" s="126"/>
      <c r="E1020" s="126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</row>
    <row r="1021" spans="2:18">
      <c r="B1021" s="126"/>
      <c r="C1021" s="126"/>
      <c r="D1021" s="126"/>
      <c r="E1021" s="126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</row>
    <row r="1022" spans="2:18">
      <c r="B1022" s="126"/>
      <c r="C1022" s="126"/>
      <c r="D1022" s="126"/>
      <c r="E1022" s="126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</row>
    <row r="1023" spans="2:18">
      <c r="B1023" s="126"/>
      <c r="C1023" s="126"/>
      <c r="D1023" s="126"/>
      <c r="E1023" s="126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</row>
    <row r="1024" spans="2:18">
      <c r="B1024" s="126"/>
      <c r="C1024" s="126"/>
      <c r="D1024" s="126"/>
      <c r="E1024" s="126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</row>
    <row r="1025" spans="2:18">
      <c r="B1025" s="126"/>
      <c r="C1025" s="126"/>
      <c r="D1025" s="126"/>
      <c r="E1025" s="126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</row>
    <row r="1026" spans="2:18">
      <c r="B1026" s="126"/>
      <c r="C1026" s="126"/>
      <c r="D1026" s="126"/>
      <c r="E1026" s="126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</row>
    <row r="1027" spans="2:18">
      <c r="B1027" s="126"/>
      <c r="C1027" s="126"/>
      <c r="D1027" s="126"/>
      <c r="E1027" s="126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</row>
    <row r="1028" spans="2:18">
      <c r="B1028" s="126"/>
      <c r="C1028" s="126"/>
      <c r="D1028" s="126"/>
      <c r="E1028" s="126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</row>
    <row r="1029" spans="2:18">
      <c r="B1029" s="126"/>
      <c r="C1029" s="126"/>
      <c r="D1029" s="126"/>
      <c r="E1029" s="126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</row>
    <row r="1030" spans="2:18">
      <c r="B1030" s="126"/>
      <c r="C1030" s="126"/>
      <c r="D1030" s="126"/>
      <c r="E1030" s="126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</row>
    <row r="1031" spans="2:18">
      <c r="B1031" s="126"/>
      <c r="C1031" s="126"/>
      <c r="D1031" s="126"/>
      <c r="E1031" s="126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</row>
    <row r="1032" spans="2:18">
      <c r="B1032" s="126"/>
      <c r="C1032" s="126"/>
      <c r="D1032" s="126"/>
      <c r="E1032" s="126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</row>
    <row r="1033" spans="2:18">
      <c r="B1033" s="126"/>
      <c r="C1033" s="126"/>
      <c r="D1033" s="126"/>
      <c r="E1033" s="126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</row>
    <row r="1034" spans="2:18">
      <c r="B1034" s="126"/>
      <c r="C1034" s="126"/>
      <c r="D1034" s="126"/>
      <c r="E1034" s="126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</row>
    <row r="1035" spans="2:18">
      <c r="B1035" s="126"/>
      <c r="C1035" s="126"/>
      <c r="D1035" s="126"/>
      <c r="E1035" s="126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</row>
    <row r="1036" spans="2:18">
      <c r="B1036" s="126"/>
      <c r="C1036" s="126"/>
      <c r="D1036" s="126"/>
      <c r="E1036" s="126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</row>
    <row r="1037" spans="2:18">
      <c r="B1037" s="126"/>
      <c r="C1037" s="126"/>
      <c r="D1037" s="126"/>
      <c r="E1037" s="126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</row>
    <row r="1038" spans="2:18">
      <c r="B1038" s="126"/>
      <c r="C1038" s="126"/>
      <c r="D1038" s="126"/>
      <c r="E1038" s="126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</row>
    <row r="1039" spans="2:18">
      <c r="B1039" s="126"/>
      <c r="C1039" s="126"/>
      <c r="D1039" s="126"/>
      <c r="E1039" s="126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</row>
    <row r="1040" spans="2:18">
      <c r="B1040" s="126"/>
      <c r="C1040" s="126"/>
      <c r="D1040" s="126"/>
      <c r="E1040" s="126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</row>
    <row r="1041" spans="2:18">
      <c r="B1041" s="126"/>
      <c r="C1041" s="126"/>
      <c r="D1041" s="126"/>
      <c r="E1041" s="126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</row>
    <row r="1042" spans="2:18">
      <c r="B1042" s="126"/>
      <c r="C1042" s="126"/>
      <c r="D1042" s="126"/>
      <c r="E1042" s="126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</row>
    <row r="1043" spans="2:18">
      <c r="B1043" s="126"/>
      <c r="C1043" s="126"/>
      <c r="D1043" s="126"/>
      <c r="E1043" s="126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</row>
    <row r="1044" spans="2:18">
      <c r="B1044" s="126"/>
      <c r="C1044" s="126"/>
      <c r="D1044" s="126"/>
      <c r="E1044" s="126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</row>
    <row r="1045" spans="2:18">
      <c r="B1045" s="126"/>
      <c r="C1045" s="126"/>
      <c r="D1045" s="126"/>
      <c r="E1045" s="126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</row>
    <row r="1046" spans="2:18">
      <c r="B1046" s="126"/>
      <c r="C1046" s="126"/>
      <c r="D1046" s="126"/>
      <c r="E1046" s="126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</row>
    <row r="1047" spans="2:18">
      <c r="B1047" s="126"/>
      <c r="C1047" s="126"/>
      <c r="D1047" s="126"/>
      <c r="E1047" s="126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</row>
    <row r="1048" spans="2:18">
      <c r="B1048" s="126"/>
      <c r="C1048" s="126"/>
      <c r="D1048" s="126"/>
      <c r="E1048" s="126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</row>
    <row r="1049" spans="2:18">
      <c r="B1049" s="126"/>
      <c r="C1049" s="126"/>
      <c r="D1049" s="126"/>
      <c r="E1049" s="126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</row>
    <row r="1050" spans="2:18">
      <c r="B1050" s="126"/>
      <c r="C1050" s="126"/>
      <c r="D1050" s="126"/>
      <c r="E1050" s="126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</row>
    <row r="1051" spans="2:18">
      <c r="B1051" s="126"/>
      <c r="C1051" s="126"/>
      <c r="D1051" s="126"/>
      <c r="E1051" s="126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</row>
    <row r="1052" spans="2:18">
      <c r="B1052" s="126"/>
      <c r="C1052" s="126"/>
      <c r="D1052" s="126"/>
      <c r="E1052" s="126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</row>
    <row r="1053" spans="2:18">
      <c r="B1053" s="126"/>
      <c r="C1053" s="126"/>
      <c r="D1053" s="126"/>
      <c r="E1053" s="126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</row>
    <row r="1054" spans="2:18">
      <c r="B1054" s="126"/>
      <c r="C1054" s="126"/>
      <c r="D1054" s="126"/>
      <c r="E1054" s="126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</row>
    <row r="1055" spans="2:18">
      <c r="B1055" s="126"/>
      <c r="C1055" s="126"/>
      <c r="D1055" s="126"/>
      <c r="E1055" s="126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</row>
    <row r="1056" spans="2:18">
      <c r="B1056" s="126"/>
      <c r="C1056" s="126"/>
      <c r="D1056" s="126"/>
      <c r="E1056" s="126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</row>
    <row r="1057" spans="2:18">
      <c r="B1057" s="126"/>
      <c r="C1057" s="126"/>
      <c r="D1057" s="126"/>
      <c r="E1057" s="126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</row>
    <row r="1058" spans="2:18">
      <c r="B1058" s="126"/>
      <c r="C1058" s="126"/>
      <c r="D1058" s="126"/>
      <c r="E1058" s="126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</row>
    <row r="1059" spans="2:18">
      <c r="B1059" s="126"/>
      <c r="C1059" s="126"/>
      <c r="D1059" s="126"/>
      <c r="E1059" s="126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</row>
    <row r="1060" spans="2:18">
      <c r="B1060" s="126"/>
      <c r="C1060" s="126"/>
      <c r="D1060" s="126"/>
      <c r="E1060" s="126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</row>
    <row r="1061" spans="2:18">
      <c r="B1061" s="126"/>
      <c r="C1061" s="126"/>
      <c r="D1061" s="126"/>
      <c r="E1061" s="126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</row>
    <row r="1062" spans="2:18">
      <c r="B1062" s="126"/>
      <c r="C1062" s="126"/>
      <c r="D1062" s="126"/>
      <c r="E1062" s="126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</row>
    <row r="1063" spans="2:18">
      <c r="B1063" s="126"/>
      <c r="C1063" s="126"/>
      <c r="D1063" s="126"/>
      <c r="E1063" s="126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</row>
    <row r="1064" spans="2:18">
      <c r="B1064" s="126"/>
      <c r="C1064" s="126"/>
      <c r="D1064" s="126"/>
      <c r="E1064" s="126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</row>
    <row r="1065" spans="2:18">
      <c r="B1065" s="126"/>
      <c r="C1065" s="126"/>
      <c r="D1065" s="126"/>
      <c r="E1065" s="126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</row>
    <row r="1066" spans="2:18">
      <c r="B1066" s="126"/>
      <c r="C1066" s="126"/>
      <c r="D1066" s="126"/>
      <c r="E1066" s="126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</row>
  </sheetData>
  <sheetProtection sheet="1" objects="1" scenarios="1"/>
  <mergeCells count="1">
    <mergeCell ref="B6:R6"/>
  </mergeCells>
  <phoneticPr fontId="5" type="noConversion"/>
  <conditionalFormatting sqref="B251:B253">
    <cfRule type="cellIs" dxfId="98" priority="531" operator="equal">
      <formula>2958465</formula>
    </cfRule>
    <cfRule type="cellIs" dxfId="97" priority="532" operator="equal">
      <formula>"NR3"</formula>
    </cfRule>
    <cfRule type="cellIs" dxfId="96" priority="533" operator="equal">
      <formula>"דירוג פנימי"</formula>
    </cfRule>
  </conditionalFormatting>
  <conditionalFormatting sqref="B251:B253">
    <cfRule type="cellIs" dxfId="95" priority="530" operator="equal">
      <formula>2958465</formula>
    </cfRule>
  </conditionalFormatting>
  <conditionalFormatting sqref="B11:B16">
    <cfRule type="cellIs" dxfId="94" priority="529" operator="equal">
      <formula>"NR3"</formula>
    </cfRule>
  </conditionalFormatting>
  <conditionalFormatting sqref="B17:B35">
    <cfRule type="cellIs" dxfId="93" priority="527" operator="equal">
      <formula>"NR3"</formula>
    </cfRule>
  </conditionalFormatting>
  <conditionalFormatting sqref="B44:B53 B60:B63 B107:B121 B127:B140 B151:B164 B180:B189 B191:B195 B222:B233 B235:B237 B241:B242 B66:B102 B244:B246">
    <cfRule type="cellIs" dxfId="92" priority="105" operator="equal">
      <formula>"NR3"</formula>
    </cfRule>
  </conditionalFormatting>
  <conditionalFormatting sqref="B144:B148 B165:B178 B201:B208 B210 B212:B220">
    <cfRule type="cellIs" dxfId="91" priority="104" operator="equal">
      <formula>"NR3"</formula>
    </cfRule>
  </conditionalFormatting>
  <conditionalFormatting sqref="B54">
    <cfRule type="cellIs" dxfId="90" priority="103" operator="equal">
      <formula>"NR3"</formula>
    </cfRule>
  </conditionalFormatting>
  <conditionalFormatting sqref="B39:B41">
    <cfRule type="cellIs" dxfId="89" priority="102" operator="equal">
      <formula>"NR3"</formula>
    </cfRule>
  </conditionalFormatting>
  <conditionalFormatting sqref="B38">
    <cfRule type="cellIs" dxfId="88" priority="101" operator="equal">
      <formula>"NR3"</formula>
    </cfRule>
  </conditionalFormatting>
  <conditionalFormatting sqref="B196">
    <cfRule type="cellIs" dxfId="87" priority="100" operator="equal">
      <formula>"NR3"</formula>
    </cfRule>
  </conditionalFormatting>
  <conditionalFormatting sqref="B197">
    <cfRule type="cellIs" dxfId="86" priority="99" operator="equal">
      <formula>"NR3"</formula>
    </cfRule>
  </conditionalFormatting>
  <conditionalFormatting sqref="B198">
    <cfRule type="cellIs" dxfId="85" priority="98" operator="equal">
      <formula>"NR3"</formula>
    </cfRule>
  </conditionalFormatting>
  <conditionalFormatting sqref="B42:B43">
    <cfRule type="cellIs" dxfId="84" priority="97" operator="equal">
      <formula>"NR3"</formula>
    </cfRule>
  </conditionalFormatting>
  <conditionalFormatting sqref="B55">
    <cfRule type="cellIs" dxfId="83" priority="96" operator="equal">
      <formula>"NR3"</formula>
    </cfRule>
  </conditionalFormatting>
  <conditionalFormatting sqref="B247">
    <cfRule type="cellIs" dxfId="82" priority="80" operator="equal">
      <formula>"NR3"</formula>
    </cfRule>
  </conditionalFormatting>
  <conditionalFormatting sqref="B199">
    <cfRule type="cellIs" dxfId="81" priority="95" operator="equal">
      <formula>"NR3"</formula>
    </cfRule>
  </conditionalFormatting>
  <conditionalFormatting sqref="B56">
    <cfRule type="cellIs" dxfId="80" priority="94" operator="equal">
      <formula>"NR3"</formula>
    </cfRule>
  </conditionalFormatting>
  <conditionalFormatting sqref="B58">
    <cfRule type="cellIs" dxfId="79" priority="93" operator="equal">
      <formula>"NR3"</formula>
    </cfRule>
  </conditionalFormatting>
  <conditionalFormatting sqref="B59">
    <cfRule type="cellIs" dxfId="78" priority="92" operator="equal">
      <formula>"NR3"</formula>
    </cfRule>
  </conditionalFormatting>
  <conditionalFormatting sqref="B141:B142">
    <cfRule type="cellIs" dxfId="77" priority="91" operator="equal">
      <formula>"NR3"</formula>
    </cfRule>
  </conditionalFormatting>
  <conditionalFormatting sqref="B248">
    <cfRule type="cellIs" dxfId="76" priority="90" operator="equal">
      <formula>"NR3"</formula>
    </cfRule>
  </conditionalFormatting>
  <conditionalFormatting sqref="B122">
    <cfRule type="cellIs" dxfId="75" priority="89" operator="equal">
      <formula>"NR3"</formula>
    </cfRule>
  </conditionalFormatting>
  <conditionalFormatting sqref="B104:B105">
    <cfRule type="cellIs" dxfId="74" priority="88" operator="equal">
      <formula>"NR3"</formula>
    </cfRule>
  </conditionalFormatting>
  <conditionalFormatting sqref="B123">
    <cfRule type="cellIs" dxfId="73" priority="87" operator="equal">
      <formula>"NR3"</formula>
    </cfRule>
  </conditionalFormatting>
  <conditionalFormatting sqref="B149:B150">
    <cfRule type="cellIs" dxfId="72" priority="86" operator="equal">
      <formula>"NR3"</formula>
    </cfRule>
  </conditionalFormatting>
  <conditionalFormatting sqref="B179">
    <cfRule type="cellIs" dxfId="71" priority="85" operator="equal">
      <formula>"NR3"</formula>
    </cfRule>
  </conditionalFormatting>
  <conditionalFormatting sqref="B190">
    <cfRule type="cellIs" dxfId="70" priority="84" operator="equal">
      <formula>"NR3"</formula>
    </cfRule>
  </conditionalFormatting>
  <conditionalFormatting sqref="B209">
    <cfRule type="cellIs" dxfId="69" priority="83" operator="equal">
      <formula>"NR3"</formula>
    </cfRule>
  </conditionalFormatting>
  <conditionalFormatting sqref="B211">
    <cfRule type="cellIs" dxfId="68" priority="82" operator="equal">
      <formula>"NR3"</formula>
    </cfRule>
  </conditionalFormatting>
  <conditionalFormatting sqref="B221">
    <cfRule type="cellIs" dxfId="67" priority="81" operator="equal">
      <formula>"NR3"</formula>
    </cfRule>
  </conditionalFormatting>
  <conditionalFormatting sqref="B249">
    <cfRule type="cellIs" dxfId="66" priority="79" operator="equal">
      <formula>"NR3"</formula>
    </cfRule>
  </conditionalFormatting>
  <conditionalFormatting sqref="B57">
    <cfRule type="cellIs" dxfId="65" priority="78" operator="equal">
      <formula>"NR3"</formula>
    </cfRule>
  </conditionalFormatting>
  <conditionalFormatting sqref="B106">
    <cfRule type="cellIs" dxfId="64" priority="77" operator="equal">
      <formula>"NR3"</formula>
    </cfRule>
  </conditionalFormatting>
  <conditionalFormatting sqref="B125:B126">
    <cfRule type="cellIs" dxfId="63" priority="76" operator="equal">
      <formula>"NR3"</formula>
    </cfRule>
  </conditionalFormatting>
  <conditionalFormatting sqref="B124">
    <cfRule type="cellIs" dxfId="62" priority="75" operator="equal">
      <formula>"NR3"</formula>
    </cfRule>
  </conditionalFormatting>
  <conditionalFormatting sqref="B200">
    <cfRule type="cellIs" dxfId="61" priority="74" operator="equal">
      <formula>"NR3"</formula>
    </cfRule>
  </conditionalFormatting>
  <conditionalFormatting sqref="B234">
    <cfRule type="cellIs" dxfId="60" priority="73" operator="equal">
      <formula>"NR3"</formula>
    </cfRule>
  </conditionalFormatting>
  <conditionalFormatting sqref="B238:B239">
    <cfRule type="cellIs" dxfId="59" priority="72" operator="equal">
      <formula>"NR3"</formula>
    </cfRule>
  </conditionalFormatting>
  <conditionalFormatting sqref="B143">
    <cfRule type="cellIs" dxfId="58" priority="69" operator="equal">
      <formula>"NR3"</formula>
    </cfRule>
  </conditionalFormatting>
  <conditionalFormatting sqref="B64">
    <cfRule type="cellIs" dxfId="57" priority="71" operator="equal">
      <formula>"NR3"</formula>
    </cfRule>
  </conditionalFormatting>
  <conditionalFormatting sqref="B65">
    <cfRule type="cellIs" dxfId="56" priority="70" operator="equal">
      <formula>"NR3"</formula>
    </cfRule>
  </conditionalFormatting>
  <conditionalFormatting sqref="B267">
    <cfRule type="cellIs" dxfId="55" priority="44" operator="equal">
      <formula>"NR3"</formula>
    </cfRule>
  </conditionalFormatting>
  <conditionalFormatting sqref="B390">
    <cfRule type="cellIs" dxfId="54" priority="41" operator="equal">
      <formula>"NR3"</formula>
    </cfRule>
  </conditionalFormatting>
  <conditionalFormatting sqref="B278">
    <cfRule type="cellIs" dxfId="53" priority="25" operator="equal">
      <formula>"NR3"</formula>
    </cfRule>
  </conditionalFormatting>
  <conditionalFormatting sqref="B380:B382">
    <cfRule type="cellIs" dxfId="52" priority="23" operator="equal">
      <formula>"NR3"</formula>
    </cfRule>
  </conditionalFormatting>
  <conditionalFormatting sqref="B389">
    <cfRule type="cellIs" dxfId="51" priority="21" operator="equal">
      <formula>"NR3"</formula>
    </cfRule>
  </conditionalFormatting>
  <conditionalFormatting sqref="B427">
    <cfRule type="cellIs" dxfId="50" priority="19" operator="equal">
      <formula>"NR3"</formula>
    </cfRule>
  </conditionalFormatting>
  <conditionalFormatting sqref="B428">
    <cfRule type="cellIs" dxfId="49" priority="18" operator="equal">
      <formula>"NR3"</formula>
    </cfRule>
  </conditionalFormatting>
  <conditionalFormatting sqref="B269">
    <cfRule type="cellIs" dxfId="48" priority="13" operator="equal">
      <formula>"NR3"</formula>
    </cfRule>
  </conditionalFormatting>
  <conditionalFormatting sqref="B271:B273 B283:B291 B293:B359">
    <cfRule type="cellIs" dxfId="47" priority="68" operator="equal">
      <formula>"NR3"</formula>
    </cfRule>
  </conditionalFormatting>
  <conditionalFormatting sqref="B411">
    <cfRule type="cellIs" dxfId="46" priority="59" operator="equal">
      <formula>"NR3"</formula>
    </cfRule>
  </conditionalFormatting>
  <conditionalFormatting sqref="B369">
    <cfRule type="cellIs" dxfId="45" priority="58" operator="equal">
      <formula>"NR3"</formula>
    </cfRule>
  </conditionalFormatting>
  <conditionalFormatting sqref="B371">
    <cfRule type="cellIs" dxfId="44" priority="57" operator="equal">
      <formula>"NR3"</formula>
    </cfRule>
  </conditionalFormatting>
  <conditionalFormatting sqref="B430:B431">
    <cfRule type="cellIs" dxfId="43" priority="15" operator="equal">
      <formula>2958465</formula>
    </cfRule>
    <cfRule type="cellIs" dxfId="42" priority="16" operator="equal">
      <formula>"NR3"</formula>
    </cfRule>
    <cfRule type="cellIs" dxfId="41" priority="17" operator="equal">
      <formula>"דירוג פנימי"</formula>
    </cfRule>
  </conditionalFormatting>
  <conditionalFormatting sqref="B430:B431">
    <cfRule type="cellIs" dxfId="40" priority="14" operator="equal">
      <formula>2958465</formula>
    </cfRule>
  </conditionalFormatting>
  <conditionalFormatting sqref="B429">
    <cfRule type="cellIs" dxfId="39" priority="65" operator="equal">
      <formula>2958465</formula>
    </cfRule>
    <cfRule type="cellIs" dxfId="38" priority="66" operator="equal">
      <formula>"NR3"</formula>
    </cfRule>
    <cfRule type="cellIs" dxfId="37" priority="67" operator="equal">
      <formula>"דירוג פנימי"</formula>
    </cfRule>
  </conditionalFormatting>
  <conditionalFormatting sqref="B429">
    <cfRule type="cellIs" dxfId="36" priority="64" operator="equal">
      <formula>2958465</formula>
    </cfRule>
  </conditionalFormatting>
  <conditionalFormatting sqref="B398:B406 B414:B424">
    <cfRule type="cellIs" dxfId="35" priority="63" operator="equal">
      <formula>"NR3"</formula>
    </cfRule>
  </conditionalFormatting>
  <conditionalFormatting sqref="B361:B364">
    <cfRule type="cellIs" dxfId="34" priority="62" operator="equal">
      <formula>"NR3"</formula>
    </cfRule>
  </conditionalFormatting>
  <conditionalFormatting sqref="B279:B282 B365:B366">
    <cfRule type="cellIs" dxfId="33" priority="61" operator="equal">
      <formula>"NR3"</formula>
    </cfRule>
  </conditionalFormatting>
  <conditionalFormatting sqref="B270">
    <cfRule type="cellIs" dxfId="32" priority="60" operator="equal">
      <formula>"NR3"</formula>
    </cfRule>
  </conditionalFormatting>
  <conditionalFormatting sqref="B407:B408">
    <cfRule type="cellIs" dxfId="31" priority="56" operator="equal">
      <formula>"NR3"</formula>
    </cfRule>
  </conditionalFormatting>
  <conditionalFormatting sqref="B262">
    <cfRule type="cellIs" dxfId="30" priority="53" operator="equal">
      <formula>2958465</formula>
    </cfRule>
    <cfRule type="cellIs" dxfId="29" priority="54" operator="equal">
      <formula>"NR3"</formula>
    </cfRule>
    <cfRule type="cellIs" dxfId="28" priority="55" operator="equal">
      <formula>"דירוג פנימי"</formula>
    </cfRule>
  </conditionalFormatting>
  <conditionalFormatting sqref="B262">
    <cfRule type="cellIs" dxfId="27" priority="52" operator="equal">
      <formula>2958465</formula>
    </cfRule>
  </conditionalFormatting>
  <conditionalFormatting sqref="B266">
    <cfRule type="cellIs" dxfId="26" priority="51" operator="equal">
      <formula>"NR3"</formula>
    </cfRule>
  </conditionalFormatting>
  <conditionalFormatting sqref="B274:B275">
    <cfRule type="cellIs" dxfId="25" priority="50" operator="equal">
      <formula>"NR3"</formula>
    </cfRule>
  </conditionalFormatting>
  <conditionalFormatting sqref="B425">
    <cfRule type="cellIs" dxfId="24" priority="49" operator="equal">
      <formula>"NR3"</formula>
    </cfRule>
  </conditionalFormatting>
  <conditionalFormatting sqref="B409:B410">
    <cfRule type="cellIs" dxfId="23" priority="48" operator="equal">
      <formula>"NR3"</formula>
    </cfRule>
  </conditionalFormatting>
  <conditionalFormatting sqref="B370">
    <cfRule type="cellIs" dxfId="22" priority="47" operator="equal">
      <formula>"NR3"</formula>
    </cfRule>
  </conditionalFormatting>
  <conditionalFormatting sqref="B360">
    <cfRule type="cellIs" dxfId="21" priority="46" operator="equal">
      <formula>"NR3"</formula>
    </cfRule>
  </conditionalFormatting>
  <conditionalFormatting sqref="B396:B397">
    <cfRule type="cellIs" dxfId="20" priority="45" operator="equal">
      <formula>"NR3"</formula>
    </cfRule>
  </conditionalFormatting>
  <conditionalFormatting sqref="B368">
    <cfRule type="cellIs" dxfId="19" priority="42" operator="equal">
      <formula>"NR3"</formula>
    </cfRule>
  </conditionalFormatting>
  <conditionalFormatting sqref="B412:B413">
    <cfRule type="cellIs" dxfId="18" priority="43" operator="equal">
      <formula>"NR3"</formula>
    </cfRule>
  </conditionalFormatting>
  <conditionalFormatting sqref="B426">
    <cfRule type="cellIs" dxfId="17" priority="40" operator="equal">
      <formula>"NR3"</formula>
    </cfRule>
  </conditionalFormatting>
  <conditionalFormatting sqref="B391:B392">
    <cfRule type="cellIs" dxfId="16" priority="39" operator="equal">
      <formula>"NR3"</formula>
    </cfRule>
  </conditionalFormatting>
  <conditionalFormatting sqref="B264:B265">
    <cfRule type="cellIs" dxfId="15" priority="38" operator="equal">
      <formula>"NR3"</formula>
    </cfRule>
  </conditionalFormatting>
  <conditionalFormatting sqref="B263">
    <cfRule type="cellIs" dxfId="14" priority="37" operator="equal">
      <formula>"NR3"</formula>
    </cfRule>
  </conditionalFormatting>
  <conditionalFormatting sqref="B276">
    <cfRule type="cellIs" dxfId="13" priority="36" operator="equal">
      <formula>"NR3"</formula>
    </cfRule>
  </conditionalFormatting>
  <conditionalFormatting sqref="B372:B374">
    <cfRule type="cellIs" dxfId="12" priority="35" operator="equal">
      <formula>"NR3"</formula>
    </cfRule>
  </conditionalFormatting>
  <conditionalFormatting sqref="B395">
    <cfRule type="cellIs" dxfId="11" priority="34" operator="equal">
      <formula>"NR3"</formula>
    </cfRule>
  </conditionalFormatting>
  <conditionalFormatting sqref="B268">
    <cfRule type="cellIs" dxfId="10" priority="33" operator="equal">
      <formula>"NR3"</formula>
    </cfRule>
  </conditionalFormatting>
  <conditionalFormatting sqref="B375:B376">
    <cfRule type="cellIs" dxfId="9" priority="32" operator="equal">
      <formula>"NR3"</formula>
    </cfRule>
  </conditionalFormatting>
  <conditionalFormatting sqref="B386">
    <cfRule type="cellIs" dxfId="8" priority="31" operator="equal">
      <formula>"NR3"</formula>
    </cfRule>
  </conditionalFormatting>
  <conditionalFormatting sqref="B393:B394">
    <cfRule type="cellIs" dxfId="7" priority="30" operator="equal">
      <formula>"NR3"</formula>
    </cfRule>
  </conditionalFormatting>
  <conditionalFormatting sqref="B277">
    <cfRule type="cellIs" dxfId="6" priority="29" operator="equal">
      <formula>"NR3"</formula>
    </cfRule>
  </conditionalFormatting>
  <conditionalFormatting sqref="B292">
    <cfRule type="cellIs" dxfId="5" priority="28" operator="equal">
      <formula>"NR3"</formula>
    </cfRule>
  </conditionalFormatting>
  <conditionalFormatting sqref="B377:B379">
    <cfRule type="cellIs" dxfId="4" priority="27" operator="equal">
      <formula>"NR3"</formula>
    </cfRule>
  </conditionalFormatting>
  <conditionalFormatting sqref="B387:B388">
    <cfRule type="cellIs" dxfId="3" priority="26" operator="equal">
      <formula>"NR3"</formula>
    </cfRule>
  </conditionalFormatting>
  <conditionalFormatting sqref="B367">
    <cfRule type="cellIs" dxfId="2" priority="24" operator="equal">
      <formula>"NR3"</formula>
    </cfRule>
  </conditionalFormatting>
  <conditionalFormatting sqref="B383:B385">
    <cfRule type="cellIs" dxfId="1" priority="22" operator="equal">
      <formula>"NR3"</formula>
    </cfRule>
  </conditionalFormatting>
  <conditionalFormatting sqref="B432">
    <cfRule type="cellIs" dxfId="0" priority="20" operator="equal">
      <formula>"NR3"</formula>
    </cfRule>
  </conditionalFormatting>
  <dataValidations count="1">
    <dataValidation allowBlank="1" showInputMessage="1" showErrorMessage="1" sqref="C5 D1:R5 C7:R9 B1:B9 B440:R1048576 B17:B35 A251:A1048576 B262:B428 A1:A249 B244:B249 B241:B242 B38:B102 B104:B239 B432 S1:XFD249 S251:XFD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0" style="2" bestFit="1" customWidth="1"/>
    <col min="5" max="5" width="5.7109375" style="1" bestFit="1" customWidth="1"/>
    <col min="6" max="6" width="11.140625" style="1" bestFit="1" customWidth="1"/>
    <col min="7" max="7" width="5.140625" style="1" bestFit="1" customWidth="1"/>
    <col min="8" max="8" width="9" style="1" bestFit="1" customWidth="1"/>
    <col min="9" max="9" width="7.28515625" style="1" bestFit="1" customWidth="1"/>
    <col min="10" max="10" width="7.5703125" style="1" bestFit="1" customWidth="1"/>
    <col min="11" max="11" width="14.28515625" style="1" bestFit="1" customWidth="1"/>
    <col min="12" max="12" width="7.28515625" style="1" bestFit="1" customWidth="1"/>
    <col min="13" max="13" width="11.28515625" style="1" bestFit="1" customWidth="1"/>
    <col min="14" max="14" width="9.140625" style="1" bestFit="1" customWidth="1"/>
    <col min="15" max="15" width="10.42578125" style="1" bestFit="1" customWidth="1"/>
    <col min="16" max="16384" width="9.140625" style="1"/>
  </cols>
  <sheetData>
    <row r="1" spans="2:15">
      <c r="B1" s="45" t="s">
        <v>150</v>
      </c>
      <c r="C1" s="65" t="s" vm="1">
        <v>238</v>
      </c>
    </row>
    <row r="2" spans="2:15">
      <c r="B2" s="45" t="s">
        <v>149</v>
      </c>
      <c r="C2" s="65" t="s">
        <v>239</v>
      </c>
    </row>
    <row r="3" spans="2:15">
      <c r="B3" s="45" t="s">
        <v>151</v>
      </c>
      <c r="C3" s="65" t="s">
        <v>240</v>
      </c>
    </row>
    <row r="4" spans="2:15">
      <c r="B4" s="45" t="s">
        <v>152</v>
      </c>
      <c r="C4" s="65" t="s">
        <v>241</v>
      </c>
    </row>
    <row r="6" spans="2:15" ht="26.25" customHeight="1">
      <c r="B6" s="157" t="s">
        <v>181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9"/>
    </row>
    <row r="7" spans="2:15" s="3" customFormat="1" ht="63">
      <c r="B7" s="46" t="s">
        <v>120</v>
      </c>
      <c r="C7" s="47" t="s">
        <v>48</v>
      </c>
      <c r="D7" s="47" t="s">
        <v>121</v>
      </c>
      <c r="E7" s="47" t="s">
        <v>14</v>
      </c>
      <c r="F7" s="47" t="s">
        <v>70</v>
      </c>
      <c r="G7" s="47" t="s">
        <v>17</v>
      </c>
      <c r="H7" s="47" t="s">
        <v>107</v>
      </c>
      <c r="I7" s="47" t="s">
        <v>56</v>
      </c>
      <c r="J7" s="47" t="s">
        <v>18</v>
      </c>
      <c r="K7" s="47" t="s">
        <v>213</v>
      </c>
      <c r="L7" s="47" t="s">
        <v>212</v>
      </c>
      <c r="M7" s="47" t="s">
        <v>115</v>
      </c>
      <c r="N7" s="47" t="s">
        <v>153</v>
      </c>
      <c r="O7" s="49" t="s">
        <v>155</v>
      </c>
    </row>
    <row r="8" spans="2:15" s="3" customFormat="1" ht="24.75" customHeight="1">
      <c r="B8" s="14"/>
      <c r="C8" s="30"/>
      <c r="D8" s="30"/>
      <c r="E8" s="30"/>
      <c r="F8" s="30"/>
      <c r="G8" s="30" t="s">
        <v>20</v>
      </c>
      <c r="H8" s="30"/>
      <c r="I8" s="30" t="s">
        <v>19</v>
      </c>
      <c r="J8" s="30" t="s">
        <v>19</v>
      </c>
      <c r="K8" s="30" t="s">
        <v>220</v>
      </c>
      <c r="L8" s="30"/>
      <c r="M8" s="30" t="s">
        <v>216</v>
      </c>
      <c r="N8" s="30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95" t="s">
        <v>43</v>
      </c>
      <c r="C10" s="96"/>
      <c r="D10" s="96"/>
      <c r="E10" s="96"/>
      <c r="F10" s="96"/>
      <c r="G10" s="103">
        <v>2.9030542119735956</v>
      </c>
      <c r="H10" s="96"/>
      <c r="I10" s="96"/>
      <c r="J10" s="104">
        <v>2.157771409372209E-3</v>
      </c>
      <c r="K10" s="103"/>
      <c r="L10" s="105"/>
      <c r="M10" s="103">
        <v>174213.12643</v>
      </c>
      <c r="N10" s="104">
        <f>M10/$M$10</f>
        <v>1</v>
      </c>
      <c r="O10" s="104">
        <f>M10/'סכום נכסי הקרן'!$C$42</f>
        <v>2.3129461927703667E-3</v>
      </c>
    </row>
    <row r="11" spans="2:15" ht="20.25" customHeight="1">
      <c r="B11" s="116" t="s">
        <v>206</v>
      </c>
      <c r="C11" s="96"/>
      <c r="D11" s="96"/>
      <c r="E11" s="96"/>
      <c r="F11" s="96"/>
      <c r="G11" s="103">
        <v>2.9030542119735956</v>
      </c>
      <c r="H11" s="96"/>
      <c r="I11" s="96"/>
      <c r="J11" s="104">
        <v>2.157771409372209E-3</v>
      </c>
      <c r="K11" s="103"/>
      <c r="L11" s="105"/>
      <c r="M11" s="103">
        <v>174213.12643</v>
      </c>
      <c r="N11" s="104">
        <f t="shared" ref="N11:N27" si="0">M11/$M$10</f>
        <v>1</v>
      </c>
      <c r="O11" s="104">
        <f>M11/'סכום נכסי הקרן'!$C$42</f>
        <v>2.3129461927703667E-3</v>
      </c>
    </row>
    <row r="12" spans="2:15">
      <c r="B12" s="112" t="s">
        <v>202</v>
      </c>
      <c r="C12" s="98"/>
      <c r="D12" s="98"/>
      <c r="E12" s="98"/>
      <c r="F12" s="98"/>
      <c r="G12" s="106">
        <v>2.9030542119735956</v>
      </c>
      <c r="H12" s="98"/>
      <c r="I12" s="98"/>
      <c r="J12" s="107">
        <v>2.1577714093722086E-3</v>
      </c>
      <c r="K12" s="106"/>
      <c r="L12" s="108"/>
      <c r="M12" s="106">
        <v>174213.12643</v>
      </c>
      <c r="N12" s="107">
        <f t="shared" si="0"/>
        <v>1</v>
      </c>
      <c r="O12" s="107">
        <f>M12/'סכום נכסי הקרן'!$C$42</f>
        <v>2.3129461927703667E-3</v>
      </c>
    </row>
    <row r="13" spans="2:15">
      <c r="B13" s="102" t="s">
        <v>3721</v>
      </c>
      <c r="C13" s="96" t="s">
        <v>3722</v>
      </c>
      <c r="D13" s="96">
        <v>20</v>
      </c>
      <c r="E13" s="96" t="s">
        <v>327</v>
      </c>
      <c r="F13" s="96" t="s">
        <v>328</v>
      </c>
      <c r="G13" s="103">
        <v>1.2899999999999998</v>
      </c>
      <c r="H13" s="109" t="s">
        <v>137</v>
      </c>
      <c r="I13" s="110">
        <v>6.2E-2</v>
      </c>
      <c r="J13" s="104">
        <v>-1.5E-3</v>
      </c>
      <c r="K13" s="103">
        <v>1095820.02</v>
      </c>
      <c r="L13" s="105">
        <v>138.22999999999999</v>
      </c>
      <c r="M13" s="103">
        <v>1514.7520099999999</v>
      </c>
      <c r="N13" s="104">
        <f t="shared" si="0"/>
        <v>8.6948213434918029E-3</v>
      </c>
      <c r="O13" s="104">
        <f>M13/'סכום נכסי הקרן'!$C$42</f>
        <v>2.011065392324789E-5</v>
      </c>
    </row>
    <row r="14" spans="2:15">
      <c r="B14" s="102" t="s">
        <v>3723</v>
      </c>
      <c r="C14" s="96" t="s">
        <v>3724</v>
      </c>
      <c r="D14" s="96">
        <v>20</v>
      </c>
      <c r="E14" s="96" t="s">
        <v>327</v>
      </c>
      <c r="F14" s="96" t="s">
        <v>328</v>
      </c>
      <c r="G14" s="103">
        <v>4.41</v>
      </c>
      <c r="H14" s="109" t="s">
        <v>137</v>
      </c>
      <c r="I14" s="110">
        <v>5.6500000000000002E-2</v>
      </c>
      <c r="J14" s="104">
        <v>1.1999999999999999E-3</v>
      </c>
      <c r="K14" s="103">
        <v>1583961.38</v>
      </c>
      <c r="L14" s="105">
        <v>154.04</v>
      </c>
      <c r="M14" s="103">
        <v>2439.9342000000001</v>
      </c>
      <c r="N14" s="104">
        <f t="shared" si="0"/>
        <v>1.4005455558943671E-2</v>
      </c>
      <c r="O14" s="104">
        <f>M14/'סכום נכסי הקרן'!$C$42</f>
        <v>3.2393865113073334E-5</v>
      </c>
    </row>
    <row r="15" spans="2:15">
      <c r="B15" s="102" t="s">
        <v>3725</v>
      </c>
      <c r="C15" s="96" t="s">
        <v>3726</v>
      </c>
      <c r="D15" s="96">
        <v>68</v>
      </c>
      <c r="E15" s="96" t="s">
        <v>327</v>
      </c>
      <c r="F15" s="96" t="s">
        <v>328</v>
      </c>
      <c r="G15" s="103">
        <v>1.28</v>
      </c>
      <c r="H15" s="109" t="s">
        <v>137</v>
      </c>
      <c r="I15" s="110">
        <v>6.5000000000000002E-2</v>
      </c>
      <c r="J15" s="104">
        <v>4.7999999999999996E-3</v>
      </c>
      <c r="K15" s="103">
        <v>1682562.59</v>
      </c>
      <c r="L15" s="105">
        <v>137.87</v>
      </c>
      <c r="M15" s="103">
        <v>2319.7491</v>
      </c>
      <c r="N15" s="104">
        <f t="shared" si="0"/>
        <v>1.3315581595581379E-2</v>
      </c>
      <c r="O15" s="104">
        <f>M15/'סכום נכסי הקרן'!$C$42</f>
        <v>3.0798223756023115E-5</v>
      </c>
    </row>
    <row r="16" spans="2:15">
      <c r="B16" s="102" t="s">
        <v>3727</v>
      </c>
      <c r="C16" s="96" t="s">
        <v>3728</v>
      </c>
      <c r="D16" s="96">
        <v>68</v>
      </c>
      <c r="E16" s="96" t="s">
        <v>327</v>
      </c>
      <c r="F16" s="96" t="s">
        <v>328</v>
      </c>
      <c r="G16" s="103">
        <v>2.7300000000000004</v>
      </c>
      <c r="H16" s="109" t="s">
        <v>137</v>
      </c>
      <c r="I16" s="110">
        <v>6.2E-2</v>
      </c>
      <c r="J16" s="104">
        <v>3.4999999999999996E-3</v>
      </c>
      <c r="K16" s="103">
        <v>5000000</v>
      </c>
      <c r="L16" s="105">
        <v>143.15</v>
      </c>
      <c r="M16" s="103">
        <v>7157.4996799999999</v>
      </c>
      <c r="N16" s="104">
        <f t="shared" si="0"/>
        <v>4.108473240032192E-2</v>
      </c>
      <c r="O16" s="104">
        <f>M16/'סכום נכסי הקרן'!$C$42</f>
        <v>9.5026775386313907E-5</v>
      </c>
    </row>
    <row r="17" spans="2:15">
      <c r="B17" s="102" t="s">
        <v>3729</v>
      </c>
      <c r="C17" s="96" t="s">
        <v>3730</v>
      </c>
      <c r="D17" s="96">
        <v>12</v>
      </c>
      <c r="E17" s="96" t="s">
        <v>327</v>
      </c>
      <c r="F17" s="96" t="s">
        <v>328</v>
      </c>
      <c r="G17" s="103">
        <v>1.3</v>
      </c>
      <c r="H17" s="109" t="s">
        <v>137</v>
      </c>
      <c r="I17" s="110">
        <v>0.06</v>
      </c>
      <c r="J17" s="104">
        <v>3.2000000000000002E-3</v>
      </c>
      <c r="K17" s="103">
        <v>5504413.9500000002</v>
      </c>
      <c r="L17" s="105">
        <v>136.37</v>
      </c>
      <c r="M17" s="103">
        <v>7506.3689100000001</v>
      </c>
      <c r="N17" s="104">
        <f t="shared" si="0"/>
        <v>4.3087275131452905E-2</v>
      </c>
      <c r="O17" s="104">
        <f>M17/'סכום נכסי הקרן'!$C$42</f>
        <v>9.9658548972143298E-5</v>
      </c>
    </row>
    <row r="18" spans="2:15">
      <c r="B18" s="102" t="s">
        <v>3731</v>
      </c>
      <c r="C18" s="96" t="s">
        <v>3732</v>
      </c>
      <c r="D18" s="96">
        <v>12</v>
      </c>
      <c r="E18" s="96" t="s">
        <v>327</v>
      </c>
      <c r="F18" s="96" t="s">
        <v>328</v>
      </c>
      <c r="G18" s="103">
        <v>2.9299999999999997</v>
      </c>
      <c r="H18" s="109" t="s">
        <v>137</v>
      </c>
      <c r="I18" s="110">
        <v>5.0499999999999996E-2</v>
      </c>
      <c r="J18" s="104">
        <v>1.5E-3</v>
      </c>
      <c r="K18" s="103">
        <v>8710027.1600000001</v>
      </c>
      <c r="L18" s="105">
        <v>141.99</v>
      </c>
      <c r="M18" s="103">
        <v>12367.367689999999</v>
      </c>
      <c r="N18" s="104">
        <f t="shared" si="0"/>
        <v>7.0989872826656891E-2</v>
      </c>
      <c r="O18" s="104">
        <f>M18/'סכום נכסי הקרן'!$C$42</f>
        <v>1.6419575607966858E-4</v>
      </c>
    </row>
    <row r="19" spans="2:15">
      <c r="B19" s="102" t="s">
        <v>3733</v>
      </c>
      <c r="C19" s="96">
        <v>3534</v>
      </c>
      <c r="D19" s="96">
        <v>20</v>
      </c>
      <c r="E19" s="96" t="s">
        <v>327</v>
      </c>
      <c r="F19" s="96" t="s">
        <v>328</v>
      </c>
      <c r="G19" s="103">
        <v>2.69</v>
      </c>
      <c r="H19" s="109" t="s">
        <v>137</v>
      </c>
      <c r="I19" s="110">
        <v>5.5099999999999996E-2</v>
      </c>
      <c r="J19" s="104">
        <v>2.8000000000000004E-3</v>
      </c>
      <c r="K19" s="103">
        <v>50000000</v>
      </c>
      <c r="L19" s="105">
        <v>143.59</v>
      </c>
      <c r="M19" s="103">
        <v>71795.001319999996</v>
      </c>
      <c r="N19" s="104">
        <f t="shared" si="0"/>
        <v>0.41211017097984121</v>
      </c>
      <c r="O19" s="104">
        <f>M19/'סכום נכסי הקרן'!$C$42</f>
        <v>9.5318865096976864E-4</v>
      </c>
    </row>
    <row r="20" spans="2:15">
      <c r="B20" s="102" t="s">
        <v>3734</v>
      </c>
      <c r="C20" s="96" t="s">
        <v>3735</v>
      </c>
      <c r="D20" s="96">
        <v>20</v>
      </c>
      <c r="E20" s="96" t="s">
        <v>327</v>
      </c>
      <c r="F20" s="96" t="s">
        <v>328</v>
      </c>
      <c r="G20" s="103">
        <v>4.71</v>
      </c>
      <c r="H20" s="109" t="s">
        <v>137</v>
      </c>
      <c r="I20" s="110">
        <v>5.7500000000000002E-2</v>
      </c>
      <c r="J20" s="104">
        <v>-1E-4</v>
      </c>
      <c r="K20" s="103">
        <v>766130.8</v>
      </c>
      <c r="L20" s="105">
        <v>173.65</v>
      </c>
      <c r="M20" s="103">
        <v>1330.38608</v>
      </c>
      <c r="N20" s="104">
        <f t="shared" si="0"/>
        <v>7.636543280420135E-3</v>
      </c>
      <c r="O20" s="104">
        <f>M20/'סכום נכסי הקרן'!$C$42</f>
        <v>1.7662913706373879E-5</v>
      </c>
    </row>
    <row r="21" spans="2:15">
      <c r="B21" s="102" t="s">
        <v>3736</v>
      </c>
      <c r="C21" s="96" t="s">
        <v>3737</v>
      </c>
      <c r="D21" s="96">
        <v>12</v>
      </c>
      <c r="E21" s="96" t="s">
        <v>327</v>
      </c>
      <c r="F21" s="96" t="s">
        <v>328</v>
      </c>
      <c r="G21" s="103">
        <v>0.52</v>
      </c>
      <c r="H21" s="109" t="s">
        <v>137</v>
      </c>
      <c r="I21" s="110">
        <v>5.2499999999999998E-2</v>
      </c>
      <c r="J21" s="104">
        <v>4.7000000000000002E-3</v>
      </c>
      <c r="K21" s="103">
        <v>455559.94</v>
      </c>
      <c r="L21" s="105">
        <v>141.38999999999999</v>
      </c>
      <c r="M21" s="103">
        <v>644.11619999999994</v>
      </c>
      <c r="N21" s="104">
        <f t="shared" si="0"/>
        <v>3.6972885637226085E-3</v>
      </c>
      <c r="O21" s="104">
        <f>M21/'סכום נכסי הקרן'!$C$42</f>
        <v>8.5516295070356253E-6</v>
      </c>
    </row>
    <row r="22" spans="2:15">
      <c r="B22" s="102" t="s">
        <v>3738</v>
      </c>
      <c r="C22" s="96" t="s">
        <v>3739</v>
      </c>
      <c r="D22" s="96">
        <v>12</v>
      </c>
      <c r="E22" s="96" t="s">
        <v>327</v>
      </c>
      <c r="F22" s="96" t="s">
        <v>328</v>
      </c>
      <c r="G22" s="103">
        <v>4.4000000000000004</v>
      </c>
      <c r="H22" s="109" t="s">
        <v>137</v>
      </c>
      <c r="I22" s="110">
        <v>5.5999999999999994E-2</v>
      </c>
      <c r="J22" s="104">
        <v>4.0000000000000002E-4</v>
      </c>
      <c r="K22" s="103">
        <v>6327578.9299999997</v>
      </c>
      <c r="L22" s="105">
        <v>154.26</v>
      </c>
      <c r="M22" s="103">
        <v>9760.9229400000004</v>
      </c>
      <c r="N22" s="104">
        <f t="shared" si="0"/>
        <v>5.6028630792766376E-2</v>
      </c>
      <c r="O22" s="104">
        <f>M22/'סכום נכסי הקרן'!$C$42</f>
        <v>1.2959120827826554E-4</v>
      </c>
    </row>
    <row r="23" spans="2:15">
      <c r="B23" s="102" t="s">
        <v>3740</v>
      </c>
      <c r="C23" s="96" t="s">
        <v>3741</v>
      </c>
      <c r="D23" s="96">
        <v>12</v>
      </c>
      <c r="E23" s="96" t="s">
        <v>327</v>
      </c>
      <c r="F23" s="96" t="s">
        <v>328</v>
      </c>
      <c r="G23" s="103">
        <v>2.4299999999999997</v>
      </c>
      <c r="H23" s="109" t="s">
        <v>137</v>
      </c>
      <c r="I23" s="110">
        <v>5.0999999999999997E-2</v>
      </c>
      <c r="J23" s="104">
        <v>2.3E-3</v>
      </c>
      <c r="K23" s="103">
        <v>7157212.2999999998</v>
      </c>
      <c r="L23" s="105">
        <v>139.08000000000001</v>
      </c>
      <c r="M23" s="103">
        <v>9954.2509300000002</v>
      </c>
      <c r="N23" s="104">
        <f t="shared" si="0"/>
        <v>5.7138351936986131E-2</v>
      </c>
      <c r="O23" s="104">
        <f>M23/'סכום נכסי הקרן'!$C$42</f>
        <v>1.3215793357382538E-4</v>
      </c>
    </row>
    <row r="24" spans="2:15">
      <c r="B24" s="102" t="s">
        <v>3742</v>
      </c>
      <c r="C24" s="96" t="s">
        <v>3743</v>
      </c>
      <c r="D24" s="96">
        <v>12</v>
      </c>
      <c r="E24" s="96" t="s">
        <v>327</v>
      </c>
      <c r="F24" s="96" t="s">
        <v>328</v>
      </c>
      <c r="G24" s="103">
        <v>2.77</v>
      </c>
      <c r="H24" s="109" t="s">
        <v>137</v>
      </c>
      <c r="I24" s="110">
        <v>5.5E-2</v>
      </c>
      <c r="J24" s="104">
        <v>2.5999999999999999E-3</v>
      </c>
      <c r="K24" s="103">
        <v>10000000</v>
      </c>
      <c r="L24" s="105">
        <v>140.96</v>
      </c>
      <c r="M24" s="103">
        <v>14095.999119999999</v>
      </c>
      <c r="N24" s="104">
        <f t="shared" si="0"/>
        <v>8.0912382487228166E-2</v>
      </c>
      <c r="O24" s="104">
        <f>M24/'סכום נכסי הקרן'!$C$42</f>
        <v>1.8714598702181408E-4</v>
      </c>
    </row>
    <row r="25" spans="2:15">
      <c r="B25" s="102" t="s">
        <v>3744</v>
      </c>
      <c r="C25" s="96" t="s">
        <v>3745</v>
      </c>
      <c r="D25" s="96">
        <v>12</v>
      </c>
      <c r="E25" s="96" t="s">
        <v>327</v>
      </c>
      <c r="F25" s="96" t="s">
        <v>328</v>
      </c>
      <c r="G25" s="103">
        <v>3.4299999999999993</v>
      </c>
      <c r="H25" s="109" t="s">
        <v>137</v>
      </c>
      <c r="I25" s="110">
        <v>5.0499999999999996E-2</v>
      </c>
      <c r="J25" s="104">
        <v>8.9999999999999998E-4</v>
      </c>
      <c r="K25" s="103">
        <v>10209048.42</v>
      </c>
      <c r="L25" s="105">
        <v>140.29</v>
      </c>
      <c r="M25" s="103">
        <v>14322.274069999999</v>
      </c>
      <c r="N25" s="104">
        <f t="shared" si="0"/>
        <v>8.2211222331485936E-2</v>
      </c>
      <c r="O25" s="104">
        <f>M25/'סכום נכסי הקרן'!$C$42</f>
        <v>1.9015013369460857E-4</v>
      </c>
    </row>
    <row r="26" spans="2:15">
      <c r="B26" s="102" t="s">
        <v>3746</v>
      </c>
      <c r="C26" s="96" t="s">
        <v>3747</v>
      </c>
      <c r="D26" s="96">
        <v>12</v>
      </c>
      <c r="E26" s="96" t="s">
        <v>327</v>
      </c>
      <c r="F26" s="96" t="s">
        <v>328</v>
      </c>
      <c r="G26" s="103">
        <v>3.95</v>
      </c>
      <c r="H26" s="109" t="s">
        <v>137</v>
      </c>
      <c r="I26" s="110">
        <v>5.0499999999999996E-2</v>
      </c>
      <c r="J26" s="104">
        <v>4.0000000000000002E-4</v>
      </c>
      <c r="K26" s="103">
        <v>11636014.199999999</v>
      </c>
      <c r="L26" s="105">
        <v>145.65</v>
      </c>
      <c r="M26" s="103">
        <v>16947.854149999999</v>
      </c>
      <c r="N26" s="104">
        <f t="shared" si="0"/>
        <v>9.7282302988860953E-2</v>
      </c>
      <c r="O26" s="104">
        <f>M26/'סכום נכסי הקרן'!$C$42</f>
        <v>2.250087323220192E-4</v>
      </c>
    </row>
    <row r="27" spans="2:15">
      <c r="B27" s="102" t="s">
        <v>3748</v>
      </c>
      <c r="C27" s="96" t="s">
        <v>3749</v>
      </c>
      <c r="D27" s="96">
        <v>54</v>
      </c>
      <c r="E27" s="96" t="s">
        <v>510</v>
      </c>
      <c r="F27" s="96" t="s">
        <v>328</v>
      </c>
      <c r="G27" s="103">
        <v>1.24</v>
      </c>
      <c r="H27" s="109" t="s">
        <v>137</v>
      </c>
      <c r="I27" s="110">
        <v>6.3E-2</v>
      </c>
      <c r="J27" s="104">
        <v>4.5999999999999999E-3</v>
      </c>
      <c r="K27" s="103">
        <v>1500000</v>
      </c>
      <c r="L27" s="105">
        <v>137.11000000000001</v>
      </c>
      <c r="M27" s="103">
        <v>2056.6500300000002</v>
      </c>
      <c r="N27" s="104">
        <f t="shared" si="0"/>
        <v>1.1805367782239853E-2</v>
      </c>
      <c r="O27" s="104">
        <f>M27/'סכום נכסי הקרן'!$C$42</f>
        <v>2.7305180466185615E-5</v>
      </c>
    </row>
    <row r="28" spans="2:15">
      <c r="B28" s="99"/>
      <c r="C28" s="96"/>
      <c r="D28" s="96"/>
      <c r="E28" s="96"/>
      <c r="F28" s="96"/>
      <c r="G28" s="96"/>
      <c r="H28" s="96"/>
      <c r="I28" s="96"/>
      <c r="J28" s="104"/>
      <c r="K28" s="103"/>
      <c r="L28" s="105"/>
      <c r="M28" s="96"/>
      <c r="N28" s="104"/>
      <c r="O28" s="96"/>
    </row>
    <row r="29" spans="2:15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</row>
    <row r="30" spans="2:15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</row>
    <row r="31" spans="2:15">
      <c r="B31" s="131" t="s">
        <v>229</v>
      </c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</row>
    <row r="32" spans="2:15">
      <c r="B32" s="131" t="s">
        <v>116</v>
      </c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</row>
    <row r="33" spans="2:15">
      <c r="B33" s="131" t="s">
        <v>211</v>
      </c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</row>
    <row r="34" spans="2:15">
      <c r="B34" s="131" t="s">
        <v>219</v>
      </c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</row>
    <row r="35" spans="2:15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</row>
    <row r="36" spans="2:15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</row>
    <row r="37" spans="2:15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</row>
    <row r="38" spans="2:15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</row>
    <row r="39" spans="2:15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</row>
    <row r="40" spans="2:15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</row>
    <row r="41" spans="2:15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</row>
    <row r="42" spans="2:15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</row>
    <row r="43" spans="2:15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</row>
    <row r="44" spans="2:15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</row>
    <row r="45" spans="2:15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2:1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2:15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</row>
    <row r="48" spans="2:15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</row>
    <row r="49" spans="2:15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</row>
    <row r="50" spans="2:15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2:15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2:15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2:15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</row>
    <row r="54" spans="2:15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</row>
    <row r="55" spans="2:15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</row>
    <row r="56" spans="2:15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</row>
    <row r="57" spans="2:15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2:15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</row>
    <row r="59" spans="2:15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</row>
    <row r="60" spans="2:15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</row>
    <row r="61" spans="2:15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</row>
    <row r="62" spans="2:15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</row>
    <row r="63" spans="2:15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</row>
    <row r="64" spans="2:15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</row>
    <row r="65" spans="2:15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</row>
    <row r="66" spans="2:15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</row>
    <row r="67" spans="2:15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</row>
    <row r="68" spans="2:15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</row>
    <row r="69" spans="2:15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</row>
    <row r="70" spans="2:15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</row>
    <row r="71" spans="2:15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</row>
    <row r="72" spans="2:15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</row>
    <row r="73" spans="2:15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</row>
    <row r="74" spans="2:15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</row>
    <row r="75" spans="2:15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</row>
    <row r="76" spans="2:15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</row>
    <row r="77" spans="2:15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</row>
    <row r="78" spans="2:15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2:1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2:15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2:15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2:15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2:15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2:15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2:15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2:15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2:15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2:15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2:15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2:15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2:15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2:15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2:15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2:15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2:15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2:15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2:15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</row>
    <row r="98" spans="2:15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</row>
    <row r="99" spans="2:15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</row>
    <row r="100" spans="2:15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</row>
    <row r="101" spans="2:15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</row>
    <row r="102" spans="2:15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2:15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</row>
    <row r="104" spans="2:15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</row>
    <row r="105" spans="2:15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</row>
    <row r="106" spans="2:15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</row>
    <row r="107" spans="2:15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</row>
    <row r="108" spans="2:15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</row>
    <row r="109" spans="2:15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</row>
    <row r="110" spans="2:15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</row>
    <row r="111" spans="2:15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</row>
    <row r="112" spans="2:15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2:15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</row>
    <row r="114" spans="2:15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</row>
    <row r="115" spans="2:1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</row>
    <row r="116" spans="2:15"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</row>
    <row r="117" spans="2:15"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</row>
    <row r="118" spans="2:15"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</row>
    <row r="119" spans="2:15"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</row>
    <row r="120" spans="2:15"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</row>
    <row r="121" spans="2:15"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</row>
    <row r="122" spans="2:15"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</row>
    <row r="123" spans="2:15"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</row>
    <row r="124" spans="2:15"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</row>
    <row r="125" spans="2:15"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</row>
    <row r="126" spans="2:15"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</row>
    <row r="127" spans="2:15"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</row>
    <row r="128" spans="2:15">
      <c r="B128" s="126"/>
      <c r="C128" s="126"/>
      <c r="D128" s="126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</row>
    <row r="129" spans="2:15">
      <c r="B129" s="126"/>
      <c r="C129" s="126"/>
      <c r="D129" s="126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</row>
    <row r="130" spans="2:15">
      <c r="B130" s="126"/>
      <c r="C130" s="126"/>
      <c r="D130" s="126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</row>
    <row r="131" spans="2:15">
      <c r="B131" s="126"/>
      <c r="C131" s="126"/>
      <c r="D131" s="126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</row>
    <row r="132" spans="2:15">
      <c r="B132" s="126"/>
      <c r="C132" s="126"/>
      <c r="D132" s="126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</row>
    <row r="133" spans="2:15">
      <c r="B133" s="126"/>
      <c r="C133" s="126"/>
      <c r="D133" s="126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</row>
    <row r="134" spans="2:15">
      <c r="B134" s="126"/>
      <c r="C134" s="126"/>
      <c r="D134" s="126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</row>
    <row r="135" spans="2:15">
      <c r="B135" s="126"/>
      <c r="C135" s="126"/>
      <c r="D135" s="126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</row>
    <row r="136" spans="2:15">
      <c r="B136" s="126"/>
      <c r="C136" s="126"/>
      <c r="D136" s="126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</row>
    <row r="137" spans="2:15">
      <c r="B137" s="126"/>
      <c r="C137" s="126"/>
      <c r="D137" s="126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</row>
    <row r="138" spans="2:15">
      <c r="B138" s="126"/>
      <c r="C138" s="126"/>
      <c r="D138" s="126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</row>
    <row r="139" spans="2:15">
      <c r="B139" s="126"/>
      <c r="C139" s="126"/>
      <c r="D139" s="126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</row>
    <row r="140" spans="2:15">
      <c r="B140" s="126"/>
      <c r="C140" s="126"/>
      <c r="D140" s="126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</row>
    <row r="141" spans="2:15">
      <c r="B141" s="126"/>
      <c r="C141" s="126"/>
      <c r="D141" s="126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</row>
    <row r="142" spans="2:15">
      <c r="B142" s="126"/>
      <c r="C142" s="126"/>
      <c r="D142" s="126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</row>
    <row r="143" spans="2:15">
      <c r="B143" s="126"/>
      <c r="C143" s="126"/>
      <c r="D143" s="126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</row>
    <row r="144" spans="2:15">
      <c r="B144" s="126"/>
      <c r="C144" s="126"/>
      <c r="D144" s="126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</row>
    <row r="145" spans="2:15">
      <c r="B145" s="126"/>
      <c r="C145" s="126"/>
      <c r="D145" s="126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</row>
    <row r="146" spans="2:15">
      <c r="B146" s="126"/>
      <c r="C146" s="126"/>
      <c r="D146" s="126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</row>
    <row r="147" spans="2:15">
      <c r="B147" s="126"/>
      <c r="C147" s="126"/>
      <c r="D147" s="126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</row>
    <row r="148" spans="2:15">
      <c r="B148" s="126"/>
      <c r="C148" s="126"/>
      <c r="D148" s="126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</row>
    <row r="149" spans="2:15">
      <c r="B149" s="126"/>
      <c r="C149" s="126"/>
      <c r="D149" s="126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</row>
    <row r="150" spans="2:15">
      <c r="B150" s="126"/>
      <c r="C150" s="126"/>
      <c r="D150" s="126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</row>
    <row r="151" spans="2:15">
      <c r="B151" s="126"/>
      <c r="C151" s="126"/>
      <c r="D151" s="126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</row>
    <row r="152" spans="2:15">
      <c r="B152" s="126"/>
      <c r="C152" s="126"/>
      <c r="D152" s="126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</row>
    <row r="153" spans="2:15">
      <c r="B153" s="126"/>
      <c r="C153" s="126"/>
      <c r="D153" s="126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</row>
    <row r="154" spans="2:15">
      <c r="B154" s="126"/>
      <c r="C154" s="126"/>
      <c r="D154" s="12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</row>
    <row r="155" spans="2:15">
      <c r="B155" s="126"/>
      <c r="C155" s="126"/>
      <c r="D155" s="126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</row>
    <row r="156" spans="2:15">
      <c r="B156" s="126"/>
      <c r="C156" s="126"/>
      <c r="D156" s="126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</row>
    <row r="157" spans="2:15">
      <c r="B157" s="126"/>
      <c r="C157" s="126"/>
      <c r="D157" s="126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</row>
    <row r="158" spans="2:15">
      <c r="B158" s="126"/>
      <c r="C158" s="126"/>
      <c r="D158" s="126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</row>
    <row r="159" spans="2:15">
      <c r="B159" s="126"/>
      <c r="C159" s="126"/>
      <c r="D159" s="126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</row>
    <row r="160" spans="2:15">
      <c r="B160" s="126"/>
      <c r="C160" s="126"/>
      <c r="D160" s="12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</row>
    <row r="161" spans="2:15">
      <c r="B161" s="126"/>
      <c r="C161" s="126"/>
      <c r="D161" s="126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</row>
    <row r="162" spans="2:15">
      <c r="B162" s="126"/>
      <c r="C162" s="126"/>
      <c r="D162" s="126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</row>
    <row r="163" spans="2:15">
      <c r="B163" s="126"/>
      <c r="C163" s="126"/>
      <c r="D163" s="126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</row>
    <row r="164" spans="2:15">
      <c r="B164" s="126"/>
      <c r="C164" s="126"/>
      <c r="D164" s="126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</row>
    <row r="165" spans="2:15">
      <c r="B165" s="126"/>
      <c r="C165" s="126"/>
      <c r="D165" s="126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</row>
    <row r="166" spans="2:15">
      <c r="B166" s="126"/>
      <c r="C166" s="126"/>
      <c r="D166" s="126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</row>
    <row r="167" spans="2:15">
      <c r="B167" s="126"/>
      <c r="C167" s="126"/>
      <c r="D167" s="126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</row>
    <row r="168" spans="2:15">
      <c r="B168" s="126"/>
      <c r="C168" s="126"/>
      <c r="D168" s="126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</row>
    <row r="169" spans="2:15">
      <c r="B169" s="126"/>
      <c r="C169" s="126"/>
      <c r="D169" s="126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</row>
    <row r="170" spans="2:15">
      <c r="B170" s="126"/>
      <c r="C170" s="126"/>
      <c r="D170" s="126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</row>
    <row r="171" spans="2:15">
      <c r="B171" s="126"/>
      <c r="C171" s="126"/>
      <c r="D171" s="126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</row>
    <row r="172" spans="2:15">
      <c r="B172" s="126"/>
      <c r="C172" s="126"/>
      <c r="D172" s="126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</row>
    <row r="173" spans="2:15">
      <c r="B173" s="126"/>
      <c r="C173" s="126"/>
      <c r="D173" s="126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</row>
    <row r="174" spans="2:15">
      <c r="B174" s="126"/>
      <c r="C174" s="126"/>
      <c r="D174" s="126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</row>
    <row r="175" spans="2:15">
      <c r="B175" s="126"/>
      <c r="C175" s="126"/>
      <c r="D175" s="126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</row>
    <row r="176" spans="2:15">
      <c r="B176" s="126"/>
      <c r="C176" s="126"/>
      <c r="D176" s="126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</row>
    <row r="177" spans="2:15">
      <c r="B177" s="126"/>
      <c r="C177" s="126"/>
      <c r="D177" s="126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</row>
    <row r="178" spans="2:15">
      <c r="B178" s="126"/>
      <c r="C178" s="126"/>
      <c r="D178" s="126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</row>
    <row r="179" spans="2:15">
      <c r="B179" s="126"/>
      <c r="C179" s="126"/>
      <c r="D179" s="126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</row>
    <row r="180" spans="2:15">
      <c r="B180" s="126"/>
      <c r="C180" s="126"/>
      <c r="D180" s="126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</row>
    <row r="181" spans="2:15">
      <c r="B181" s="126"/>
      <c r="C181" s="126"/>
      <c r="D181" s="126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</row>
    <row r="182" spans="2:15">
      <c r="B182" s="126"/>
      <c r="C182" s="126"/>
      <c r="D182" s="126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</row>
    <row r="183" spans="2:15">
      <c r="B183" s="126"/>
      <c r="C183" s="126"/>
      <c r="D183" s="126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</row>
    <row r="184" spans="2:15">
      <c r="B184" s="126"/>
      <c r="C184" s="126"/>
      <c r="D184" s="126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</row>
    <row r="185" spans="2:15">
      <c r="B185" s="126"/>
      <c r="C185" s="126"/>
      <c r="D185" s="126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</row>
    <row r="186" spans="2:15">
      <c r="B186" s="126"/>
      <c r="C186" s="126"/>
      <c r="D186" s="126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</row>
    <row r="187" spans="2:15">
      <c r="B187" s="126"/>
      <c r="C187" s="126"/>
      <c r="D187" s="126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</row>
    <row r="188" spans="2:15">
      <c r="B188" s="126"/>
      <c r="C188" s="126"/>
      <c r="D188" s="126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</row>
    <row r="189" spans="2:15">
      <c r="B189" s="126"/>
      <c r="C189" s="126"/>
      <c r="D189" s="126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</row>
    <row r="190" spans="2:15">
      <c r="B190" s="126"/>
      <c r="C190" s="126"/>
      <c r="D190" s="126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</row>
    <row r="191" spans="2:15">
      <c r="B191" s="126"/>
      <c r="C191" s="126"/>
      <c r="D191" s="126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</row>
    <row r="192" spans="2:15">
      <c r="B192" s="126"/>
      <c r="C192" s="126"/>
      <c r="D192" s="126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</row>
    <row r="193" spans="2:15">
      <c r="B193" s="126"/>
      <c r="C193" s="126"/>
      <c r="D193" s="126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</row>
    <row r="194" spans="2:15">
      <c r="B194" s="126"/>
      <c r="C194" s="126"/>
      <c r="D194" s="126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</row>
    <row r="195" spans="2:15">
      <c r="B195" s="126"/>
      <c r="C195" s="126"/>
      <c r="D195" s="126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</row>
    <row r="196" spans="2:15">
      <c r="B196" s="126"/>
      <c r="C196" s="126"/>
      <c r="D196" s="126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</row>
    <row r="197" spans="2:15">
      <c r="B197" s="126"/>
      <c r="C197" s="126"/>
      <c r="D197" s="126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</row>
    <row r="198" spans="2:15">
      <c r="B198" s="126"/>
      <c r="C198" s="126"/>
      <c r="D198" s="126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</row>
    <row r="199" spans="2:15">
      <c r="B199" s="126"/>
      <c r="C199" s="126"/>
      <c r="D199" s="126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</row>
    <row r="200" spans="2:15">
      <c r="B200" s="126"/>
      <c r="C200" s="126"/>
      <c r="D200" s="126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</row>
    <row r="201" spans="2:15">
      <c r="B201" s="126"/>
      <c r="C201" s="126"/>
      <c r="D201" s="126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</row>
    <row r="202" spans="2:15">
      <c r="B202" s="126"/>
      <c r="C202" s="126"/>
      <c r="D202" s="126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</row>
    <row r="203" spans="2:15">
      <c r="B203" s="126"/>
      <c r="C203" s="126"/>
      <c r="D203" s="126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</row>
    <row r="204" spans="2:15">
      <c r="B204" s="126"/>
      <c r="C204" s="126"/>
      <c r="D204" s="126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</row>
    <row r="205" spans="2:15">
      <c r="B205" s="126"/>
      <c r="C205" s="126"/>
      <c r="D205" s="126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</row>
    <row r="206" spans="2:15">
      <c r="B206" s="126"/>
      <c r="C206" s="126"/>
      <c r="D206" s="126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</row>
    <row r="207" spans="2:15">
      <c r="B207" s="126"/>
      <c r="C207" s="126"/>
      <c r="D207" s="126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</row>
    <row r="208" spans="2:15">
      <c r="B208" s="126"/>
      <c r="C208" s="126"/>
      <c r="D208" s="126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</row>
    <row r="209" spans="2:15">
      <c r="B209" s="126"/>
      <c r="C209" s="126"/>
      <c r="D209" s="126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</row>
    <row r="210" spans="2:15">
      <c r="B210" s="126"/>
      <c r="C210" s="126"/>
      <c r="D210" s="126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</row>
    <row r="211" spans="2:15">
      <c r="B211" s="126"/>
      <c r="C211" s="126"/>
      <c r="D211" s="126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</row>
    <row r="212" spans="2:15">
      <c r="B212" s="126"/>
      <c r="C212" s="126"/>
      <c r="D212" s="126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</row>
    <row r="213" spans="2:15">
      <c r="B213" s="126"/>
      <c r="C213" s="126"/>
      <c r="D213" s="126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</row>
    <row r="214" spans="2:15">
      <c r="B214" s="126"/>
      <c r="C214" s="126"/>
      <c r="D214" s="126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</row>
    <row r="215" spans="2:15">
      <c r="B215" s="126"/>
      <c r="C215" s="126"/>
      <c r="D215" s="126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</row>
    <row r="216" spans="2:15">
      <c r="B216" s="126"/>
      <c r="C216" s="126"/>
      <c r="D216" s="126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</row>
    <row r="217" spans="2:15">
      <c r="B217" s="126"/>
      <c r="C217" s="126"/>
      <c r="D217" s="126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</row>
    <row r="218" spans="2:15">
      <c r="B218" s="126"/>
      <c r="C218" s="126"/>
      <c r="D218" s="126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</row>
    <row r="219" spans="2:15">
      <c r="B219" s="126"/>
      <c r="C219" s="126"/>
      <c r="D219" s="126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</row>
    <row r="220" spans="2:15">
      <c r="B220" s="126"/>
      <c r="C220" s="126"/>
      <c r="D220" s="126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</row>
    <row r="221" spans="2:15">
      <c r="B221" s="126"/>
      <c r="C221" s="126"/>
      <c r="D221" s="126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</row>
    <row r="222" spans="2:15">
      <c r="B222" s="126"/>
      <c r="C222" s="126"/>
      <c r="D222" s="126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</row>
    <row r="223" spans="2:15">
      <c r="B223" s="126"/>
      <c r="C223" s="126"/>
      <c r="D223" s="126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</row>
    <row r="224" spans="2:15">
      <c r="B224" s="126"/>
      <c r="C224" s="126"/>
      <c r="D224" s="126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</row>
    <row r="225" spans="2:15">
      <c r="B225" s="126"/>
      <c r="C225" s="126"/>
      <c r="D225" s="126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</row>
    <row r="226" spans="2:15">
      <c r="B226" s="126"/>
      <c r="C226" s="126"/>
      <c r="D226" s="126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</row>
    <row r="227" spans="2:15">
      <c r="B227" s="126"/>
      <c r="C227" s="126"/>
      <c r="D227" s="126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</row>
    <row r="228" spans="2:15">
      <c r="B228" s="126"/>
      <c r="C228" s="126"/>
      <c r="D228" s="126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</row>
    <row r="229" spans="2:15">
      <c r="B229" s="126"/>
      <c r="C229" s="126"/>
      <c r="D229" s="126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</row>
    <row r="230" spans="2:15">
      <c r="B230" s="126"/>
      <c r="C230" s="126"/>
      <c r="D230" s="126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</row>
    <row r="231" spans="2:15">
      <c r="B231" s="126"/>
      <c r="C231" s="126"/>
      <c r="D231" s="126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</row>
    <row r="232" spans="2:15">
      <c r="B232" s="126"/>
      <c r="C232" s="126"/>
      <c r="D232" s="126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</row>
    <row r="233" spans="2:15">
      <c r="B233" s="126"/>
      <c r="C233" s="126"/>
      <c r="D233" s="126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</row>
    <row r="234" spans="2:15">
      <c r="B234" s="126"/>
      <c r="C234" s="126"/>
      <c r="D234" s="126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</row>
    <row r="235" spans="2:15">
      <c r="B235" s="126"/>
      <c r="C235" s="126"/>
      <c r="D235" s="126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</row>
    <row r="236" spans="2:15">
      <c r="B236" s="126"/>
      <c r="C236" s="126"/>
      <c r="D236" s="126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</row>
    <row r="237" spans="2:15">
      <c r="B237" s="126"/>
      <c r="C237" s="126"/>
      <c r="D237" s="126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</row>
    <row r="238" spans="2:15">
      <c r="B238" s="126"/>
      <c r="C238" s="126"/>
      <c r="D238" s="126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</row>
    <row r="239" spans="2:15">
      <c r="B239" s="126"/>
      <c r="C239" s="126"/>
      <c r="D239" s="126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</row>
    <row r="240" spans="2:15">
      <c r="B240" s="126"/>
      <c r="C240" s="126"/>
      <c r="D240" s="126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</row>
    <row r="241" spans="2:15">
      <c r="B241" s="126"/>
      <c r="C241" s="126"/>
      <c r="D241" s="126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</row>
    <row r="242" spans="2:15">
      <c r="B242" s="126"/>
      <c r="C242" s="126"/>
      <c r="D242" s="126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</row>
    <row r="243" spans="2:15">
      <c r="B243" s="126"/>
      <c r="C243" s="126"/>
      <c r="D243" s="126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</row>
    <row r="244" spans="2:15">
      <c r="B244" s="126"/>
      <c r="C244" s="126"/>
      <c r="D244" s="126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</row>
    <row r="245" spans="2:15">
      <c r="B245" s="126"/>
      <c r="C245" s="126"/>
      <c r="D245" s="126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</row>
    <row r="246" spans="2:15">
      <c r="B246" s="126"/>
      <c r="C246" s="126"/>
      <c r="D246" s="126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</row>
    <row r="247" spans="2:15">
      <c r="B247" s="126"/>
      <c r="C247" s="126"/>
      <c r="D247" s="126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</row>
    <row r="248" spans="2:15">
      <c r="B248" s="126"/>
      <c r="C248" s="126"/>
      <c r="D248" s="126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</row>
    <row r="249" spans="2:15">
      <c r="B249" s="126"/>
      <c r="C249" s="126"/>
      <c r="D249" s="126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</row>
    <row r="250" spans="2:15">
      <c r="B250" s="126"/>
      <c r="C250" s="126"/>
      <c r="D250" s="126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</row>
    <row r="251" spans="2:15">
      <c r="B251" s="126"/>
      <c r="C251" s="126"/>
      <c r="D251" s="126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</row>
    <row r="252" spans="2:15">
      <c r="B252" s="126"/>
      <c r="C252" s="126"/>
      <c r="D252" s="126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</row>
    <row r="253" spans="2:15">
      <c r="B253" s="126"/>
      <c r="C253" s="126"/>
      <c r="D253" s="126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</row>
    <row r="254" spans="2:15">
      <c r="B254" s="126"/>
      <c r="C254" s="126"/>
      <c r="D254" s="126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</row>
    <row r="255" spans="2:15">
      <c r="B255" s="126"/>
      <c r="C255" s="126"/>
      <c r="D255" s="126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</row>
    <row r="256" spans="2:15">
      <c r="B256" s="126"/>
      <c r="C256" s="126"/>
      <c r="D256" s="126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</row>
    <row r="257" spans="2:15">
      <c r="B257" s="126"/>
      <c r="C257" s="126"/>
      <c r="D257" s="126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</row>
    <row r="258" spans="2:15">
      <c r="B258" s="126"/>
      <c r="C258" s="126"/>
      <c r="D258" s="126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</row>
    <row r="259" spans="2:15">
      <c r="B259" s="126"/>
      <c r="C259" s="126"/>
      <c r="D259" s="126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</row>
    <row r="260" spans="2:15">
      <c r="B260" s="126"/>
      <c r="C260" s="126"/>
      <c r="D260" s="126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</row>
    <row r="261" spans="2:15">
      <c r="B261" s="126"/>
      <c r="C261" s="126"/>
      <c r="D261" s="126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</row>
    <row r="262" spans="2:15">
      <c r="B262" s="126"/>
      <c r="C262" s="126"/>
      <c r="D262" s="126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</row>
    <row r="263" spans="2:15">
      <c r="B263" s="126"/>
      <c r="C263" s="126"/>
      <c r="D263" s="126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</row>
    <row r="264" spans="2:15">
      <c r="B264" s="126"/>
      <c r="C264" s="126"/>
      <c r="D264" s="126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</row>
    <row r="265" spans="2:15">
      <c r="B265" s="126"/>
      <c r="C265" s="126"/>
      <c r="D265" s="126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</row>
    <row r="266" spans="2:15">
      <c r="B266" s="126"/>
      <c r="C266" s="126"/>
      <c r="D266" s="126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</row>
    <row r="267" spans="2:15">
      <c r="B267" s="126"/>
      <c r="C267" s="126"/>
      <c r="D267" s="126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</row>
    <row r="268" spans="2:15">
      <c r="B268" s="126"/>
      <c r="C268" s="126"/>
      <c r="D268" s="126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</row>
    <row r="269" spans="2:15">
      <c r="B269" s="126"/>
      <c r="C269" s="126"/>
      <c r="D269" s="126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</row>
    <row r="270" spans="2:15">
      <c r="B270" s="126"/>
      <c r="C270" s="126"/>
      <c r="D270" s="126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</row>
    <row r="271" spans="2:15">
      <c r="B271" s="126"/>
      <c r="C271" s="126"/>
      <c r="D271" s="126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</row>
    <row r="272" spans="2:15">
      <c r="B272" s="126"/>
      <c r="C272" s="126"/>
      <c r="D272" s="126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</row>
    <row r="273" spans="2:15">
      <c r="B273" s="126"/>
      <c r="C273" s="126"/>
      <c r="D273" s="126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</row>
    <row r="274" spans="2:15">
      <c r="B274" s="126"/>
      <c r="C274" s="126"/>
      <c r="D274" s="126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</row>
    <row r="275" spans="2:15">
      <c r="B275" s="126"/>
      <c r="C275" s="126"/>
      <c r="D275" s="126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</row>
    <row r="276" spans="2:15">
      <c r="B276" s="126"/>
      <c r="C276" s="126"/>
      <c r="D276" s="126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</row>
    <row r="277" spans="2:15">
      <c r="B277" s="126"/>
      <c r="C277" s="126"/>
      <c r="D277" s="126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</row>
    <row r="278" spans="2:15">
      <c r="B278" s="126"/>
      <c r="C278" s="126"/>
      <c r="D278" s="126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</row>
    <row r="279" spans="2:15">
      <c r="B279" s="126"/>
      <c r="C279" s="126"/>
      <c r="D279" s="126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</row>
    <row r="280" spans="2:15">
      <c r="B280" s="126"/>
      <c r="C280" s="126"/>
      <c r="D280" s="126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</row>
    <row r="281" spans="2:15">
      <c r="B281" s="126"/>
      <c r="C281" s="126"/>
      <c r="D281" s="126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</row>
    <row r="282" spans="2:15">
      <c r="B282" s="126"/>
      <c r="C282" s="126"/>
      <c r="D282" s="126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</row>
    <row r="283" spans="2:15">
      <c r="B283" s="126"/>
      <c r="C283" s="126"/>
      <c r="D283" s="126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</row>
    <row r="284" spans="2:15">
      <c r="B284" s="126"/>
      <c r="C284" s="126"/>
      <c r="D284" s="126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</row>
    <row r="285" spans="2:15">
      <c r="B285" s="126"/>
      <c r="C285" s="126"/>
      <c r="D285" s="126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</row>
    <row r="286" spans="2:15">
      <c r="B286" s="126"/>
      <c r="C286" s="126"/>
      <c r="D286" s="126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</row>
    <row r="287" spans="2:15">
      <c r="B287" s="126"/>
      <c r="C287" s="126"/>
      <c r="D287" s="126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</row>
    <row r="288" spans="2:15">
      <c r="B288" s="126"/>
      <c r="C288" s="126"/>
      <c r="D288" s="126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</row>
    <row r="289" spans="2:15">
      <c r="B289" s="126"/>
      <c r="C289" s="126"/>
      <c r="D289" s="126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</row>
    <row r="290" spans="2:15">
      <c r="B290" s="126"/>
      <c r="C290" s="126"/>
      <c r="D290" s="126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</row>
    <row r="291" spans="2:15">
      <c r="B291" s="126"/>
      <c r="C291" s="126"/>
      <c r="D291" s="126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</row>
    <row r="292" spans="2:15">
      <c r="B292" s="126"/>
      <c r="C292" s="126"/>
      <c r="D292" s="126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</row>
    <row r="293" spans="2:15">
      <c r="B293" s="126"/>
      <c r="C293" s="126"/>
      <c r="D293" s="126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</row>
    <row r="294" spans="2:15">
      <c r="B294" s="126"/>
      <c r="C294" s="126"/>
      <c r="D294" s="126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</row>
    <row r="295" spans="2:15">
      <c r="B295" s="126"/>
      <c r="C295" s="126"/>
      <c r="D295" s="126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</row>
    <row r="296" spans="2:15">
      <c r="B296" s="126"/>
      <c r="C296" s="126"/>
      <c r="D296" s="126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</row>
    <row r="297" spans="2:15">
      <c r="B297" s="126"/>
      <c r="C297" s="126"/>
      <c r="D297" s="126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</row>
    <row r="298" spans="2:15">
      <c r="B298" s="126"/>
      <c r="C298" s="126"/>
      <c r="D298" s="126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</row>
    <row r="299" spans="2:15">
      <c r="B299" s="126"/>
      <c r="C299" s="126"/>
      <c r="D299" s="126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</row>
    <row r="300" spans="2:15">
      <c r="B300" s="126"/>
      <c r="C300" s="126"/>
      <c r="D300" s="126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</row>
  </sheetData>
  <sheetProtection sheet="1" objects="1" scenarios="1"/>
  <mergeCells count="1">
    <mergeCell ref="B6:O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26.42578125" style="2" customWidth="1"/>
    <col min="4" max="4" width="7.140625" style="1" bestFit="1" customWidth="1"/>
    <col min="5" max="5" width="7.5703125" style="1" bestFit="1" customWidth="1"/>
    <col min="6" max="6" width="9.7109375" style="1" bestFit="1" customWidth="1"/>
    <col min="7" max="7" width="13.140625" style="1" bestFit="1" customWidth="1"/>
    <col min="8" max="8" width="9.7109375" style="1" bestFit="1" customWidth="1"/>
    <col min="9" max="9" width="10.42578125" style="1" bestFit="1" customWidth="1"/>
    <col min="10" max="10" width="40.7109375" style="1" bestFit="1" customWidth="1"/>
    <col min="11" max="16384" width="9.140625" style="1"/>
  </cols>
  <sheetData>
    <row r="1" spans="2:10">
      <c r="B1" s="45" t="s">
        <v>150</v>
      </c>
      <c r="C1" s="65" t="s" vm="1">
        <v>238</v>
      </c>
    </row>
    <row r="2" spans="2:10">
      <c r="B2" s="45" t="s">
        <v>149</v>
      </c>
      <c r="C2" s="65" t="s">
        <v>239</v>
      </c>
    </row>
    <row r="3" spans="2:10">
      <c r="B3" s="45" t="s">
        <v>151</v>
      </c>
      <c r="C3" s="65" t="s">
        <v>240</v>
      </c>
    </row>
    <row r="4" spans="2:10">
      <c r="B4" s="45" t="s">
        <v>152</v>
      </c>
      <c r="C4" s="65" t="s">
        <v>241</v>
      </c>
    </row>
    <row r="6" spans="2:10" ht="26.25" customHeight="1">
      <c r="B6" s="157" t="s">
        <v>182</v>
      </c>
      <c r="C6" s="158"/>
      <c r="D6" s="158"/>
      <c r="E6" s="158"/>
      <c r="F6" s="158"/>
      <c r="G6" s="158"/>
      <c r="H6" s="158"/>
      <c r="I6" s="158"/>
      <c r="J6" s="159"/>
    </row>
    <row r="7" spans="2:10" s="3" customFormat="1" ht="78.75">
      <c r="B7" s="46" t="s">
        <v>120</v>
      </c>
      <c r="C7" s="48" t="s">
        <v>58</v>
      </c>
      <c r="D7" s="48" t="s">
        <v>90</v>
      </c>
      <c r="E7" s="48" t="s">
        <v>59</v>
      </c>
      <c r="F7" s="48" t="s">
        <v>107</v>
      </c>
      <c r="G7" s="48" t="s">
        <v>195</v>
      </c>
      <c r="H7" s="48" t="s">
        <v>153</v>
      </c>
      <c r="I7" s="48" t="s">
        <v>154</v>
      </c>
      <c r="J7" s="62" t="s">
        <v>223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217</v>
      </c>
      <c r="H8" s="30" t="s">
        <v>19</v>
      </c>
      <c r="I8" s="30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74" t="s">
        <v>44</v>
      </c>
      <c r="C10" s="74"/>
      <c r="D10" s="74"/>
      <c r="E10" s="104">
        <f>E11</f>
        <v>5.2125543640179121E-2</v>
      </c>
      <c r="F10" s="75"/>
      <c r="G10" s="76">
        <v>1871572.0902100001</v>
      </c>
      <c r="H10" s="77">
        <f>G10/$G$10</f>
        <v>1</v>
      </c>
      <c r="I10" s="77">
        <f>G10/'סכום נכסי הקרן'!$C$42</f>
        <v>2.4847987228366838E-2</v>
      </c>
      <c r="J10" s="75"/>
    </row>
    <row r="11" spans="2:10" ht="22.5" customHeight="1">
      <c r="B11" s="97" t="s">
        <v>210</v>
      </c>
      <c r="C11" s="117"/>
      <c r="D11" s="117"/>
      <c r="E11" s="104">
        <f>E12*H12</f>
        <v>5.2125543640179121E-2</v>
      </c>
      <c r="F11" s="92"/>
      <c r="G11" s="106">
        <v>1871572.0902100001</v>
      </c>
      <c r="H11" s="107">
        <f t="shared" ref="H11:H43" si="0">G11/$G$10</f>
        <v>1</v>
      </c>
      <c r="I11" s="107">
        <f>G11/'סכום נכסי הקרן'!$C$42</f>
        <v>2.4847987228366838E-2</v>
      </c>
      <c r="J11" s="98"/>
    </row>
    <row r="12" spans="2:10">
      <c r="B12" s="112" t="s">
        <v>91</v>
      </c>
      <c r="C12" s="117"/>
      <c r="D12" s="117"/>
      <c r="E12" s="104">
        <v>6.0650991988104072E-2</v>
      </c>
      <c r="F12" s="92"/>
      <c r="G12" s="106">
        <v>1608493.2738299998</v>
      </c>
      <c r="H12" s="107">
        <f t="shared" si="0"/>
        <v>0.85943431313378826</v>
      </c>
      <c r="I12" s="107">
        <f>G12/'סכום נכסי הקרן'!$C$42</f>
        <v>2.1355212836368594E-2</v>
      </c>
      <c r="J12" s="98"/>
    </row>
    <row r="13" spans="2:10">
      <c r="B13" s="102" t="s">
        <v>3750</v>
      </c>
      <c r="C13" s="81">
        <v>43830</v>
      </c>
      <c r="D13" s="95" t="s">
        <v>3751</v>
      </c>
      <c r="E13" s="104">
        <v>5.7832293609372185E-2</v>
      </c>
      <c r="F13" s="109" t="s">
        <v>137</v>
      </c>
      <c r="G13" s="103">
        <v>14029.920199999999</v>
      </c>
      <c r="H13" s="104">
        <f t="shared" si="0"/>
        <v>7.4963290344994236E-3</v>
      </c>
      <c r="I13" s="104">
        <f>G13/'סכום נכסי הקרן'!$C$42</f>
        <v>1.8626868810887718E-4</v>
      </c>
      <c r="J13" s="96" t="s">
        <v>3752</v>
      </c>
    </row>
    <row r="14" spans="2:10">
      <c r="B14" s="102" t="s">
        <v>3753</v>
      </c>
      <c r="C14" s="81">
        <v>43830</v>
      </c>
      <c r="D14" s="95" t="s">
        <v>3751</v>
      </c>
      <c r="E14" s="104">
        <v>5.4080576095078214E-2</v>
      </c>
      <c r="F14" s="109" t="s">
        <v>137</v>
      </c>
      <c r="G14" s="103">
        <v>39108.20925</v>
      </c>
      <c r="H14" s="104">
        <f t="shared" si="0"/>
        <v>2.0895913897504132E-2</v>
      </c>
      <c r="I14" s="104">
        <f>G14/'סכום נכסי הקרן'!$C$42</f>
        <v>5.192214016502358E-4</v>
      </c>
      <c r="J14" s="96" t="s">
        <v>3754</v>
      </c>
    </row>
    <row r="15" spans="2:10">
      <c r="B15" s="102" t="s">
        <v>3755</v>
      </c>
      <c r="C15" s="81">
        <v>43830</v>
      </c>
      <c r="D15" s="95" t="s">
        <v>3751</v>
      </c>
      <c r="E15" s="104">
        <v>5.417338230345696E-2</v>
      </c>
      <c r="F15" s="109" t="s">
        <v>137</v>
      </c>
      <c r="G15" s="103">
        <v>94545.323439999993</v>
      </c>
      <c r="H15" s="104">
        <f t="shared" si="0"/>
        <v>5.0516527754691787E-2</v>
      </c>
      <c r="I15" s="104">
        <f>G15/'סכום נכסי הקרן'!$C$42</f>
        <v>1.2552340364700204E-3</v>
      </c>
      <c r="J15" s="96" t="s">
        <v>3756</v>
      </c>
    </row>
    <row r="16" spans="2:10">
      <c r="B16" s="102" t="s">
        <v>3757</v>
      </c>
      <c r="C16" s="81">
        <v>44012</v>
      </c>
      <c r="D16" s="95" t="s">
        <v>3751</v>
      </c>
      <c r="E16" s="104">
        <v>6.0162815355928739E-2</v>
      </c>
      <c r="F16" s="109" t="s">
        <v>137</v>
      </c>
      <c r="G16" s="103">
        <v>30799.999800000001</v>
      </c>
      <c r="H16" s="104">
        <f t="shared" si="0"/>
        <v>1.6456753101369494E-2</v>
      </c>
      <c r="I16" s="104">
        <f>G16/'סכום נכסי הקרן'!$C$42</f>
        <v>4.0891719088321545E-4</v>
      </c>
      <c r="J16" s="96" t="s">
        <v>3758</v>
      </c>
    </row>
    <row r="17" spans="2:10">
      <c r="B17" s="102" t="s">
        <v>3759</v>
      </c>
      <c r="C17" s="81">
        <v>43830</v>
      </c>
      <c r="D17" s="95" t="s">
        <v>3760</v>
      </c>
      <c r="E17" s="104">
        <v>4.457755271883599E-2</v>
      </c>
      <c r="F17" s="109" t="s">
        <v>137</v>
      </c>
      <c r="G17" s="103">
        <v>67804.263039999991</v>
      </c>
      <c r="H17" s="104">
        <f t="shared" si="0"/>
        <v>3.6228507250496561E-2</v>
      </c>
      <c r="I17" s="104">
        <f>G17/'סכום נכסי הקרן'!$C$42</f>
        <v>9.0020548546313384E-4</v>
      </c>
      <c r="J17" s="96" t="s">
        <v>3761</v>
      </c>
    </row>
    <row r="18" spans="2:10">
      <c r="B18" s="102" t="s">
        <v>3762</v>
      </c>
      <c r="C18" s="81">
        <v>44012</v>
      </c>
      <c r="D18" s="95" t="s">
        <v>3751</v>
      </c>
      <c r="E18" s="104">
        <v>6.7925002669333739E-2</v>
      </c>
      <c r="F18" s="109" t="s">
        <v>137</v>
      </c>
      <c r="G18" s="103">
        <v>83000.00026999999</v>
      </c>
      <c r="H18" s="104">
        <f t="shared" si="0"/>
        <v>4.4347744179433109E-2</v>
      </c>
      <c r="I18" s="104">
        <f>G18/'סכום נכסי הקרן'!$C$42</f>
        <v>1.1019521809774336E-3</v>
      </c>
      <c r="J18" s="96" t="s">
        <v>3763</v>
      </c>
    </row>
    <row r="19" spans="2:10">
      <c r="B19" s="102" t="s">
        <v>3764</v>
      </c>
      <c r="C19" s="81">
        <v>44012</v>
      </c>
      <c r="D19" s="95" t="s">
        <v>3751</v>
      </c>
      <c r="E19" s="104">
        <v>6.0228391571116653E-2</v>
      </c>
      <c r="F19" s="109" t="s">
        <v>137</v>
      </c>
      <c r="G19" s="103">
        <v>40200</v>
      </c>
      <c r="H19" s="104">
        <f t="shared" si="0"/>
        <v>2.1479268797756731E-2</v>
      </c>
      <c r="I19" s="104">
        <f>G19/'סכום נכסי הקרן'!$C$42</f>
        <v>5.337165967613175E-4</v>
      </c>
      <c r="J19" s="96" t="s">
        <v>3765</v>
      </c>
    </row>
    <row r="20" spans="2:10">
      <c r="B20" s="102" t="s">
        <v>3766</v>
      </c>
      <c r="C20" s="81">
        <v>43830</v>
      </c>
      <c r="D20" s="95" t="s">
        <v>3751</v>
      </c>
      <c r="E20" s="104">
        <v>5.374309944273771E-2</v>
      </c>
      <c r="F20" s="109" t="s">
        <v>137</v>
      </c>
      <c r="G20" s="103">
        <v>66163.982000000004</v>
      </c>
      <c r="H20" s="104">
        <f t="shared" si="0"/>
        <v>3.5352088410645223E-2</v>
      </c>
      <c r="I20" s="104">
        <f>G20/'סכום נכסי הקרן'!$C$42</f>
        <v>8.7842824132380783E-4</v>
      </c>
      <c r="J20" s="96" t="s">
        <v>3767</v>
      </c>
    </row>
    <row r="21" spans="2:10">
      <c r="B21" s="102" t="s">
        <v>3768</v>
      </c>
      <c r="C21" s="81">
        <v>44012</v>
      </c>
      <c r="D21" s="95" t="s">
        <v>3751</v>
      </c>
      <c r="E21" s="104">
        <v>4.4845067539169822E-2</v>
      </c>
      <c r="F21" s="109" t="s">
        <v>137</v>
      </c>
      <c r="G21" s="103">
        <v>18160</v>
      </c>
      <c r="H21" s="104">
        <f t="shared" si="0"/>
        <v>9.703072670827418E-3</v>
      </c>
      <c r="I21" s="104">
        <f>G21/'סכום נכסי הקרן'!$C$42</f>
        <v>2.4110182580063498E-4</v>
      </c>
      <c r="J21" s="96" t="s">
        <v>3769</v>
      </c>
    </row>
    <row r="22" spans="2:10">
      <c r="B22" s="102" t="s">
        <v>3770</v>
      </c>
      <c r="C22" s="81">
        <v>44012</v>
      </c>
      <c r="D22" s="95" t="s">
        <v>3751</v>
      </c>
      <c r="E22" s="104">
        <v>1.1804324912526722E-2</v>
      </c>
      <c r="F22" s="109" t="s">
        <v>137</v>
      </c>
      <c r="G22" s="103">
        <v>9080</v>
      </c>
      <c r="H22" s="104">
        <f t="shared" si="0"/>
        <v>4.851536335413709E-3</v>
      </c>
      <c r="I22" s="104">
        <f>G22/'סכום נכסי הקרן'!$C$42</f>
        <v>1.2055091290031749E-4</v>
      </c>
      <c r="J22" s="96" t="s">
        <v>3771</v>
      </c>
    </row>
    <row r="23" spans="2:10">
      <c r="B23" s="102" t="s">
        <v>3772</v>
      </c>
      <c r="C23" s="81">
        <v>43830</v>
      </c>
      <c r="D23" s="95" t="s">
        <v>3751</v>
      </c>
      <c r="E23" s="104">
        <v>2.6280885410578325E-2</v>
      </c>
      <c r="F23" s="109" t="s">
        <v>137</v>
      </c>
      <c r="G23" s="103">
        <v>17618.177</v>
      </c>
      <c r="H23" s="104">
        <f t="shared" si="0"/>
        <v>9.413571132076002E-3</v>
      </c>
      <c r="I23" s="104">
        <f>G23/'סכום נכסי הקרן'!$C$42</f>
        <v>2.3390829526314725E-4</v>
      </c>
      <c r="J23" s="96" t="s">
        <v>3773</v>
      </c>
    </row>
    <row r="24" spans="2:10">
      <c r="B24" s="102" t="s">
        <v>3774</v>
      </c>
      <c r="C24" s="81">
        <v>43830</v>
      </c>
      <c r="D24" s="95" t="s">
        <v>3751</v>
      </c>
      <c r="E24" s="104">
        <v>7.0282616129483819E-2</v>
      </c>
      <c r="F24" s="109" t="s">
        <v>137</v>
      </c>
      <c r="G24" s="103">
        <v>21305</v>
      </c>
      <c r="H24" s="104">
        <f t="shared" si="0"/>
        <v>1.1383478152641969E-2</v>
      </c>
      <c r="I24" s="104">
        <f>G24/'סכום נכסי הקרן'!$C$42</f>
        <v>2.8285651975124053E-4</v>
      </c>
      <c r="J24" s="96" t="s">
        <v>3775</v>
      </c>
    </row>
    <row r="25" spans="2:10">
      <c r="B25" s="102" t="s">
        <v>3776</v>
      </c>
      <c r="C25" s="81">
        <v>44012</v>
      </c>
      <c r="D25" s="95" t="s">
        <v>3751</v>
      </c>
      <c r="E25" s="104">
        <v>4.2215852539543124E-2</v>
      </c>
      <c r="F25" s="109" t="s">
        <v>137</v>
      </c>
      <c r="G25" s="103">
        <v>9032</v>
      </c>
      <c r="H25" s="104">
        <f t="shared" si="0"/>
        <v>4.8258894472969849E-3</v>
      </c>
      <c r="I25" s="104">
        <f>G25/'סכום נכסי הקרן'!$C$42</f>
        <v>1.1991363935194578E-4</v>
      </c>
      <c r="J25" s="96" t="s">
        <v>3777</v>
      </c>
    </row>
    <row r="26" spans="2:10">
      <c r="B26" s="102" t="s">
        <v>3778</v>
      </c>
      <c r="C26" s="81">
        <v>43830</v>
      </c>
      <c r="D26" s="95" t="s">
        <v>3751</v>
      </c>
      <c r="E26" s="104">
        <v>7.4500314199600667E-2</v>
      </c>
      <c r="F26" s="109" t="s">
        <v>137</v>
      </c>
      <c r="G26" s="103">
        <v>39526.5501</v>
      </c>
      <c r="H26" s="104">
        <f t="shared" si="0"/>
        <v>2.1119437667808414E-2</v>
      </c>
      <c r="I26" s="104">
        <f>G26/'סכום נכסי הקרן'!$C$42</f>
        <v>5.2477551743999298E-4</v>
      </c>
      <c r="J26" s="96" t="s">
        <v>3779</v>
      </c>
    </row>
    <row r="27" spans="2:10">
      <c r="B27" s="102" t="s">
        <v>3780</v>
      </c>
      <c r="C27" s="81">
        <v>43799</v>
      </c>
      <c r="D27" s="95" t="s">
        <v>3751</v>
      </c>
      <c r="E27" s="104">
        <v>6.5699999999999995E-2</v>
      </c>
      <c r="F27" s="109" t="s">
        <v>137</v>
      </c>
      <c r="G27" s="103">
        <v>174496.67540000001</v>
      </c>
      <c r="H27" s="104">
        <f t="shared" si="0"/>
        <v>9.3235348140087188E-2</v>
      </c>
      <c r="I27" s="104">
        <f>G27/'סכום נכסי הקרן'!$C$42</f>
        <v>2.3167107398172218E-3</v>
      </c>
      <c r="J27" s="96" t="s">
        <v>3781</v>
      </c>
    </row>
    <row r="28" spans="2:10">
      <c r="B28" s="102" t="s">
        <v>3782</v>
      </c>
      <c r="C28" s="81">
        <v>43830</v>
      </c>
      <c r="D28" s="95" t="s">
        <v>3751</v>
      </c>
      <c r="E28" s="104">
        <v>8.1387345267794273E-2</v>
      </c>
      <c r="F28" s="109" t="s">
        <v>137</v>
      </c>
      <c r="G28" s="103">
        <v>71025.000020000007</v>
      </c>
      <c r="H28" s="104">
        <f t="shared" si="0"/>
        <v>3.7949379770901924E-2</v>
      </c>
      <c r="I28" s="104">
        <f>G28/'סכום נכסי הקרן'!$C$42</f>
        <v>9.4296570387181373E-4</v>
      </c>
      <c r="J28" s="96" t="s">
        <v>3783</v>
      </c>
    </row>
    <row r="29" spans="2:10">
      <c r="B29" s="102" t="s">
        <v>3784</v>
      </c>
      <c r="C29" s="81">
        <v>44012</v>
      </c>
      <c r="D29" s="95" t="s">
        <v>3751</v>
      </c>
      <c r="E29" s="104">
        <v>5.4718814688510302E-2</v>
      </c>
      <c r="F29" s="109" t="s">
        <v>137</v>
      </c>
      <c r="G29" s="103">
        <v>32155.000210000002</v>
      </c>
      <c r="H29" s="104">
        <f t="shared" si="0"/>
        <v>1.7180743599565028E-2</v>
      </c>
      <c r="I29" s="104">
        <f>G29/'סכום נכסי הקרן'!$C$42</f>
        <v>4.2690689753583711E-4</v>
      </c>
      <c r="J29" s="96" t="s">
        <v>3785</v>
      </c>
    </row>
    <row r="30" spans="2:10">
      <c r="B30" s="102" t="s">
        <v>3786</v>
      </c>
      <c r="C30" s="81">
        <v>44012</v>
      </c>
      <c r="D30" s="95" t="s">
        <v>3751</v>
      </c>
      <c r="E30" s="104">
        <v>7.4819082900640585E-2</v>
      </c>
      <c r="F30" s="109" t="s">
        <v>137</v>
      </c>
      <c r="G30" s="103">
        <v>82150.000450000007</v>
      </c>
      <c r="H30" s="104">
        <f t="shared" si="0"/>
        <v>4.389358063187529E-2</v>
      </c>
      <c r="I30" s="104">
        <f>G30/'סכום נכסי הקרן'!$C$42</f>
        <v>1.0906671309481272E-3</v>
      </c>
      <c r="J30" s="96" t="s">
        <v>3787</v>
      </c>
    </row>
    <row r="31" spans="2:10">
      <c r="B31" s="102" t="s">
        <v>3788</v>
      </c>
      <c r="C31" s="81">
        <v>43830</v>
      </c>
      <c r="D31" s="95" t="s">
        <v>3751</v>
      </c>
      <c r="E31" s="104">
        <v>6.1353115746683368E-2</v>
      </c>
      <c r="F31" s="109" t="s">
        <v>137</v>
      </c>
      <c r="G31" s="103">
        <v>35800.584999999999</v>
      </c>
      <c r="H31" s="104">
        <f t="shared" si="0"/>
        <v>1.9128616625172578E-2</v>
      </c>
      <c r="I31" s="104">
        <f>G31/'סכום נכסי הקרן'!$C$42</f>
        <v>4.7530762159861374E-4</v>
      </c>
      <c r="J31" s="96" t="s">
        <v>3789</v>
      </c>
    </row>
    <row r="32" spans="2:10">
      <c r="B32" s="102" t="s">
        <v>3790</v>
      </c>
      <c r="C32" s="81">
        <v>44012</v>
      </c>
      <c r="D32" s="95" t="s">
        <v>3751</v>
      </c>
      <c r="E32" s="104">
        <v>6.4431411203572847E-2</v>
      </c>
      <c r="F32" s="109" t="s">
        <v>137</v>
      </c>
      <c r="G32" s="103">
        <v>31500.000110000001</v>
      </c>
      <c r="H32" s="104">
        <f t="shared" si="0"/>
        <v>1.6830770385374543E-2</v>
      </c>
      <c r="I32" s="104">
        <f>G32/'סכום נכסי הקרן'!$C$42</f>
        <v>4.1821076757936142E-4</v>
      </c>
      <c r="J32" s="96" t="s">
        <v>3791</v>
      </c>
    </row>
    <row r="33" spans="2:10">
      <c r="B33" s="102" t="s">
        <v>3792</v>
      </c>
      <c r="C33" s="81">
        <v>43830</v>
      </c>
      <c r="D33" s="95" t="s">
        <v>3751</v>
      </c>
      <c r="E33" s="104">
        <v>0</v>
      </c>
      <c r="F33" s="109" t="s">
        <v>137</v>
      </c>
      <c r="G33" s="103">
        <v>5175</v>
      </c>
      <c r="H33" s="104">
        <f t="shared" si="0"/>
        <v>2.7650551250843554E-3</v>
      </c>
      <c r="I33" s="104">
        <f>G33/'סכום נכסי הקרן'!$C$42</f>
        <v>6.8706054433826332E-5</v>
      </c>
      <c r="J33" s="96" t="s">
        <v>3789</v>
      </c>
    </row>
    <row r="34" spans="2:10">
      <c r="B34" s="102" t="s">
        <v>3793</v>
      </c>
      <c r="C34" s="81">
        <v>43830</v>
      </c>
      <c r="D34" s="95" t="s">
        <v>3751</v>
      </c>
      <c r="E34" s="104">
        <v>6.4561179454488957E-2</v>
      </c>
      <c r="F34" s="109" t="s">
        <v>137</v>
      </c>
      <c r="G34" s="103">
        <v>79970.999420000007</v>
      </c>
      <c r="H34" s="104">
        <f t="shared" si="0"/>
        <v>4.2729318223070342E-2</v>
      </c>
      <c r="I34" s="104">
        <f>G34/'סכום נכסי הקרן'!$C$42</f>
        <v>1.0617375534836741E-3</v>
      </c>
      <c r="J34" s="96" t="s">
        <v>3794</v>
      </c>
    </row>
    <row r="35" spans="2:10">
      <c r="B35" s="102" t="s">
        <v>3795</v>
      </c>
      <c r="C35" s="81">
        <v>43830</v>
      </c>
      <c r="D35" s="95" t="s">
        <v>3751</v>
      </c>
      <c r="E35" s="104">
        <v>6.9400370775495157E-2</v>
      </c>
      <c r="F35" s="109" t="s">
        <v>137</v>
      </c>
      <c r="G35" s="103">
        <v>26978.99986</v>
      </c>
      <c r="H35" s="104">
        <f t="shared" si="0"/>
        <v>1.4415153977303015E-2</v>
      </c>
      <c r="I35" s="104">
        <f>G35/'סכום נכסי הקרן'!$C$42</f>
        <v>3.581875619229667E-4</v>
      </c>
      <c r="J35" s="96" t="s">
        <v>3796</v>
      </c>
    </row>
    <row r="36" spans="2:10">
      <c r="B36" s="102" t="s">
        <v>3797</v>
      </c>
      <c r="C36" s="81">
        <v>44012</v>
      </c>
      <c r="D36" s="95" t="s">
        <v>3751</v>
      </c>
      <c r="E36" s="104">
        <v>7.4259576910591776E-2</v>
      </c>
      <c r="F36" s="109" t="s">
        <v>137</v>
      </c>
      <c r="G36" s="103">
        <v>19968</v>
      </c>
      <c r="H36" s="104">
        <f t="shared" si="0"/>
        <v>1.0669105456557373E-2</v>
      </c>
      <c r="I36" s="104">
        <f>G36/'סכום נכסי הקרן'!$C$42</f>
        <v>2.6510579612263653E-4</v>
      </c>
      <c r="J36" s="96" t="s">
        <v>3798</v>
      </c>
    </row>
    <row r="37" spans="2:10">
      <c r="B37" s="102" t="s">
        <v>3799</v>
      </c>
      <c r="C37" s="118">
        <v>43738</v>
      </c>
      <c r="D37" s="95" t="s">
        <v>3751</v>
      </c>
      <c r="E37" s="104">
        <v>7.9697603102315787E-2</v>
      </c>
      <c r="F37" s="109" t="s">
        <v>137</v>
      </c>
      <c r="G37" s="103">
        <v>98439.639519999997</v>
      </c>
      <c r="H37" s="104">
        <f t="shared" si="0"/>
        <v>5.2597300437919312E-2</v>
      </c>
      <c r="I37" s="104">
        <f>G37/'סכום נכסי הקרן'!$C$42</f>
        <v>1.3069370495279924E-3</v>
      </c>
      <c r="J37" s="96" t="s">
        <v>3800</v>
      </c>
    </row>
    <row r="38" spans="2:10">
      <c r="B38" s="102" t="s">
        <v>3801</v>
      </c>
      <c r="C38" s="81">
        <v>44012</v>
      </c>
      <c r="D38" s="95" t="s">
        <v>3751</v>
      </c>
      <c r="E38" s="104">
        <v>5.6089785249143334E-2</v>
      </c>
      <c r="F38" s="109" t="s">
        <v>137</v>
      </c>
      <c r="G38" s="103">
        <v>42275</v>
      </c>
      <c r="H38" s="104">
        <f t="shared" si="0"/>
        <v>2.2587962398635964E-2</v>
      </c>
      <c r="I38" s="104">
        <f>G38/'סכום נכסי הקרן'!$C$42</f>
        <v>5.6126540119613678E-4</v>
      </c>
      <c r="J38" s="96" t="s">
        <v>3802</v>
      </c>
    </row>
    <row r="39" spans="2:10">
      <c r="B39" s="102" t="s">
        <v>3803</v>
      </c>
      <c r="C39" s="81">
        <v>43830</v>
      </c>
      <c r="D39" s="95" t="s">
        <v>3751</v>
      </c>
      <c r="E39" s="104">
        <v>7.0880113275856596E-2</v>
      </c>
      <c r="F39" s="109" t="s">
        <v>137</v>
      </c>
      <c r="G39" s="103">
        <v>50596</v>
      </c>
      <c r="H39" s="104">
        <f t="shared" si="0"/>
        <v>2.7033957315703971E-2</v>
      </c>
      <c r="I39" s="104">
        <f>G39/'סכום נכסי הקרן'!$C$42</f>
        <v>6.7173942611282642E-4</v>
      </c>
      <c r="J39" s="96" t="s">
        <v>3804</v>
      </c>
    </row>
    <row r="40" spans="2:10">
      <c r="B40" s="102" t="s">
        <v>3805</v>
      </c>
      <c r="C40" s="81">
        <v>43830</v>
      </c>
      <c r="D40" s="95" t="s">
        <v>3751</v>
      </c>
      <c r="E40" s="104">
        <v>6.3206372588185164E-2</v>
      </c>
      <c r="F40" s="109" t="s">
        <v>137</v>
      </c>
      <c r="G40" s="103">
        <v>15844.347</v>
      </c>
      <c r="H40" s="104">
        <f t="shared" si="0"/>
        <v>8.4657957248241416E-3</v>
      </c>
      <c r="I40" s="104">
        <f>G40/'סכום נכסי הקרן'!$C$42</f>
        <v>2.1035798404839281E-4</v>
      </c>
      <c r="J40" s="96" t="s">
        <v>3779</v>
      </c>
    </row>
    <row r="41" spans="2:10">
      <c r="B41" s="102" t="s">
        <v>3806</v>
      </c>
      <c r="C41" s="81">
        <v>43830</v>
      </c>
      <c r="D41" s="95" t="s">
        <v>3751</v>
      </c>
      <c r="E41" s="104">
        <v>7.6899999999999996E-2</v>
      </c>
      <c r="F41" s="109" t="s">
        <v>137</v>
      </c>
      <c r="G41" s="103">
        <v>29362.7</v>
      </c>
      <c r="H41" s="104">
        <f t="shared" si="0"/>
        <v>1.5688789202186356E-2</v>
      </c>
      <c r="I41" s="104">
        <f>G41/'סכום נכסי הקרן'!$C$42</f>
        <v>3.8983483372446613E-4</v>
      </c>
      <c r="J41" s="96" t="s">
        <v>3804</v>
      </c>
    </row>
    <row r="42" spans="2:10">
      <c r="B42" s="102" t="s">
        <v>3807</v>
      </c>
      <c r="C42" s="81">
        <v>43830</v>
      </c>
      <c r="D42" s="95" t="s">
        <v>3760</v>
      </c>
      <c r="E42" s="104">
        <v>1.1466275318723754E-2</v>
      </c>
      <c r="F42" s="109" t="s">
        <v>137</v>
      </c>
      <c r="G42" s="103">
        <v>90798.849180000019</v>
      </c>
      <c r="H42" s="104">
        <f t="shared" si="0"/>
        <v>4.8514748459308303E-2</v>
      </c>
      <c r="I42" s="104">
        <f>G42/'סכום נכסי הקרן'!$C$42</f>
        <v>1.2054938501043224E-3</v>
      </c>
      <c r="J42" s="96" t="s">
        <v>3808</v>
      </c>
    </row>
    <row r="43" spans="2:10">
      <c r="B43" s="102" t="s">
        <v>3809</v>
      </c>
      <c r="C43" s="81">
        <v>43646</v>
      </c>
      <c r="D43" s="95" t="s">
        <v>3751</v>
      </c>
      <c r="E43" s="104">
        <v>5.8212977210814545E-3</v>
      </c>
      <c r="F43" s="109" t="s">
        <v>137</v>
      </c>
      <c r="G43" s="103">
        <v>23306.317559999996</v>
      </c>
      <c r="H43" s="104">
        <f t="shared" si="0"/>
        <v>1.2452802476545217E-2</v>
      </c>
      <c r="I43" s="104">
        <f>G43/'סכום נכסי הקרן'!$C$42</f>
        <v>3.0942707689457044E-4</v>
      </c>
      <c r="J43" s="96" t="s">
        <v>3810</v>
      </c>
    </row>
    <row r="44" spans="2:10">
      <c r="B44" s="102" t="s">
        <v>3811</v>
      </c>
      <c r="C44" s="118">
        <v>43738</v>
      </c>
      <c r="D44" s="95" t="s">
        <v>3751</v>
      </c>
      <c r="E44" s="104">
        <v>7.1999999999999995E-2</v>
      </c>
      <c r="F44" s="109" t="s">
        <v>137</v>
      </c>
      <c r="G44" s="103">
        <v>148276.73499999999</v>
      </c>
      <c r="H44" s="104">
        <f>G44/$G$10</f>
        <v>7.922576735121252E-2</v>
      </c>
      <c r="I44" s="104">
        <f>G44/'סכום נכסי הקרן'!$C$42</f>
        <v>1.9686008553004911E-3</v>
      </c>
      <c r="J44" s="96" t="s">
        <v>3812</v>
      </c>
    </row>
    <row r="45" spans="2:10">
      <c r="B45" s="116"/>
      <c r="C45" s="95"/>
      <c r="D45" s="95"/>
      <c r="E45" s="96"/>
      <c r="F45" s="96"/>
      <c r="G45" s="96"/>
      <c r="H45" s="104"/>
      <c r="I45" s="96"/>
      <c r="J45" s="96"/>
    </row>
    <row r="46" spans="2:10">
      <c r="B46" s="112" t="s">
        <v>92</v>
      </c>
      <c r="C46" s="117"/>
      <c r="D46" s="117"/>
      <c r="E46" s="107">
        <v>0</v>
      </c>
      <c r="F46" s="92"/>
      <c r="G46" s="106">
        <v>263078.81637999997</v>
      </c>
      <c r="H46" s="107">
        <f>G46/$G$10</f>
        <v>0.1405656868662116</v>
      </c>
      <c r="I46" s="107">
        <f>G46/'סכום נכסי הקרן'!$C$42</f>
        <v>3.4927743919982374E-3</v>
      </c>
      <c r="J46" s="98"/>
    </row>
    <row r="47" spans="2:10">
      <c r="B47" s="102" t="s">
        <v>3813</v>
      </c>
      <c r="C47" s="81">
        <v>43830</v>
      </c>
      <c r="D47" s="95" t="s">
        <v>29</v>
      </c>
      <c r="E47" s="137">
        <v>0</v>
      </c>
      <c r="F47" s="109" t="s">
        <v>137</v>
      </c>
      <c r="G47" s="103">
        <v>7380</v>
      </c>
      <c r="H47" s="104">
        <f>G47/$G$10</f>
        <v>3.9432090479463852E-3</v>
      </c>
      <c r="I47" s="104">
        <f>G47/'סכום נכסי הקרן'!$C$42</f>
        <v>9.7980808062152327E-5</v>
      </c>
      <c r="J47" s="96" t="s">
        <v>3814</v>
      </c>
    </row>
    <row r="48" spans="2:10">
      <c r="B48" s="102" t="s">
        <v>3815</v>
      </c>
      <c r="C48" s="118">
        <v>43738</v>
      </c>
      <c r="D48" s="95" t="s">
        <v>29</v>
      </c>
      <c r="E48" s="137">
        <v>0</v>
      </c>
      <c r="F48" s="109" t="s">
        <v>137</v>
      </c>
      <c r="G48" s="103">
        <v>153595.80037999997</v>
      </c>
      <c r="H48" s="104">
        <f t="shared" ref="H48:H49" si="1">G48/$G$10</f>
        <v>8.2067798073845885E-2</v>
      </c>
      <c r="I48" s="104">
        <f>G48/'סכום נכסי הקרן'!$C$42</f>
        <v>2.0392195983991112E-3</v>
      </c>
      <c r="J48" s="96" t="s">
        <v>3816</v>
      </c>
    </row>
    <row r="49" spans="2:10">
      <c r="B49" s="102" t="s">
        <v>3817</v>
      </c>
      <c r="C49" s="118">
        <v>43738</v>
      </c>
      <c r="D49" s="95" t="s">
        <v>29</v>
      </c>
      <c r="E49" s="137">
        <v>0</v>
      </c>
      <c r="F49" s="109" t="s">
        <v>137</v>
      </c>
      <c r="G49" s="103">
        <v>102103.016</v>
      </c>
      <c r="H49" s="104">
        <f t="shared" si="1"/>
        <v>5.4554679744419313E-2</v>
      </c>
      <c r="I49" s="104">
        <f>G49/'סכום נכסי הקרן'!$C$42</f>
        <v>1.355573985536974E-3</v>
      </c>
      <c r="J49" s="96" t="s">
        <v>3818</v>
      </c>
    </row>
    <row r="50" spans="2:10">
      <c r="B50" s="126"/>
      <c r="C50" s="126"/>
      <c r="D50" s="125"/>
      <c r="E50" s="136"/>
      <c r="F50" s="136"/>
      <c r="G50" s="136"/>
      <c r="H50" s="136"/>
      <c r="I50" s="136"/>
      <c r="J50" s="125"/>
    </row>
    <row r="51" spans="2:10">
      <c r="B51" s="126"/>
      <c r="C51" s="126"/>
      <c r="D51" s="125"/>
      <c r="E51" s="136"/>
      <c r="F51" s="136"/>
      <c r="G51" s="136"/>
      <c r="H51" s="136"/>
      <c r="I51" s="136"/>
      <c r="J51" s="125"/>
    </row>
    <row r="52" spans="2:10">
      <c r="B52" s="126"/>
      <c r="C52" s="126"/>
      <c r="D52" s="125"/>
      <c r="E52" s="136"/>
      <c r="F52" s="136"/>
      <c r="G52" s="136"/>
      <c r="H52" s="136"/>
      <c r="I52" s="136"/>
      <c r="J52" s="125"/>
    </row>
    <row r="53" spans="2:10">
      <c r="B53" s="132"/>
      <c r="C53" s="126"/>
      <c r="D53" s="125"/>
      <c r="E53" s="125"/>
      <c r="F53" s="136"/>
      <c r="G53" s="136"/>
      <c r="H53" s="136"/>
      <c r="I53" s="136"/>
      <c r="J53" s="125"/>
    </row>
    <row r="54" spans="2:10">
      <c r="B54" s="132"/>
      <c r="C54" s="126"/>
      <c r="D54" s="125"/>
      <c r="E54" s="125"/>
      <c r="F54" s="136"/>
      <c r="G54" s="136"/>
      <c r="H54" s="136"/>
      <c r="I54" s="136"/>
      <c r="J54" s="125"/>
    </row>
    <row r="55" spans="2:10">
      <c r="B55" s="126"/>
      <c r="C55" s="126"/>
      <c r="D55" s="125"/>
      <c r="E55" s="125"/>
      <c r="F55" s="136"/>
      <c r="G55" s="136"/>
      <c r="H55" s="136"/>
      <c r="I55" s="136"/>
      <c r="J55" s="125"/>
    </row>
    <row r="56" spans="2:10">
      <c r="B56" s="126"/>
      <c r="C56" s="126"/>
      <c r="D56" s="125"/>
      <c r="E56" s="125"/>
      <c r="F56" s="136"/>
      <c r="G56" s="136"/>
      <c r="H56" s="136"/>
      <c r="I56" s="136"/>
      <c r="J56" s="125"/>
    </row>
    <row r="57" spans="2:10">
      <c r="B57" s="126"/>
      <c r="C57" s="126"/>
      <c r="D57" s="125"/>
      <c r="E57" s="125"/>
      <c r="F57" s="136"/>
      <c r="G57" s="136"/>
      <c r="H57" s="136"/>
      <c r="I57" s="136"/>
      <c r="J57" s="125"/>
    </row>
    <row r="58" spans="2:10">
      <c r="B58" s="126"/>
      <c r="C58" s="126"/>
      <c r="D58" s="125"/>
      <c r="E58" s="125"/>
      <c r="F58" s="136"/>
      <c r="G58" s="136"/>
      <c r="H58" s="136"/>
      <c r="I58" s="136"/>
      <c r="J58" s="125"/>
    </row>
    <row r="59" spans="2:10">
      <c r="B59" s="126"/>
      <c r="C59" s="126"/>
      <c r="D59" s="125"/>
      <c r="E59" s="125"/>
      <c r="F59" s="136"/>
      <c r="G59" s="136"/>
      <c r="H59" s="136"/>
      <c r="I59" s="136"/>
      <c r="J59" s="125"/>
    </row>
    <row r="60" spans="2:10">
      <c r="B60" s="126"/>
      <c r="C60" s="126"/>
      <c r="D60" s="125"/>
      <c r="E60" s="125"/>
      <c r="F60" s="136"/>
      <c r="G60" s="136"/>
      <c r="H60" s="136"/>
      <c r="I60" s="136"/>
      <c r="J60" s="125"/>
    </row>
    <row r="61" spans="2:10">
      <c r="B61" s="126"/>
      <c r="C61" s="126"/>
      <c r="D61" s="125"/>
      <c r="E61" s="125"/>
      <c r="F61" s="136"/>
      <c r="G61" s="136"/>
      <c r="H61" s="136"/>
      <c r="I61" s="136"/>
      <c r="J61" s="125"/>
    </row>
    <row r="62" spans="2:10">
      <c r="B62" s="126"/>
      <c r="C62" s="126"/>
      <c r="D62" s="125"/>
      <c r="E62" s="125"/>
      <c r="F62" s="136"/>
      <c r="G62" s="136"/>
      <c r="H62" s="136"/>
      <c r="I62" s="136"/>
      <c r="J62" s="125"/>
    </row>
    <row r="63" spans="2:10">
      <c r="B63" s="126"/>
      <c r="C63" s="126"/>
      <c r="D63" s="125"/>
      <c r="E63" s="125"/>
      <c r="F63" s="136"/>
      <c r="G63" s="136"/>
      <c r="H63" s="136"/>
      <c r="I63" s="136"/>
      <c r="J63" s="125"/>
    </row>
    <row r="64" spans="2:10">
      <c r="B64" s="126"/>
      <c r="C64" s="126"/>
      <c r="D64" s="125"/>
      <c r="E64" s="125"/>
      <c r="F64" s="136"/>
      <c r="G64" s="136"/>
      <c r="H64" s="136"/>
      <c r="I64" s="136"/>
      <c r="J64" s="125"/>
    </row>
    <row r="65" spans="2:10">
      <c r="B65" s="126"/>
      <c r="C65" s="126"/>
      <c r="D65" s="125"/>
      <c r="E65" s="125"/>
      <c r="F65" s="136"/>
      <c r="G65" s="136"/>
      <c r="H65" s="136"/>
      <c r="I65" s="136"/>
      <c r="J65" s="125"/>
    </row>
    <row r="66" spans="2:10">
      <c r="B66" s="126"/>
      <c r="C66" s="126"/>
      <c r="D66" s="125"/>
      <c r="E66" s="125"/>
      <c r="F66" s="136"/>
      <c r="G66" s="136"/>
      <c r="H66" s="136"/>
      <c r="I66" s="136"/>
      <c r="J66" s="125"/>
    </row>
    <row r="67" spans="2:10">
      <c r="B67" s="126"/>
      <c r="C67" s="126"/>
      <c r="D67" s="125"/>
      <c r="E67" s="125"/>
      <c r="F67" s="136"/>
      <c r="G67" s="136"/>
      <c r="H67" s="136"/>
      <c r="I67" s="136"/>
      <c r="J67" s="125"/>
    </row>
    <row r="68" spans="2:10">
      <c r="B68" s="126"/>
      <c r="C68" s="126"/>
      <c r="D68" s="125"/>
      <c r="E68" s="125"/>
      <c r="F68" s="136"/>
      <c r="G68" s="136"/>
      <c r="H68" s="136"/>
      <c r="I68" s="136"/>
      <c r="J68" s="125"/>
    </row>
    <row r="69" spans="2:10">
      <c r="B69" s="126"/>
      <c r="C69" s="126"/>
      <c r="D69" s="125"/>
      <c r="E69" s="125"/>
      <c r="F69" s="136"/>
      <c r="G69" s="136"/>
      <c r="H69" s="136"/>
      <c r="I69" s="136"/>
      <c r="J69" s="125"/>
    </row>
    <row r="70" spans="2:10">
      <c r="B70" s="126"/>
      <c r="C70" s="126"/>
      <c r="D70" s="125"/>
      <c r="E70" s="125"/>
      <c r="F70" s="136"/>
      <c r="G70" s="136"/>
      <c r="H70" s="136"/>
      <c r="I70" s="136"/>
      <c r="J70" s="125"/>
    </row>
    <row r="71" spans="2:10">
      <c r="B71" s="126"/>
      <c r="C71" s="126"/>
      <c r="D71" s="125"/>
      <c r="E71" s="125"/>
      <c r="F71" s="136"/>
      <c r="G71" s="136"/>
      <c r="H71" s="136"/>
      <c r="I71" s="136"/>
      <c r="J71" s="125"/>
    </row>
    <row r="72" spans="2:10">
      <c r="B72" s="126"/>
      <c r="C72" s="126"/>
      <c r="D72" s="125"/>
      <c r="E72" s="125"/>
      <c r="F72" s="136"/>
      <c r="G72" s="136"/>
      <c r="H72" s="136"/>
      <c r="I72" s="136"/>
      <c r="J72" s="125"/>
    </row>
    <row r="73" spans="2:10">
      <c r="B73" s="126"/>
      <c r="C73" s="126"/>
      <c r="D73" s="125"/>
      <c r="E73" s="125"/>
      <c r="F73" s="136"/>
      <c r="G73" s="136"/>
      <c r="H73" s="136"/>
      <c r="I73" s="136"/>
      <c r="J73" s="125"/>
    </row>
    <row r="74" spans="2:10">
      <c r="B74" s="126"/>
      <c r="C74" s="126"/>
      <c r="D74" s="125"/>
      <c r="E74" s="125"/>
      <c r="F74" s="136"/>
      <c r="G74" s="136"/>
      <c r="H74" s="136"/>
      <c r="I74" s="136"/>
      <c r="J74" s="125"/>
    </row>
    <row r="75" spans="2:10">
      <c r="B75" s="126"/>
      <c r="C75" s="126"/>
      <c r="D75" s="125"/>
      <c r="E75" s="125"/>
      <c r="F75" s="136"/>
      <c r="G75" s="136"/>
      <c r="H75" s="136"/>
      <c r="I75" s="136"/>
      <c r="J75" s="125"/>
    </row>
    <row r="76" spans="2:10">
      <c r="B76" s="126"/>
      <c r="C76" s="126"/>
      <c r="D76" s="125"/>
      <c r="E76" s="125"/>
      <c r="F76" s="136"/>
      <c r="G76" s="136"/>
      <c r="H76" s="136"/>
      <c r="I76" s="136"/>
      <c r="J76" s="125"/>
    </row>
    <row r="77" spans="2:10">
      <c r="B77" s="126"/>
      <c r="C77" s="126"/>
      <c r="D77" s="125"/>
      <c r="E77" s="125"/>
      <c r="F77" s="136"/>
      <c r="G77" s="136"/>
      <c r="H77" s="136"/>
      <c r="I77" s="136"/>
      <c r="J77" s="125"/>
    </row>
    <row r="78" spans="2:10">
      <c r="B78" s="126"/>
      <c r="C78" s="126"/>
      <c r="D78" s="125"/>
      <c r="E78" s="125"/>
      <c r="F78" s="136"/>
      <c r="G78" s="136"/>
      <c r="H78" s="136"/>
      <c r="I78" s="136"/>
      <c r="J78" s="125"/>
    </row>
    <row r="79" spans="2:10">
      <c r="B79" s="126"/>
      <c r="C79" s="126"/>
      <c r="D79" s="125"/>
      <c r="E79" s="125"/>
      <c r="F79" s="136"/>
      <c r="G79" s="136"/>
      <c r="H79" s="136"/>
      <c r="I79" s="136"/>
      <c r="J79" s="125"/>
    </row>
    <row r="80" spans="2:10">
      <c r="B80" s="126"/>
      <c r="C80" s="126"/>
      <c r="D80" s="125"/>
      <c r="E80" s="125"/>
      <c r="F80" s="136"/>
      <c r="G80" s="136"/>
      <c r="H80" s="136"/>
      <c r="I80" s="136"/>
      <c r="J80" s="125"/>
    </row>
    <row r="81" spans="2:10">
      <c r="B81" s="126"/>
      <c r="C81" s="126"/>
      <c r="D81" s="125"/>
      <c r="E81" s="125"/>
      <c r="F81" s="136"/>
      <c r="G81" s="136"/>
      <c r="H81" s="136"/>
      <c r="I81" s="136"/>
      <c r="J81" s="125"/>
    </row>
    <row r="82" spans="2:10">
      <c r="B82" s="126"/>
      <c r="C82" s="126"/>
      <c r="D82" s="125"/>
      <c r="E82" s="125"/>
      <c r="F82" s="136"/>
      <c r="G82" s="136"/>
      <c r="H82" s="136"/>
      <c r="I82" s="136"/>
      <c r="J82" s="125"/>
    </row>
    <row r="83" spans="2:10">
      <c r="B83" s="126"/>
      <c r="C83" s="126"/>
      <c r="D83" s="125"/>
      <c r="E83" s="125"/>
      <c r="F83" s="136"/>
      <c r="G83" s="136"/>
      <c r="H83" s="136"/>
      <c r="I83" s="136"/>
      <c r="J83" s="125"/>
    </row>
    <row r="84" spans="2:10">
      <c r="B84" s="126"/>
      <c r="C84" s="126"/>
      <c r="D84" s="125"/>
      <c r="E84" s="125"/>
      <c r="F84" s="136"/>
      <c r="G84" s="136"/>
      <c r="H84" s="136"/>
      <c r="I84" s="136"/>
      <c r="J84" s="125"/>
    </row>
    <row r="85" spans="2:10">
      <c r="B85" s="126"/>
      <c r="C85" s="126"/>
      <c r="D85" s="125"/>
      <c r="E85" s="125"/>
      <c r="F85" s="136"/>
      <c r="G85" s="136"/>
      <c r="H85" s="136"/>
      <c r="I85" s="136"/>
      <c r="J85" s="125"/>
    </row>
    <row r="86" spans="2:10">
      <c r="B86" s="126"/>
      <c r="C86" s="126"/>
      <c r="D86" s="125"/>
      <c r="E86" s="125"/>
      <c r="F86" s="136"/>
      <c r="G86" s="136"/>
      <c r="H86" s="136"/>
      <c r="I86" s="136"/>
      <c r="J86" s="125"/>
    </row>
    <row r="87" spans="2:10">
      <c r="B87" s="126"/>
      <c r="C87" s="126"/>
      <c r="D87" s="125"/>
      <c r="E87" s="125"/>
      <c r="F87" s="136"/>
      <c r="G87" s="136"/>
      <c r="H87" s="136"/>
      <c r="I87" s="136"/>
      <c r="J87" s="125"/>
    </row>
    <row r="88" spans="2:10">
      <c r="B88" s="126"/>
      <c r="C88" s="126"/>
      <c r="D88" s="125"/>
      <c r="E88" s="125"/>
      <c r="F88" s="136"/>
      <c r="G88" s="136"/>
      <c r="H88" s="136"/>
      <c r="I88" s="136"/>
      <c r="J88" s="125"/>
    </row>
    <row r="89" spans="2:10">
      <c r="B89" s="126"/>
      <c r="C89" s="126"/>
      <c r="D89" s="125"/>
      <c r="E89" s="125"/>
      <c r="F89" s="136"/>
      <c r="G89" s="136"/>
      <c r="H89" s="136"/>
      <c r="I89" s="136"/>
      <c r="J89" s="125"/>
    </row>
    <row r="90" spans="2:10">
      <c r="B90" s="126"/>
      <c r="C90" s="126"/>
      <c r="D90" s="125"/>
      <c r="E90" s="125"/>
      <c r="F90" s="136"/>
      <c r="G90" s="136"/>
      <c r="H90" s="136"/>
      <c r="I90" s="136"/>
      <c r="J90" s="125"/>
    </row>
    <row r="91" spans="2:10">
      <c r="B91" s="126"/>
      <c r="C91" s="126"/>
      <c r="D91" s="125"/>
      <c r="E91" s="125"/>
      <c r="F91" s="136"/>
      <c r="G91" s="136"/>
      <c r="H91" s="136"/>
      <c r="I91" s="136"/>
      <c r="J91" s="125"/>
    </row>
    <row r="92" spans="2:10">
      <c r="B92" s="126"/>
      <c r="C92" s="126"/>
      <c r="D92" s="125"/>
      <c r="E92" s="125"/>
      <c r="F92" s="136"/>
      <c r="G92" s="136"/>
      <c r="H92" s="136"/>
      <c r="I92" s="136"/>
      <c r="J92" s="125"/>
    </row>
    <row r="93" spans="2:10">
      <c r="B93" s="126"/>
      <c r="C93" s="126"/>
      <c r="D93" s="125"/>
      <c r="E93" s="125"/>
      <c r="F93" s="136"/>
      <c r="G93" s="136"/>
      <c r="H93" s="136"/>
      <c r="I93" s="136"/>
      <c r="J93" s="125"/>
    </row>
    <row r="94" spans="2:10">
      <c r="B94" s="126"/>
      <c r="C94" s="126"/>
      <c r="D94" s="125"/>
      <c r="E94" s="125"/>
      <c r="F94" s="136"/>
      <c r="G94" s="136"/>
      <c r="H94" s="136"/>
      <c r="I94" s="136"/>
      <c r="J94" s="125"/>
    </row>
    <row r="95" spans="2:10">
      <c r="B95" s="126"/>
      <c r="C95" s="126"/>
      <c r="D95" s="125"/>
      <c r="E95" s="125"/>
      <c r="F95" s="136"/>
      <c r="G95" s="136"/>
      <c r="H95" s="136"/>
      <c r="I95" s="136"/>
      <c r="J95" s="125"/>
    </row>
    <row r="96" spans="2:10">
      <c r="B96" s="126"/>
      <c r="C96" s="126"/>
      <c r="D96" s="125"/>
      <c r="E96" s="125"/>
      <c r="F96" s="136"/>
      <c r="G96" s="136"/>
      <c r="H96" s="136"/>
      <c r="I96" s="136"/>
      <c r="J96" s="125"/>
    </row>
    <row r="97" spans="2:10">
      <c r="B97" s="126"/>
      <c r="C97" s="126"/>
      <c r="D97" s="125"/>
      <c r="E97" s="125"/>
      <c r="F97" s="136"/>
      <c r="G97" s="136"/>
      <c r="H97" s="136"/>
      <c r="I97" s="136"/>
      <c r="J97" s="125"/>
    </row>
    <row r="98" spans="2:10">
      <c r="B98" s="126"/>
      <c r="C98" s="126"/>
      <c r="D98" s="125"/>
      <c r="E98" s="125"/>
      <c r="F98" s="136"/>
      <c r="G98" s="136"/>
      <c r="H98" s="136"/>
      <c r="I98" s="136"/>
      <c r="J98" s="125"/>
    </row>
    <row r="99" spans="2:10">
      <c r="B99" s="126"/>
      <c r="C99" s="126"/>
      <c r="D99" s="125"/>
      <c r="E99" s="125"/>
      <c r="F99" s="136"/>
      <c r="G99" s="136"/>
      <c r="H99" s="136"/>
      <c r="I99" s="136"/>
      <c r="J99" s="125"/>
    </row>
    <row r="100" spans="2:10">
      <c r="B100" s="126"/>
      <c r="C100" s="126"/>
      <c r="D100" s="125"/>
      <c r="E100" s="125"/>
      <c r="F100" s="136"/>
      <c r="G100" s="136"/>
      <c r="H100" s="136"/>
      <c r="I100" s="136"/>
      <c r="J100" s="125"/>
    </row>
    <row r="101" spans="2:10">
      <c r="B101" s="126"/>
      <c r="C101" s="126"/>
      <c r="D101" s="125"/>
      <c r="E101" s="125"/>
      <c r="F101" s="136"/>
      <c r="G101" s="136"/>
      <c r="H101" s="136"/>
      <c r="I101" s="136"/>
      <c r="J101" s="125"/>
    </row>
    <row r="102" spans="2:10">
      <c r="B102" s="126"/>
      <c r="C102" s="126"/>
      <c r="D102" s="125"/>
      <c r="E102" s="125"/>
      <c r="F102" s="136"/>
      <c r="G102" s="136"/>
      <c r="H102" s="136"/>
      <c r="I102" s="136"/>
      <c r="J102" s="125"/>
    </row>
    <row r="103" spans="2:10">
      <c r="B103" s="126"/>
      <c r="C103" s="126"/>
      <c r="D103" s="125"/>
      <c r="E103" s="125"/>
      <c r="F103" s="136"/>
      <c r="G103" s="136"/>
      <c r="H103" s="136"/>
      <c r="I103" s="136"/>
      <c r="J103" s="125"/>
    </row>
    <row r="104" spans="2:10">
      <c r="B104" s="126"/>
      <c r="C104" s="126"/>
      <c r="D104" s="125"/>
      <c r="E104" s="125"/>
      <c r="F104" s="136"/>
      <c r="G104" s="136"/>
      <c r="H104" s="136"/>
      <c r="I104" s="136"/>
      <c r="J104" s="125"/>
    </row>
    <row r="105" spans="2:10">
      <c r="B105" s="126"/>
      <c r="C105" s="126"/>
      <c r="D105" s="125"/>
      <c r="E105" s="125"/>
      <c r="F105" s="136"/>
      <c r="G105" s="136"/>
      <c r="H105" s="136"/>
      <c r="I105" s="136"/>
      <c r="J105" s="125"/>
    </row>
    <row r="106" spans="2:10">
      <c r="B106" s="126"/>
      <c r="C106" s="126"/>
      <c r="D106" s="125"/>
      <c r="E106" s="125"/>
      <c r="F106" s="136"/>
      <c r="G106" s="136"/>
      <c r="H106" s="136"/>
      <c r="I106" s="136"/>
      <c r="J106" s="125"/>
    </row>
    <row r="107" spans="2:10">
      <c r="B107" s="126"/>
      <c r="C107" s="126"/>
      <c r="D107" s="125"/>
      <c r="E107" s="125"/>
      <c r="F107" s="136"/>
      <c r="G107" s="136"/>
      <c r="H107" s="136"/>
      <c r="I107" s="136"/>
      <c r="J107" s="125"/>
    </row>
    <row r="108" spans="2:10">
      <c r="B108" s="126"/>
      <c r="C108" s="126"/>
      <c r="D108" s="125"/>
      <c r="E108" s="125"/>
      <c r="F108" s="136"/>
      <c r="G108" s="136"/>
      <c r="H108" s="136"/>
      <c r="I108" s="136"/>
      <c r="J108" s="125"/>
    </row>
    <row r="109" spans="2:10">
      <c r="B109" s="126"/>
      <c r="C109" s="126"/>
      <c r="D109" s="125"/>
      <c r="E109" s="125"/>
      <c r="F109" s="136"/>
      <c r="G109" s="136"/>
      <c r="H109" s="136"/>
      <c r="I109" s="136"/>
      <c r="J109" s="125"/>
    </row>
    <row r="110" spans="2:10">
      <c r="B110" s="126"/>
      <c r="C110" s="126"/>
      <c r="D110" s="125"/>
      <c r="E110" s="125"/>
      <c r="F110" s="136"/>
      <c r="G110" s="136"/>
      <c r="H110" s="136"/>
      <c r="I110" s="136"/>
      <c r="J110" s="125"/>
    </row>
    <row r="111" spans="2:10">
      <c r="B111" s="126"/>
      <c r="C111" s="126"/>
      <c r="D111" s="125"/>
      <c r="E111" s="125"/>
      <c r="F111" s="136"/>
      <c r="G111" s="136"/>
      <c r="H111" s="136"/>
      <c r="I111" s="136"/>
      <c r="J111" s="125"/>
    </row>
    <row r="112" spans="2:10">
      <c r="B112" s="126"/>
      <c r="C112" s="126"/>
      <c r="D112" s="125"/>
      <c r="E112" s="125"/>
      <c r="F112" s="136"/>
      <c r="G112" s="136"/>
      <c r="H112" s="136"/>
      <c r="I112" s="136"/>
      <c r="J112" s="125"/>
    </row>
    <row r="113" spans="2:10">
      <c r="B113" s="126"/>
      <c r="C113" s="126"/>
      <c r="D113" s="125"/>
      <c r="E113" s="125"/>
      <c r="F113" s="136"/>
      <c r="G113" s="136"/>
      <c r="H113" s="136"/>
      <c r="I113" s="136"/>
      <c r="J113" s="125"/>
    </row>
    <row r="114" spans="2:10">
      <c r="B114" s="126"/>
      <c r="C114" s="126"/>
      <c r="D114" s="125"/>
      <c r="E114" s="125"/>
      <c r="F114" s="136"/>
      <c r="G114" s="136"/>
      <c r="H114" s="136"/>
      <c r="I114" s="136"/>
      <c r="J114" s="125"/>
    </row>
    <row r="115" spans="2:10">
      <c r="B115" s="126"/>
      <c r="C115" s="126"/>
      <c r="D115" s="125"/>
      <c r="E115" s="125"/>
      <c r="F115" s="136"/>
      <c r="G115" s="136"/>
      <c r="H115" s="136"/>
      <c r="I115" s="136"/>
      <c r="J115" s="125"/>
    </row>
    <row r="116" spans="2:10">
      <c r="B116" s="126"/>
      <c r="C116" s="126"/>
      <c r="D116" s="125"/>
      <c r="E116" s="125"/>
      <c r="F116" s="136"/>
      <c r="G116" s="136"/>
      <c r="H116" s="136"/>
      <c r="I116" s="136"/>
      <c r="J116" s="125"/>
    </row>
    <row r="117" spans="2:10">
      <c r="B117" s="126"/>
      <c r="C117" s="126"/>
      <c r="D117" s="125"/>
      <c r="E117" s="125"/>
      <c r="F117" s="136"/>
      <c r="G117" s="136"/>
      <c r="H117" s="136"/>
      <c r="I117" s="136"/>
      <c r="J117" s="125"/>
    </row>
    <row r="118" spans="2:10">
      <c r="B118" s="126"/>
      <c r="C118" s="126"/>
      <c r="D118" s="125"/>
      <c r="E118" s="125"/>
      <c r="F118" s="136"/>
      <c r="G118" s="136"/>
      <c r="H118" s="136"/>
      <c r="I118" s="136"/>
      <c r="J118" s="125"/>
    </row>
    <row r="119" spans="2:10">
      <c r="B119" s="126"/>
      <c r="C119" s="126"/>
      <c r="D119" s="125"/>
      <c r="E119" s="125"/>
      <c r="F119" s="136"/>
      <c r="G119" s="136"/>
      <c r="H119" s="136"/>
      <c r="I119" s="136"/>
      <c r="J119" s="125"/>
    </row>
    <row r="120" spans="2:10">
      <c r="B120" s="126"/>
      <c r="C120" s="126"/>
      <c r="D120" s="125"/>
      <c r="E120" s="125"/>
      <c r="F120" s="136"/>
      <c r="G120" s="136"/>
      <c r="H120" s="136"/>
      <c r="I120" s="136"/>
      <c r="J120" s="125"/>
    </row>
    <row r="121" spans="2:10">
      <c r="B121" s="126"/>
      <c r="C121" s="126"/>
      <c r="D121" s="125"/>
      <c r="E121" s="125"/>
      <c r="F121" s="136"/>
      <c r="G121" s="136"/>
      <c r="H121" s="136"/>
      <c r="I121" s="136"/>
      <c r="J121" s="125"/>
    </row>
    <row r="122" spans="2:10">
      <c r="B122" s="126"/>
      <c r="C122" s="126"/>
      <c r="D122" s="125"/>
      <c r="E122" s="125"/>
      <c r="F122" s="136"/>
      <c r="G122" s="136"/>
      <c r="H122" s="136"/>
      <c r="I122" s="136"/>
      <c r="J122" s="125"/>
    </row>
    <row r="123" spans="2:10">
      <c r="B123" s="126"/>
      <c r="C123" s="126"/>
      <c r="D123" s="125"/>
      <c r="E123" s="125"/>
      <c r="F123" s="136"/>
      <c r="G123" s="136"/>
      <c r="H123" s="136"/>
      <c r="I123" s="136"/>
      <c r="J123" s="125"/>
    </row>
    <row r="124" spans="2:10">
      <c r="B124" s="126"/>
      <c r="C124" s="126"/>
      <c r="D124" s="125"/>
      <c r="E124" s="125"/>
      <c r="F124" s="136"/>
      <c r="G124" s="136"/>
      <c r="H124" s="136"/>
      <c r="I124" s="136"/>
      <c r="J124" s="125"/>
    </row>
    <row r="125" spans="2:10">
      <c r="B125" s="126"/>
      <c r="C125" s="126"/>
      <c r="D125" s="125"/>
      <c r="E125" s="125"/>
      <c r="F125" s="136"/>
      <c r="G125" s="136"/>
      <c r="H125" s="136"/>
      <c r="I125" s="136"/>
      <c r="J125" s="125"/>
    </row>
    <row r="126" spans="2:10">
      <c r="B126" s="126"/>
      <c r="C126" s="126"/>
      <c r="D126" s="125"/>
      <c r="E126" s="125"/>
      <c r="F126" s="136"/>
      <c r="G126" s="136"/>
      <c r="H126" s="136"/>
      <c r="I126" s="136"/>
      <c r="J126" s="125"/>
    </row>
    <row r="127" spans="2:10">
      <c r="B127" s="126"/>
      <c r="C127" s="126"/>
      <c r="D127" s="125"/>
      <c r="E127" s="125"/>
      <c r="F127" s="136"/>
      <c r="G127" s="136"/>
      <c r="H127" s="136"/>
      <c r="I127" s="136"/>
      <c r="J127" s="125"/>
    </row>
    <row r="128" spans="2:10">
      <c r="B128" s="126"/>
      <c r="C128" s="126"/>
      <c r="D128" s="125"/>
      <c r="E128" s="125"/>
      <c r="F128" s="136"/>
      <c r="G128" s="136"/>
      <c r="H128" s="136"/>
      <c r="I128" s="136"/>
      <c r="J128" s="125"/>
    </row>
    <row r="129" spans="2:10">
      <c r="B129" s="126"/>
      <c r="C129" s="126"/>
      <c r="D129" s="125"/>
      <c r="E129" s="125"/>
      <c r="F129" s="136"/>
      <c r="G129" s="136"/>
      <c r="H129" s="136"/>
      <c r="I129" s="136"/>
      <c r="J129" s="125"/>
    </row>
    <row r="130" spans="2:10">
      <c r="B130" s="126"/>
      <c r="C130" s="126"/>
      <c r="D130" s="125"/>
      <c r="E130" s="125"/>
      <c r="F130" s="136"/>
      <c r="G130" s="136"/>
      <c r="H130" s="136"/>
      <c r="I130" s="136"/>
      <c r="J130" s="125"/>
    </row>
    <row r="131" spans="2:10">
      <c r="B131" s="126"/>
      <c r="C131" s="126"/>
      <c r="D131" s="125"/>
      <c r="E131" s="125"/>
      <c r="F131" s="136"/>
      <c r="G131" s="136"/>
      <c r="H131" s="136"/>
      <c r="I131" s="136"/>
      <c r="J131" s="125"/>
    </row>
    <row r="132" spans="2:10">
      <c r="B132" s="126"/>
      <c r="C132" s="126"/>
      <c r="D132" s="125"/>
      <c r="E132" s="125"/>
      <c r="F132" s="136"/>
      <c r="G132" s="136"/>
      <c r="H132" s="136"/>
      <c r="I132" s="136"/>
      <c r="J132" s="125"/>
    </row>
    <row r="133" spans="2:10">
      <c r="B133" s="126"/>
      <c r="C133" s="126"/>
      <c r="D133" s="125"/>
      <c r="E133" s="125"/>
      <c r="F133" s="136"/>
      <c r="G133" s="136"/>
      <c r="H133" s="136"/>
      <c r="I133" s="136"/>
      <c r="J133" s="125"/>
    </row>
    <row r="134" spans="2:10">
      <c r="B134" s="126"/>
      <c r="C134" s="126"/>
      <c r="D134" s="125"/>
      <c r="E134" s="125"/>
      <c r="F134" s="136"/>
      <c r="G134" s="136"/>
      <c r="H134" s="136"/>
      <c r="I134" s="136"/>
      <c r="J134" s="125"/>
    </row>
    <row r="135" spans="2:10">
      <c r="B135" s="126"/>
      <c r="C135" s="126"/>
      <c r="D135" s="125"/>
      <c r="E135" s="125"/>
      <c r="F135" s="136"/>
      <c r="G135" s="136"/>
      <c r="H135" s="136"/>
      <c r="I135" s="136"/>
      <c r="J135" s="125"/>
    </row>
    <row r="136" spans="2:10">
      <c r="B136" s="126"/>
      <c r="C136" s="126"/>
      <c r="D136" s="125"/>
      <c r="E136" s="125"/>
      <c r="F136" s="136"/>
      <c r="G136" s="136"/>
      <c r="H136" s="136"/>
      <c r="I136" s="136"/>
      <c r="J136" s="125"/>
    </row>
    <row r="137" spans="2:10">
      <c r="B137" s="126"/>
      <c r="C137" s="126"/>
      <c r="D137" s="125"/>
      <c r="E137" s="125"/>
      <c r="F137" s="136"/>
      <c r="G137" s="136"/>
      <c r="H137" s="136"/>
      <c r="I137" s="136"/>
      <c r="J137" s="125"/>
    </row>
    <row r="138" spans="2:10">
      <c r="B138" s="126"/>
      <c r="C138" s="126"/>
      <c r="D138" s="125"/>
      <c r="E138" s="125"/>
      <c r="F138" s="136"/>
      <c r="G138" s="136"/>
      <c r="H138" s="136"/>
      <c r="I138" s="136"/>
      <c r="J138" s="125"/>
    </row>
    <row r="139" spans="2:10">
      <c r="B139" s="126"/>
      <c r="C139" s="126"/>
      <c r="D139" s="125"/>
      <c r="E139" s="125"/>
      <c r="F139" s="136"/>
      <c r="G139" s="136"/>
      <c r="H139" s="136"/>
      <c r="I139" s="136"/>
      <c r="J139" s="125"/>
    </row>
    <row r="140" spans="2:10">
      <c r="B140" s="126"/>
      <c r="C140" s="126"/>
      <c r="D140" s="125"/>
      <c r="E140" s="125"/>
      <c r="F140" s="136"/>
      <c r="G140" s="136"/>
      <c r="H140" s="136"/>
      <c r="I140" s="136"/>
      <c r="J140" s="125"/>
    </row>
    <row r="141" spans="2:10">
      <c r="B141" s="126"/>
      <c r="C141" s="126"/>
      <c r="D141" s="125"/>
      <c r="E141" s="125"/>
      <c r="F141" s="136"/>
      <c r="G141" s="136"/>
      <c r="H141" s="136"/>
      <c r="I141" s="136"/>
      <c r="J141" s="125"/>
    </row>
    <row r="142" spans="2:10">
      <c r="B142" s="126"/>
      <c r="C142" s="126"/>
      <c r="D142" s="125"/>
      <c r="E142" s="125"/>
      <c r="F142" s="136"/>
      <c r="G142" s="136"/>
      <c r="H142" s="136"/>
      <c r="I142" s="136"/>
      <c r="J142" s="125"/>
    </row>
    <row r="143" spans="2:10">
      <c r="B143" s="126"/>
      <c r="C143" s="126"/>
      <c r="D143" s="125"/>
      <c r="E143" s="125"/>
      <c r="F143" s="136"/>
      <c r="G143" s="136"/>
      <c r="H143" s="136"/>
      <c r="I143" s="136"/>
      <c r="J143" s="125"/>
    </row>
    <row r="144" spans="2:10">
      <c r="B144" s="126"/>
      <c r="C144" s="126"/>
      <c r="D144" s="125"/>
      <c r="E144" s="125"/>
      <c r="F144" s="136"/>
      <c r="G144" s="136"/>
      <c r="H144" s="136"/>
      <c r="I144" s="136"/>
      <c r="J144" s="125"/>
    </row>
    <row r="145" spans="2:10">
      <c r="B145" s="126"/>
      <c r="C145" s="126"/>
      <c r="D145" s="125"/>
      <c r="E145" s="125"/>
      <c r="F145" s="136"/>
      <c r="G145" s="136"/>
      <c r="H145" s="136"/>
      <c r="I145" s="136"/>
      <c r="J145" s="125"/>
    </row>
    <row r="146" spans="2:10">
      <c r="B146" s="126"/>
      <c r="C146" s="126"/>
      <c r="D146" s="125"/>
      <c r="E146" s="125"/>
      <c r="F146" s="136"/>
      <c r="G146" s="136"/>
      <c r="H146" s="136"/>
      <c r="I146" s="136"/>
      <c r="J146" s="125"/>
    </row>
    <row r="147" spans="2:10">
      <c r="B147" s="126"/>
      <c r="C147" s="126"/>
      <c r="D147" s="125"/>
      <c r="E147" s="125"/>
      <c r="F147" s="136"/>
      <c r="G147" s="136"/>
      <c r="H147" s="136"/>
      <c r="I147" s="136"/>
      <c r="J147" s="125"/>
    </row>
    <row r="148" spans="2:10">
      <c r="B148" s="126"/>
      <c r="C148" s="126"/>
      <c r="D148" s="125"/>
      <c r="E148" s="125"/>
      <c r="F148" s="136"/>
      <c r="G148" s="136"/>
      <c r="H148" s="136"/>
      <c r="I148" s="136"/>
      <c r="J148" s="125"/>
    </row>
    <row r="149" spans="2:10">
      <c r="B149" s="126"/>
      <c r="C149" s="126"/>
      <c r="D149" s="125"/>
      <c r="E149" s="125"/>
      <c r="F149" s="136"/>
      <c r="G149" s="136"/>
      <c r="H149" s="136"/>
      <c r="I149" s="136"/>
      <c r="J149" s="125"/>
    </row>
    <row r="150" spans="2:10">
      <c r="B150" s="126"/>
      <c r="C150" s="126"/>
      <c r="D150" s="125"/>
      <c r="E150" s="125"/>
      <c r="F150" s="136"/>
      <c r="G150" s="136"/>
      <c r="H150" s="136"/>
      <c r="I150" s="136"/>
      <c r="J150" s="125"/>
    </row>
    <row r="151" spans="2:10">
      <c r="B151" s="126"/>
      <c r="C151" s="126"/>
      <c r="D151" s="125"/>
      <c r="E151" s="125"/>
      <c r="F151" s="136"/>
      <c r="G151" s="136"/>
      <c r="H151" s="136"/>
      <c r="I151" s="136"/>
      <c r="J151" s="125"/>
    </row>
    <row r="152" spans="2:10">
      <c r="B152" s="126"/>
      <c r="C152" s="126"/>
      <c r="D152" s="125"/>
      <c r="E152" s="125"/>
      <c r="F152" s="136"/>
      <c r="G152" s="136"/>
      <c r="H152" s="136"/>
      <c r="I152" s="136"/>
      <c r="J152" s="125"/>
    </row>
    <row r="153" spans="2:10">
      <c r="B153" s="126"/>
      <c r="C153" s="126"/>
      <c r="D153" s="125"/>
      <c r="E153" s="125"/>
      <c r="F153" s="136"/>
      <c r="G153" s="136"/>
      <c r="H153" s="136"/>
      <c r="I153" s="136"/>
      <c r="J153" s="125"/>
    </row>
    <row r="154" spans="2:10">
      <c r="B154" s="126"/>
      <c r="C154" s="126"/>
      <c r="D154" s="125"/>
      <c r="E154" s="125"/>
      <c r="F154" s="136"/>
      <c r="G154" s="136"/>
      <c r="H154" s="136"/>
      <c r="I154" s="136"/>
      <c r="J154" s="125"/>
    </row>
    <row r="155" spans="2:10">
      <c r="B155" s="126"/>
      <c r="C155" s="126"/>
      <c r="D155" s="125"/>
      <c r="E155" s="125"/>
      <c r="F155" s="136"/>
      <c r="G155" s="136"/>
      <c r="H155" s="136"/>
      <c r="I155" s="136"/>
      <c r="J155" s="125"/>
    </row>
    <row r="156" spans="2:10">
      <c r="B156" s="126"/>
      <c r="C156" s="126"/>
      <c r="D156" s="125"/>
      <c r="E156" s="125"/>
      <c r="F156" s="136"/>
      <c r="G156" s="136"/>
      <c r="H156" s="136"/>
      <c r="I156" s="136"/>
      <c r="J156" s="125"/>
    </row>
    <row r="157" spans="2:10">
      <c r="B157" s="126"/>
      <c r="C157" s="126"/>
      <c r="D157" s="125"/>
      <c r="E157" s="125"/>
      <c r="F157" s="136"/>
      <c r="G157" s="136"/>
      <c r="H157" s="136"/>
      <c r="I157" s="136"/>
      <c r="J157" s="125"/>
    </row>
    <row r="158" spans="2:10">
      <c r="B158" s="126"/>
      <c r="C158" s="126"/>
      <c r="D158" s="125"/>
      <c r="E158" s="125"/>
      <c r="F158" s="136"/>
      <c r="G158" s="136"/>
      <c r="H158" s="136"/>
      <c r="I158" s="136"/>
      <c r="J158" s="125"/>
    </row>
    <row r="159" spans="2:10">
      <c r="B159" s="126"/>
      <c r="C159" s="126"/>
      <c r="D159" s="125"/>
      <c r="E159" s="125"/>
      <c r="F159" s="136"/>
      <c r="G159" s="136"/>
      <c r="H159" s="136"/>
      <c r="I159" s="136"/>
      <c r="J159" s="125"/>
    </row>
    <row r="160" spans="2:10">
      <c r="B160" s="126"/>
      <c r="C160" s="126"/>
      <c r="D160" s="125"/>
      <c r="E160" s="125"/>
      <c r="F160" s="136"/>
      <c r="G160" s="136"/>
      <c r="H160" s="136"/>
      <c r="I160" s="136"/>
      <c r="J160" s="125"/>
    </row>
    <row r="161" spans="2:10">
      <c r="B161" s="126"/>
      <c r="C161" s="126"/>
      <c r="D161" s="125"/>
      <c r="E161" s="125"/>
      <c r="F161" s="136"/>
      <c r="G161" s="136"/>
      <c r="H161" s="136"/>
      <c r="I161" s="136"/>
      <c r="J161" s="125"/>
    </row>
    <row r="162" spans="2:10">
      <c r="B162" s="126"/>
      <c r="C162" s="126"/>
      <c r="D162" s="125"/>
      <c r="E162" s="125"/>
      <c r="F162" s="136"/>
      <c r="G162" s="136"/>
      <c r="H162" s="136"/>
      <c r="I162" s="136"/>
      <c r="J162" s="125"/>
    </row>
    <row r="163" spans="2:10">
      <c r="B163" s="126"/>
      <c r="C163" s="126"/>
      <c r="D163" s="125"/>
      <c r="E163" s="125"/>
      <c r="F163" s="136"/>
      <c r="G163" s="136"/>
      <c r="H163" s="136"/>
      <c r="I163" s="136"/>
      <c r="J163" s="125"/>
    </row>
    <row r="164" spans="2:10">
      <c r="B164" s="126"/>
      <c r="C164" s="126"/>
      <c r="D164" s="125"/>
      <c r="E164" s="125"/>
      <c r="F164" s="136"/>
      <c r="G164" s="136"/>
      <c r="H164" s="136"/>
      <c r="I164" s="136"/>
      <c r="J164" s="125"/>
    </row>
    <row r="165" spans="2:10">
      <c r="B165" s="126"/>
      <c r="C165" s="126"/>
      <c r="D165" s="125"/>
      <c r="E165" s="125"/>
      <c r="F165" s="136"/>
      <c r="G165" s="136"/>
      <c r="H165" s="136"/>
      <c r="I165" s="136"/>
      <c r="J165" s="125"/>
    </row>
    <row r="166" spans="2:10">
      <c r="B166" s="126"/>
      <c r="C166" s="126"/>
      <c r="D166" s="125"/>
      <c r="E166" s="125"/>
      <c r="F166" s="136"/>
      <c r="G166" s="136"/>
      <c r="H166" s="136"/>
      <c r="I166" s="136"/>
      <c r="J166" s="125"/>
    </row>
    <row r="167" spans="2:10">
      <c r="B167" s="126"/>
      <c r="C167" s="126"/>
      <c r="D167" s="125"/>
      <c r="E167" s="125"/>
      <c r="F167" s="136"/>
      <c r="G167" s="136"/>
      <c r="H167" s="136"/>
      <c r="I167" s="136"/>
      <c r="J167" s="125"/>
    </row>
    <row r="168" spans="2:10">
      <c r="B168" s="126"/>
      <c r="C168" s="126"/>
      <c r="D168" s="125"/>
      <c r="E168" s="125"/>
      <c r="F168" s="136"/>
      <c r="G168" s="136"/>
      <c r="H168" s="136"/>
      <c r="I168" s="136"/>
      <c r="J168" s="125"/>
    </row>
    <row r="169" spans="2:10">
      <c r="B169" s="126"/>
      <c r="C169" s="126"/>
      <c r="D169" s="125"/>
      <c r="E169" s="125"/>
      <c r="F169" s="136"/>
      <c r="G169" s="136"/>
      <c r="H169" s="136"/>
      <c r="I169" s="136"/>
      <c r="J169" s="125"/>
    </row>
    <row r="170" spans="2:10">
      <c r="B170" s="126"/>
      <c r="C170" s="126"/>
      <c r="D170" s="125"/>
      <c r="E170" s="125"/>
      <c r="F170" s="136"/>
      <c r="G170" s="136"/>
      <c r="H170" s="136"/>
      <c r="I170" s="136"/>
      <c r="J170" s="125"/>
    </row>
    <row r="171" spans="2:10">
      <c r="B171" s="126"/>
      <c r="C171" s="126"/>
      <c r="D171" s="125"/>
      <c r="E171" s="125"/>
      <c r="F171" s="136"/>
      <c r="G171" s="136"/>
      <c r="H171" s="136"/>
      <c r="I171" s="136"/>
      <c r="J171" s="125"/>
    </row>
    <row r="172" spans="2:10">
      <c r="B172" s="126"/>
      <c r="C172" s="126"/>
      <c r="D172" s="125"/>
      <c r="E172" s="125"/>
      <c r="F172" s="136"/>
      <c r="G172" s="136"/>
      <c r="H172" s="136"/>
      <c r="I172" s="136"/>
      <c r="J172" s="125"/>
    </row>
    <row r="173" spans="2:10">
      <c r="B173" s="126"/>
      <c r="C173" s="126"/>
      <c r="D173" s="125"/>
      <c r="E173" s="125"/>
      <c r="F173" s="136"/>
      <c r="G173" s="136"/>
      <c r="H173" s="136"/>
      <c r="I173" s="136"/>
      <c r="J173" s="125"/>
    </row>
    <row r="174" spans="2:10">
      <c r="B174" s="126"/>
      <c r="C174" s="126"/>
      <c r="D174" s="125"/>
      <c r="E174" s="125"/>
      <c r="F174" s="136"/>
      <c r="G174" s="136"/>
      <c r="H174" s="136"/>
      <c r="I174" s="136"/>
      <c r="J174" s="125"/>
    </row>
    <row r="175" spans="2:10">
      <c r="B175" s="126"/>
      <c r="C175" s="126"/>
      <c r="D175" s="125"/>
      <c r="E175" s="125"/>
      <c r="F175" s="136"/>
      <c r="G175" s="136"/>
      <c r="H175" s="136"/>
      <c r="I175" s="136"/>
      <c r="J175" s="125"/>
    </row>
    <row r="176" spans="2:10">
      <c r="B176" s="126"/>
      <c r="C176" s="126"/>
      <c r="D176" s="125"/>
      <c r="E176" s="125"/>
      <c r="F176" s="136"/>
      <c r="G176" s="136"/>
      <c r="H176" s="136"/>
      <c r="I176" s="136"/>
      <c r="J176" s="125"/>
    </row>
    <row r="177" spans="2:10">
      <c r="B177" s="126"/>
      <c r="C177" s="126"/>
      <c r="D177" s="125"/>
      <c r="E177" s="125"/>
      <c r="F177" s="136"/>
      <c r="G177" s="136"/>
      <c r="H177" s="136"/>
      <c r="I177" s="136"/>
      <c r="J177" s="125"/>
    </row>
    <row r="178" spans="2:10">
      <c r="B178" s="126"/>
      <c r="C178" s="126"/>
      <c r="D178" s="125"/>
      <c r="E178" s="125"/>
      <c r="F178" s="136"/>
      <c r="G178" s="136"/>
      <c r="H178" s="136"/>
      <c r="I178" s="136"/>
      <c r="J178" s="125"/>
    </row>
    <row r="179" spans="2:10">
      <c r="B179" s="126"/>
      <c r="C179" s="126"/>
      <c r="D179" s="125"/>
      <c r="E179" s="125"/>
      <c r="F179" s="136"/>
      <c r="G179" s="136"/>
      <c r="H179" s="136"/>
      <c r="I179" s="136"/>
      <c r="J179" s="125"/>
    </row>
    <row r="180" spans="2:10">
      <c r="B180" s="126"/>
      <c r="C180" s="126"/>
      <c r="D180" s="125"/>
      <c r="E180" s="125"/>
      <c r="F180" s="136"/>
      <c r="G180" s="136"/>
      <c r="H180" s="136"/>
      <c r="I180" s="136"/>
      <c r="J180" s="125"/>
    </row>
    <row r="181" spans="2:10">
      <c r="B181" s="126"/>
      <c r="C181" s="126"/>
      <c r="D181" s="125"/>
      <c r="E181" s="125"/>
      <c r="F181" s="136"/>
      <c r="G181" s="136"/>
      <c r="H181" s="136"/>
      <c r="I181" s="136"/>
      <c r="J181" s="125"/>
    </row>
    <row r="182" spans="2:10">
      <c r="B182" s="126"/>
      <c r="C182" s="126"/>
      <c r="D182" s="125"/>
      <c r="E182" s="125"/>
      <c r="F182" s="136"/>
      <c r="G182" s="136"/>
      <c r="H182" s="136"/>
      <c r="I182" s="136"/>
      <c r="J182" s="125"/>
    </row>
    <row r="183" spans="2:10">
      <c r="B183" s="126"/>
      <c r="C183" s="126"/>
      <c r="D183" s="125"/>
      <c r="E183" s="125"/>
      <c r="F183" s="136"/>
      <c r="G183" s="136"/>
      <c r="H183" s="136"/>
      <c r="I183" s="136"/>
      <c r="J183" s="125"/>
    </row>
    <row r="184" spans="2:10">
      <c r="B184" s="126"/>
      <c r="C184" s="126"/>
      <c r="D184" s="125"/>
      <c r="E184" s="125"/>
      <c r="F184" s="136"/>
      <c r="G184" s="136"/>
      <c r="H184" s="136"/>
      <c r="I184" s="136"/>
      <c r="J184" s="125"/>
    </row>
    <row r="185" spans="2:10">
      <c r="B185" s="126"/>
      <c r="C185" s="126"/>
      <c r="D185" s="125"/>
      <c r="E185" s="125"/>
      <c r="F185" s="136"/>
      <c r="G185" s="136"/>
      <c r="H185" s="136"/>
      <c r="I185" s="136"/>
      <c r="J185" s="125"/>
    </row>
    <row r="186" spans="2:10">
      <c r="B186" s="126"/>
      <c r="C186" s="126"/>
      <c r="D186" s="125"/>
      <c r="E186" s="125"/>
      <c r="F186" s="136"/>
      <c r="G186" s="136"/>
      <c r="H186" s="136"/>
      <c r="I186" s="136"/>
      <c r="J186" s="125"/>
    </row>
    <row r="187" spans="2:10">
      <c r="B187" s="126"/>
      <c r="C187" s="126"/>
      <c r="D187" s="125"/>
      <c r="E187" s="125"/>
      <c r="F187" s="136"/>
      <c r="G187" s="136"/>
      <c r="H187" s="136"/>
      <c r="I187" s="136"/>
      <c r="J187" s="125"/>
    </row>
    <row r="188" spans="2:10">
      <c r="B188" s="126"/>
      <c r="C188" s="126"/>
      <c r="D188" s="125"/>
      <c r="E188" s="125"/>
      <c r="F188" s="136"/>
      <c r="G188" s="136"/>
      <c r="H188" s="136"/>
      <c r="I188" s="136"/>
      <c r="J188" s="125"/>
    </row>
    <row r="189" spans="2:10">
      <c r="B189" s="126"/>
      <c r="C189" s="126"/>
      <c r="D189" s="125"/>
      <c r="E189" s="125"/>
      <c r="F189" s="136"/>
      <c r="G189" s="136"/>
      <c r="H189" s="136"/>
      <c r="I189" s="136"/>
      <c r="J189" s="125"/>
    </row>
    <row r="190" spans="2:10">
      <c r="B190" s="126"/>
      <c r="C190" s="126"/>
      <c r="D190" s="125"/>
      <c r="E190" s="125"/>
      <c r="F190" s="136"/>
      <c r="G190" s="136"/>
      <c r="H190" s="136"/>
      <c r="I190" s="136"/>
      <c r="J190" s="125"/>
    </row>
    <row r="191" spans="2:10">
      <c r="B191" s="126"/>
      <c r="C191" s="126"/>
      <c r="D191" s="125"/>
      <c r="E191" s="125"/>
      <c r="F191" s="136"/>
      <c r="G191" s="136"/>
      <c r="H191" s="136"/>
      <c r="I191" s="136"/>
      <c r="J191" s="125"/>
    </row>
    <row r="192" spans="2:10">
      <c r="B192" s="126"/>
      <c r="C192" s="126"/>
      <c r="D192" s="125"/>
      <c r="E192" s="125"/>
      <c r="F192" s="136"/>
      <c r="G192" s="136"/>
      <c r="H192" s="136"/>
      <c r="I192" s="136"/>
      <c r="J192" s="125"/>
    </row>
    <row r="193" spans="2:10">
      <c r="B193" s="126"/>
      <c r="C193" s="126"/>
      <c r="D193" s="125"/>
      <c r="E193" s="125"/>
      <c r="F193" s="136"/>
      <c r="G193" s="136"/>
      <c r="H193" s="136"/>
      <c r="I193" s="136"/>
      <c r="J193" s="125"/>
    </row>
    <row r="194" spans="2:10">
      <c r="B194" s="126"/>
      <c r="C194" s="126"/>
      <c r="D194" s="125"/>
      <c r="E194" s="125"/>
      <c r="F194" s="136"/>
      <c r="G194" s="136"/>
      <c r="H194" s="136"/>
      <c r="I194" s="136"/>
      <c r="J194" s="125"/>
    </row>
    <row r="195" spans="2:10">
      <c r="B195" s="126"/>
      <c r="C195" s="126"/>
      <c r="D195" s="125"/>
      <c r="E195" s="125"/>
      <c r="F195" s="136"/>
      <c r="G195" s="136"/>
      <c r="H195" s="136"/>
      <c r="I195" s="136"/>
      <c r="J195" s="125"/>
    </row>
    <row r="196" spans="2:10">
      <c r="B196" s="126"/>
      <c r="C196" s="126"/>
      <c r="D196" s="125"/>
      <c r="E196" s="125"/>
      <c r="F196" s="136"/>
      <c r="G196" s="136"/>
      <c r="H196" s="136"/>
      <c r="I196" s="136"/>
      <c r="J196" s="125"/>
    </row>
    <row r="197" spans="2:10">
      <c r="B197" s="126"/>
      <c r="C197" s="126"/>
      <c r="D197" s="125"/>
      <c r="E197" s="125"/>
      <c r="F197" s="136"/>
      <c r="G197" s="136"/>
      <c r="H197" s="136"/>
      <c r="I197" s="136"/>
      <c r="J197" s="125"/>
    </row>
    <row r="198" spans="2:10">
      <c r="B198" s="126"/>
      <c r="C198" s="126"/>
      <c r="D198" s="125"/>
      <c r="E198" s="125"/>
      <c r="F198" s="136"/>
      <c r="G198" s="136"/>
      <c r="H198" s="136"/>
      <c r="I198" s="136"/>
      <c r="J198" s="125"/>
    </row>
    <row r="199" spans="2:10">
      <c r="B199" s="126"/>
      <c r="C199" s="126"/>
      <c r="D199" s="125"/>
      <c r="E199" s="125"/>
      <c r="F199" s="136"/>
      <c r="G199" s="136"/>
      <c r="H199" s="136"/>
      <c r="I199" s="136"/>
      <c r="J199" s="125"/>
    </row>
    <row r="200" spans="2:10">
      <c r="B200" s="126"/>
      <c r="C200" s="126"/>
      <c r="D200" s="125"/>
      <c r="E200" s="125"/>
      <c r="F200" s="136"/>
      <c r="G200" s="136"/>
      <c r="H200" s="136"/>
      <c r="I200" s="136"/>
      <c r="J200" s="125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5" type="noConversion"/>
  <dataValidations count="1">
    <dataValidation allowBlank="1" showInputMessage="1" showErrorMessage="1" sqref="D1:J9 C5:C9 A1:A1048576 B1:B9 B50:J1048576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4.5703125" style="1" bestFit="1" customWidth="1"/>
    <col min="5" max="5" width="9" style="1" bestFit="1" customWidth="1"/>
    <col min="6" max="6" width="6.140625" style="1" bestFit="1" customWidth="1"/>
    <col min="7" max="7" width="5.28515625" style="1" bestFit="1" customWidth="1"/>
    <col min="8" max="8" width="7.5703125" style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6384" width="9.140625" style="1"/>
  </cols>
  <sheetData>
    <row r="1" spans="2:11">
      <c r="B1" s="45" t="s">
        <v>150</v>
      </c>
      <c r="C1" s="65" t="s" vm="1">
        <v>238</v>
      </c>
    </row>
    <row r="2" spans="2:11">
      <c r="B2" s="45" t="s">
        <v>149</v>
      </c>
      <c r="C2" s="65" t="s">
        <v>239</v>
      </c>
    </row>
    <row r="3" spans="2:11">
      <c r="B3" s="45" t="s">
        <v>151</v>
      </c>
      <c r="C3" s="65" t="s">
        <v>240</v>
      </c>
    </row>
    <row r="4" spans="2:11">
      <c r="B4" s="45" t="s">
        <v>152</v>
      </c>
      <c r="C4" s="65" t="s">
        <v>241</v>
      </c>
    </row>
    <row r="6" spans="2:11" ht="26.25" customHeight="1">
      <c r="B6" s="157" t="s">
        <v>183</v>
      </c>
      <c r="C6" s="158"/>
      <c r="D6" s="158"/>
      <c r="E6" s="158"/>
      <c r="F6" s="158"/>
      <c r="G6" s="158"/>
      <c r="H6" s="158"/>
      <c r="I6" s="158"/>
      <c r="J6" s="158"/>
      <c r="K6" s="159"/>
    </row>
    <row r="7" spans="2:11" s="3" customFormat="1" ht="63">
      <c r="B7" s="46" t="s">
        <v>120</v>
      </c>
      <c r="C7" s="48" t="s">
        <v>121</v>
      </c>
      <c r="D7" s="48" t="s">
        <v>14</v>
      </c>
      <c r="E7" s="48" t="s">
        <v>15</v>
      </c>
      <c r="F7" s="48" t="s">
        <v>61</v>
      </c>
      <c r="G7" s="48" t="s">
        <v>107</v>
      </c>
      <c r="H7" s="48" t="s">
        <v>57</v>
      </c>
      <c r="I7" s="48" t="s">
        <v>115</v>
      </c>
      <c r="J7" s="48" t="s">
        <v>153</v>
      </c>
      <c r="K7" s="62" t="s">
        <v>154</v>
      </c>
    </row>
    <row r="8" spans="2:11" s="3" customFormat="1" ht="21.75" customHeight="1">
      <c r="B8" s="14"/>
      <c r="C8" s="56"/>
      <c r="D8" s="15"/>
      <c r="E8" s="15"/>
      <c r="F8" s="15" t="s">
        <v>19</v>
      </c>
      <c r="G8" s="15"/>
      <c r="H8" s="15" t="s">
        <v>19</v>
      </c>
      <c r="I8" s="15" t="s">
        <v>216</v>
      </c>
      <c r="J8" s="30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134" t="s">
        <v>3827</v>
      </c>
      <c r="C10" s="95"/>
      <c r="D10" s="95"/>
      <c r="E10" s="95"/>
      <c r="F10" s="95"/>
      <c r="G10" s="95"/>
      <c r="H10" s="95"/>
      <c r="I10" s="135">
        <v>0</v>
      </c>
      <c r="J10" s="95"/>
      <c r="K10" s="95"/>
    </row>
    <row r="11" spans="2:11" ht="21" customHeight="1">
      <c r="B11" s="132"/>
      <c r="C11" s="95"/>
      <c r="D11" s="95"/>
      <c r="E11" s="95"/>
      <c r="F11" s="95"/>
      <c r="G11" s="95"/>
      <c r="H11" s="95"/>
      <c r="I11" s="95"/>
      <c r="J11" s="95"/>
      <c r="K11" s="95"/>
    </row>
    <row r="12" spans="2:11">
      <c r="B12" s="132"/>
      <c r="C12" s="95"/>
      <c r="D12" s="95"/>
      <c r="E12" s="95"/>
      <c r="F12" s="95"/>
      <c r="G12" s="95"/>
      <c r="H12" s="95"/>
      <c r="I12" s="95"/>
      <c r="J12" s="95"/>
      <c r="K12" s="95"/>
    </row>
    <row r="13" spans="2:11">
      <c r="B13" s="95"/>
      <c r="C13" s="95"/>
      <c r="D13" s="95"/>
      <c r="E13" s="95"/>
      <c r="F13" s="95"/>
      <c r="G13" s="95"/>
      <c r="H13" s="95"/>
      <c r="I13" s="95"/>
      <c r="J13" s="95"/>
      <c r="K13" s="95"/>
    </row>
    <row r="14" spans="2:11">
      <c r="B14" s="95"/>
      <c r="C14" s="95"/>
      <c r="D14" s="95"/>
      <c r="E14" s="95"/>
      <c r="F14" s="95"/>
      <c r="G14" s="95"/>
      <c r="H14" s="95"/>
      <c r="I14" s="95"/>
      <c r="J14" s="95"/>
      <c r="K14" s="95"/>
    </row>
    <row r="15" spans="2:11"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2:11">
      <c r="B16" s="95"/>
      <c r="C16" s="95"/>
      <c r="D16" s="95"/>
      <c r="E16" s="95"/>
      <c r="F16" s="95"/>
      <c r="G16" s="95"/>
      <c r="H16" s="95"/>
      <c r="I16" s="95"/>
      <c r="J16" s="95"/>
      <c r="K16" s="95"/>
    </row>
    <row r="17" spans="2:11">
      <c r="B17" s="95"/>
      <c r="C17" s="95"/>
      <c r="D17" s="95"/>
      <c r="E17" s="95"/>
      <c r="F17" s="95"/>
      <c r="G17" s="95"/>
      <c r="H17" s="95"/>
      <c r="I17" s="95"/>
      <c r="J17" s="95"/>
      <c r="K17" s="95"/>
    </row>
    <row r="18" spans="2:11">
      <c r="B18" s="95"/>
      <c r="C18" s="95"/>
      <c r="D18" s="95"/>
      <c r="E18" s="95"/>
      <c r="F18" s="95"/>
      <c r="G18" s="95"/>
      <c r="H18" s="95"/>
      <c r="I18" s="95"/>
      <c r="J18" s="95"/>
      <c r="K18" s="95"/>
    </row>
    <row r="19" spans="2:11">
      <c r="B19" s="95"/>
      <c r="C19" s="95"/>
      <c r="D19" s="95"/>
      <c r="E19" s="95"/>
      <c r="F19" s="95"/>
      <c r="G19" s="95"/>
      <c r="H19" s="95"/>
      <c r="I19" s="95"/>
      <c r="J19" s="95"/>
      <c r="K19" s="95"/>
    </row>
    <row r="20" spans="2:11"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2:11">
      <c r="B21" s="95"/>
      <c r="C21" s="95"/>
      <c r="D21" s="95"/>
      <c r="E21" s="95"/>
      <c r="F21" s="95"/>
      <c r="G21" s="95"/>
      <c r="H21" s="95"/>
      <c r="I21" s="95"/>
      <c r="J21" s="95"/>
      <c r="K21" s="95"/>
    </row>
    <row r="22" spans="2:11">
      <c r="B22" s="95"/>
      <c r="C22" s="95"/>
      <c r="D22" s="95"/>
      <c r="E22" s="95"/>
      <c r="F22" s="95"/>
      <c r="G22" s="95"/>
      <c r="H22" s="95"/>
      <c r="I22" s="95"/>
      <c r="J22" s="95"/>
      <c r="K22" s="95"/>
    </row>
    <row r="23" spans="2:11">
      <c r="B23" s="95"/>
      <c r="C23" s="95"/>
      <c r="D23" s="95"/>
      <c r="E23" s="95"/>
      <c r="F23" s="95"/>
      <c r="G23" s="95"/>
      <c r="H23" s="95"/>
      <c r="I23" s="95"/>
      <c r="J23" s="95"/>
      <c r="K23" s="95"/>
    </row>
    <row r="24" spans="2:11">
      <c r="B24" s="95"/>
      <c r="C24" s="95"/>
      <c r="D24" s="95"/>
      <c r="E24" s="95"/>
      <c r="F24" s="95"/>
      <c r="G24" s="95"/>
      <c r="H24" s="95"/>
      <c r="I24" s="95"/>
      <c r="J24" s="95"/>
      <c r="K24" s="95"/>
    </row>
    <row r="25" spans="2:11">
      <c r="B25" s="95"/>
      <c r="C25" s="95"/>
      <c r="D25" s="95"/>
      <c r="E25" s="95"/>
      <c r="F25" s="95"/>
      <c r="G25" s="95"/>
      <c r="H25" s="95"/>
      <c r="I25" s="95"/>
      <c r="J25" s="95"/>
      <c r="K25" s="95"/>
    </row>
    <row r="26" spans="2:11"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2:11">
      <c r="B27" s="95"/>
      <c r="C27" s="95"/>
      <c r="D27" s="95"/>
      <c r="E27" s="95"/>
      <c r="F27" s="95"/>
      <c r="G27" s="95"/>
      <c r="H27" s="95"/>
      <c r="I27" s="95"/>
      <c r="J27" s="95"/>
      <c r="K27" s="95"/>
    </row>
    <row r="28" spans="2:11">
      <c r="B28" s="95"/>
      <c r="C28" s="95"/>
      <c r="D28" s="95"/>
      <c r="E28" s="95"/>
      <c r="F28" s="95"/>
      <c r="G28" s="95"/>
      <c r="H28" s="95"/>
      <c r="I28" s="95"/>
      <c r="J28" s="95"/>
      <c r="K28" s="95"/>
    </row>
    <row r="29" spans="2:11">
      <c r="B29" s="95"/>
      <c r="C29" s="95"/>
      <c r="D29" s="95"/>
      <c r="E29" s="95"/>
      <c r="F29" s="95"/>
      <c r="G29" s="95"/>
      <c r="H29" s="95"/>
      <c r="I29" s="95"/>
      <c r="J29" s="95"/>
      <c r="K29" s="95"/>
    </row>
    <row r="30" spans="2:11">
      <c r="B30" s="95"/>
      <c r="C30" s="95"/>
      <c r="D30" s="95"/>
      <c r="E30" s="95"/>
      <c r="F30" s="95"/>
      <c r="G30" s="95"/>
      <c r="H30" s="95"/>
      <c r="I30" s="95"/>
      <c r="J30" s="95"/>
      <c r="K30" s="95"/>
    </row>
    <row r="31" spans="2:11">
      <c r="B31" s="95"/>
      <c r="C31" s="95"/>
      <c r="D31" s="95"/>
      <c r="E31" s="95"/>
      <c r="F31" s="95"/>
      <c r="G31" s="95"/>
      <c r="H31" s="95"/>
      <c r="I31" s="95"/>
      <c r="J31" s="95"/>
      <c r="K31" s="95"/>
    </row>
    <row r="32" spans="2:11">
      <c r="B32" s="95"/>
      <c r="C32" s="95"/>
      <c r="D32" s="95"/>
      <c r="E32" s="95"/>
      <c r="F32" s="95"/>
      <c r="G32" s="95"/>
      <c r="H32" s="95"/>
      <c r="I32" s="95"/>
      <c r="J32" s="95"/>
      <c r="K32" s="95"/>
    </row>
    <row r="33" spans="2:11">
      <c r="B33" s="95"/>
      <c r="C33" s="95"/>
      <c r="D33" s="95"/>
      <c r="E33" s="95"/>
      <c r="F33" s="95"/>
      <c r="G33" s="95"/>
      <c r="H33" s="95"/>
      <c r="I33" s="95"/>
      <c r="J33" s="95"/>
      <c r="K33" s="95"/>
    </row>
    <row r="34" spans="2:11">
      <c r="B34" s="95"/>
      <c r="C34" s="95"/>
      <c r="D34" s="95"/>
      <c r="E34" s="95"/>
      <c r="F34" s="95"/>
      <c r="G34" s="95"/>
      <c r="H34" s="95"/>
      <c r="I34" s="95"/>
      <c r="J34" s="95"/>
      <c r="K34" s="95"/>
    </row>
    <row r="35" spans="2:11">
      <c r="B35" s="95"/>
      <c r="C35" s="95"/>
      <c r="D35" s="95"/>
      <c r="E35" s="95"/>
      <c r="F35" s="95"/>
      <c r="G35" s="95"/>
      <c r="H35" s="95"/>
      <c r="I35" s="95"/>
      <c r="J35" s="95"/>
      <c r="K35" s="95"/>
    </row>
    <row r="36" spans="2:11">
      <c r="B36" s="95"/>
      <c r="C36" s="95"/>
      <c r="D36" s="95"/>
      <c r="E36" s="95"/>
      <c r="F36" s="95"/>
      <c r="G36" s="95"/>
      <c r="H36" s="95"/>
      <c r="I36" s="95"/>
      <c r="J36" s="95"/>
      <c r="K36" s="95"/>
    </row>
    <row r="37" spans="2:11">
      <c r="B37" s="95"/>
      <c r="C37" s="95"/>
      <c r="D37" s="95"/>
      <c r="E37" s="95"/>
      <c r="F37" s="95"/>
      <c r="G37" s="95"/>
      <c r="H37" s="95"/>
      <c r="I37" s="95"/>
      <c r="J37" s="95"/>
      <c r="K37" s="95"/>
    </row>
    <row r="38" spans="2:11">
      <c r="B38" s="95"/>
      <c r="C38" s="95"/>
      <c r="D38" s="95"/>
      <c r="E38" s="95"/>
      <c r="F38" s="95"/>
      <c r="G38" s="95"/>
      <c r="H38" s="95"/>
      <c r="I38" s="95"/>
      <c r="J38" s="95"/>
      <c r="K38" s="95"/>
    </row>
    <row r="39" spans="2:11">
      <c r="B39" s="95"/>
      <c r="C39" s="95"/>
      <c r="D39" s="95"/>
      <c r="E39" s="95"/>
      <c r="F39" s="95"/>
      <c r="G39" s="95"/>
      <c r="H39" s="95"/>
      <c r="I39" s="95"/>
      <c r="J39" s="95"/>
      <c r="K39" s="95"/>
    </row>
    <row r="40" spans="2:11">
      <c r="B40" s="95"/>
      <c r="C40" s="95"/>
      <c r="D40" s="95"/>
      <c r="E40" s="95"/>
      <c r="F40" s="95"/>
      <c r="G40" s="95"/>
      <c r="H40" s="95"/>
      <c r="I40" s="95"/>
      <c r="J40" s="95"/>
      <c r="K40" s="95"/>
    </row>
    <row r="41" spans="2:11">
      <c r="B41" s="95"/>
      <c r="C41" s="95"/>
      <c r="D41" s="95"/>
      <c r="E41" s="95"/>
      <c r="F41" s="95"/>
      <c r="G41" s="95"/>
      <c r="H41" s="95"/>
      <c r="I41" s="95"/>
      <c r="J41" s="95"/>
      <c r="K41" s="95"/>
    </row>
    <row r="42" spans="2:11">
      <c r="B42" s="95"/>
      <c r="C42" s="95"/>
      <c r="D42" s="95"/>
      <c r="E42" s="95"/>
      <c r="F42" s="95"/>
      <c r="G42" s="95"/>
      <c r="H42" s="95"/>
      <c r="I42" s="95"/>
      <c r="J42" s="95"/>
      <c r="K42" s="95"/>
    </row>
    <row r="43" spans="2:11">
      <c r="B43" s="95"/>
      <c r="C43" s="95"/>
      <c r="D43" s="95"/>
      <c r="E43" s="95"/>
      <c r="F43" s="95"/>
      <c r="G43" s="95"/>
      <c r="H43" s="95"/>
      <c r="I43" s="95"/>
      <c r="J43" s="95"/>
      <c r="K43" s="95"/>
    </row>
    <row r="44" spans="2:11">
      <c r="B44" s="95"/>
      <c r="C44" s="95"/>
      <c r="D44" s="95"/>
      <c r="E44" s="95"/>
      <c r="F44" s="95"/>
      <c r="G44" s="95"/>
      <c r="H44" s="95"/>
      <c r="I44" s="95"/>
      <c r="J44" s="95"/>
      <c r="K44" s="95"/>
    </row>
    <row r="45" spans="2:11">
      <c r="B45" s="95"/>
      <c r="C45" s="95"/>
      <c r="D45" s="95"/>
      <c r="E45" s="95"/>
      <c r="F45" s="95"/>
      <c r="G45" s="95"/>
      <c r="H45" s="95"/>
      <c r="I45" s="95"/>
      <c r="J45" s="95"/>
      <c r="K45" s="95"/>
    </row>
    <row r="46" spans="2:11">
      <c r="B46" s="95"/>
      <c r="C46" s="95"/>
      <c r="D46" s="95"/>
      <c r="E46" s="95"/>
      <c r="F46" s="95"/>
      <c r="G46" s="95"/>
      <c r="H46" s="95"/>
      <c r="I46" s="95"/>
      <c r="J46" s="95"/>
      <c r="K46" s="95"/>
    </row>
    <row r="47" spans="2:11">
      <c r="B47" s="95"/>
      <c r="C47" s="95"/>
      <c r="D47" s="95"/>
      <c r="E47" s="95"/>
      <c r="F47" s="95"/>
      <c r="G47" s="95"/>
      <c r="H47" s="95"/>
      <c r="I47" s="95"/>
      <c r="J47" s="95"/>
      <c r="K47" s="95"/>
    </row>
    <row r="48" spans="2:11">
      <c r="B48" s="95"/>
      <c r="C48" s="95"/>
      <c r="D48" s="95"/>
      <c r="E48" s="95"/>
      <c r="F48" s="95"/>
      <c r="G48" s="95"/>
      <c r="H48" s="95"/>
      <c r="I48" s="95"/>
      <c r="J48" s="95"/>
      <c r="K48" s="95"/>
    </row>
    <row r="49" spans="2:11">
      <c r="B49" s="95"/>
      <c r="C49" s="95"/>
      <c r="D49" s="95"/>
      <c r="E49" s="95"/>
      <c r="F49" s="95"/>
      <c r="G49" s="95"/>
      <c r="H49" s="95"/>
      <c r="I49" s="95"/>
      <c r="J49" s="95"/>
      <c r="K49" s="95"/>
    </row>
    <row r="50" spans="2:11">
      <c r="B50" s="95"/>
      <c r="C50" s="95"/>
      <c r="D50" s="95"/>
      <c r="E50" s="95"/>
      <c r="F50" s="95"/>
      <c r="G50" s="95"/>
      <c r="H50" s="95"/>
      <c r="I50" s="95"/>
      <c r="J50" s="95"/>
      <c r="K50" s="95"/>
    </row>
    <row r="51" spans="2:11">
      <c r="B51" s="95"/>
      <c r="C51" s="95"/>
      <c r="D51" s="95"/>
      <c r="E51" s="95"/>
      <c r="F51" s="95"/>
      <c r="G51" s="95"/>
      <c r="H51" s="95"/>
      <c r="I51" s="95"/>
      <c r="J51" s="95"/>
      <c r="K51" s="95"/>
    </row>
    <row r="52" spans="2:11">
      <c r="B52" s="95"/>
      <c r="C52" s="95"/>
      <c r="D52" s="95"/>
      <c r="E52" s="95"/>
      <c r="F52" s="95"/>
      <c r="G52" s="95"/>
      <c r="H52" s="95"/>
      <c r="I52" s="95"/>
      <c r="J52" s="95"/>
      <c r="K52" s="95"/>
    </row>
    <row r="53" spans="2:11">
      <c r="B53" s="95"/>
      <c r="C53" s="95"/>
      <c r="D53" s="95"/>
      <c r="E53" s="95"/>
      <c r="F53" s="95"/>
      <c r="G53" s="95"/>
      <c r="H53" s="95"/>
      <c r="I53" s="95"/>
      <c r="J53" s="95"/>
      <c r="K53" s="95"/>
    </row>
    <row r="54" spans="2:11">
      <c r="B54" s="95"/>
      <c r="C54" s="95"/>
      <c r="D54" s="95"/>
      <c r="E54" s="95"/>
      <c r="F54" s="95"/>
      <c r="G54" s="95"/>
      <c r="H54" s="95"/>
      <c r="I54" s="95"/>
      <c r="J54" s="95"/>
      <c r="K54" s="95"/>
    </row>
    <row r="55" spans="2:11">
      <c r="B55" s="95"/>
      <c r="C55" s="95"/>
      <c r="D55" s="95"/>
      <c r="E55" s="95"/>
      <c r="F55" s="95"/>
      <c r="G55" s="95"/>
      <c r="H55" s="95"/>
      <c r="I55" s="95"/>
      <c r="J55" s="95"/>
      <c r="K55" s="95"/>
    </row>
    <row r="56" spans="2:11">
      <c r="B56" s="95"/>
      <c r="C56" s="95"/>
      <c r="D56" s="95"/>
      <c r="E56" s="95"/>
      <c r="F56" s="95"/>
      <c r="G56" s="95"/>
      <c r="H56" s="95"/>
      <c r="I56" s="95"/>
      <c r="J56" s="95"/>
      <c r="K56" s="95"/>
    </row>
    <row r="57" spans="2:11">
      <c r="B57" s="95"/>
      <c r="C57" s="95"/>
      <c r="D57" s="95"/>
      <c r="E57" s="95"/>
      <c r="F57" s="95"/>
      <c r="G57" s="95"/>
      <c r="H57" s="95"/>
      <c r="I57" s="95"/>
      <c r="J57" s="95"/>
      <c r="K57" s="95"/>
    </row>
    <row r="58" spans="2:11">
      <c r="B58" s="95"/>
      <c r="C58" s="95"/>
      <c r="D58" s="95"/>
      <c r="E58" s="95"/>
      <c r="F58" s="95"/>
      <c r="G58" s="95"/>
      <c r="H58" s="95"/>
      <c r="I58" s="95"/>
      <c r="J58" s="95"/>
      <c r="K58" s="95"/>
    </row>
    <row r="59" spans="2:11"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2:11"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2:11"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2:11"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2:11"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2:11"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2:11"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2:11"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2:11"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2:11"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2:11"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2:11"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2:11"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2:11"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2:11"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2:11"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2:11"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2:11"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2:11"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2:11"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2:11"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2:11"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2:11"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2:11"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2:11"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2:11"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2:11"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2:11"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2:11"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2:11"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2:11"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2:11"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2:11"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2:11"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2:11"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2:11"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2:11"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2:11"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2:11"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2:11"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2:11"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2:11"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2:11"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2:11"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2:11"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2:11"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2:11">
      <c r="B105" s="95"/>
      <c r="C105" s="95"/>
      <c r="D105" s="95"/>
      <c r="E105" s="95"/>
      <c r="F105" s="95"/>
      <c r="G105" s="95"/>
      <c r="H105" s="95"/>
      <c r="I105" s="95"/>
      <c r="J105" s="95"/>
      <c r="K105" s="95"/>
    </row>
    <row r="106" spans="2:11">
      <c r="B106" s="95"/>
      <c r="C106" s="95"/>
      <c r="D106" s="95"/>
      <c r="E106" s="95"/>
      <c r="F106" s="95"/>
      <c r="G106" s="95"/>
      <c r="H106" s="95"/>
      <c r="I106" s="95"/>
      <c r="J106" s="95"/>
      <c r="K106" s="95"/>
    </row>
    <row r="107" spans="2:11">
      <c r="B107" s="95"/>
      <c r="C107" s="95"/>
      <c r="D107" s="95"/>
      <c r="E107" s="95"/>
      <c r="F107" s="95"/>
      <c r="G107" s="95"/>
      <c r="H107" s="95"/>
      <c r="I107" s="95"/>
      <c r="J107" s="95"/>
      <c r="K107" s="95"/>
    </row>
    <row r="108" spans="2:11">
      <c r="B108" s="95"/>
      <c r="C108" s="95"/>
      <c r="D108" s="95"/>
      <c r="E108" s="95"/>
      <c r="F108" s="95"/>
      <c r="G108" s="95"/>
      <c r="H108" s="95"/>
      <c r="I108" s="95"/>
      <c r="J108" s="95"/>
      <c r="K108" s="95"/>
    </row>
    <row r="109" spans="2:11">
      <c r="B109" s="95"/>
      <c r="C109" s="95"/>
      <c r="D109" s="95"/>
      <c r="E109" s="95"/>
      <c r="F109" s="95"/>
      <c r="G109" s="95"/>
      <c r="H109" s="95"/>
      <c r="I109" s="95"/>
      <c r="J109" s="95"/>
      <c r="K109" s="95"/>
    </row>
    <row r="110" spans="2:11">
      <c r="B110" s="126"/>
      <c r="C110" s="126"/>
      <c r="D110" s="136"/>
      <c r="E110" s="136"/>
      <c r="F110" s="136"/>
      <c r="G110" s="136"/>
      <c r="H110" s="136"/>
      <c r="I110" s="125"/>
      <c r="J110" s="125"/>
      <c r="K110" s="125"/>
    </row>
    <row r="111" spans="2:11">
      <c r="B111" s="126"/>
      <c r="C111" s="126"/>
      <c r="D111" s="136"/>
      <c r="E111" s="136"/>
      <c r="F111" s="136"/>
      <c r="G111" s="136"/>
      <c r="H111" s="136"/>
      <c r="I111" s="125"/>
      <c r="J111" s="125"/>
      <c r="K111" s="125"/>
    </row>
    <row r="112" spans="2:11">
      <c r="B112" s="126"/>
      <c r="C112" s="126"/>
      <c r="D112" s="136"/>
      <c r="E112" s="136"/>
      <c r="F112" s="136"/>
      <c r="G112" s="136"/>
      <c r="H112" s="136"/>
      <c r="I112" s="125"/>
      <c r="J112" s="125"/>
      <c r="K112" s="125"/>
    </row>
    <row r="113" spans="2:11">
      <c r="B113" s="126"/>
      <c r="C113" s="126"/>
      <c r="D113" s="136"/>
      <c r="E113" s="136"/>
      <c r="F113" s="136"/>
      <c r="G113" s="136"/>
      <c r="H113" s="136"/>
      <c r="I113" s="125"/>
      <c r="J113" s="125"/>
      <c r="K113" s="125"/>
    </row>
    <row r="114" spans="2:11">
      <c r="B114" s="126"/>
      <c r="C114" s="126"/>
      <c r="D114" s="136"/>
      <c r="E114" s="136"/>
      <c r="F114" s="136"/>
      <c r="G114" s="136"/>
      <c r="H114" s="136"/>
      <c r="I114" s="125"/>
      <c r="J114" s="125"/>
      <c r="K114" s="125"/>
    </row>
    <row r="115" spans="2:11">
      <c r="B115" s="126"/>
      <c r="C115" s="126"/>
      <c r="D115" s="136"/>
      <c r="E115" s="136"/>
      <c r="F115" s="136"/>
      <c r="G115" s="136"/>
      <c r="H115" s="136"/>
      <c r="I115" s="125"/>
      <c r="J115" s="125"/>
      <c r="K115" s="125"/>
    </row>
    <row r="116" spans="2:11">
      <c r="B116" s="126"/>
      <c r="C116" s="126"/>
      <c r="D116" s="136"/>
      <c r="E116" s="136"/>
      <c r="F116" s="136"/>
      <c r="G116" s="136"/>
      <c r="H116" s="136"/>
      <c r="I116" s="125"/>
      <c r="J116" s="125"/>
      <c r="K116" s="125"/>
    </row>
    <row r="117" spans="2:11">
      <c r="B117" s="126"/>
      <c r="C117" s="126"/>
      <c r="D117" s="136"/>
      <c r="E117" s="136"/>
      <c r="F117" s="136"/>
      <c r="G117" s="136"/>
      <c r="H117" s="136"/>
      <c r="I117" s="125"/>
      <c r="J117" s="125"/>
      <c r="K117" s="125"/>
    </row>
    <row r="118" spans="2:11">
      <c r="B118" s="126"/>
      <c r="C118" s="126"/>
      <c r="D118" s="136"/>
      <c r="E118" s="136"/>
      <c r="F118" s="136"/>
      <c r="G118" s="136"/>
      <c r="H118" s="136"/>
      <c r="I118" s="125"/>
      <c r="J118" s="125"/>
      <c r="K118" s="125"/>
    </row>
    <row r="119" spans="2:11">
      <c r="B119" s="126"/>
      <c r="C119" s="126"/>
      <c r="D119" s="136"/>
      <c r="E119" s="136"/>
      <c r="F119" s="136"/>
      <c r="G119" s="136"/>
      <c r="H119" s="136"/>
      <c r="I119" s="125"/>
      <c r="J119" s="125"/>
      <c r="K119" s="125"/>
    </row>
    <row r="120" spans="2:11">
      <c r="B120" s="126"/>
      <c r="C120" s="126"/>
      <c r="D120" s="136"/>
      <c r="E120" s="136"/>
      <c r="F120" s="136"/>
      <c r="G120" s="136"/>
      <c r="H120" s="136"/>
      <c r="I120" s="125"/>
      <c r="J120" s="125"/>
      <c r="K120" s="125"/>
    </row>
    <row r="121" spans="2:11">
      <c r="B121" s="126"/>
      <c r="C121" s="126"/>
      <c r="D121" s="136"/>
      <c r="E121" s="136"/>
      <c r="F121" s="136"/>
      <c r="G121" s="136"/>
      <c r="H121" s="136"/>
      <c r="I121" s="125"/>
      <c r="J121" s="125"/>
      <c r="K121" s="125"/>
    </row>
    <row r="122" spans="2:11">
      <c r="B122" s="126"/>
      <c r="C122" s="126"/>
      <c r="D122" s="136"/>
      <c r="E122" s="136"/>
      <c r="F122" s="136"/>
      <c r="G122" s="136"/>
      <c r="H122" s="136"/>
      <c r="I122" s="125"/>
      <c r="J122" s="125"/>
      <c r="K122" s="125"/>
    </row>
    <row r="123" spans="2:11">
      <c r="B123" s="126"/>
      <c r="C123" s="126"/>
      <c r="D123" s="136"/>
      <c r="E123" s="136"/>
      <c r="F123" s="136"/>
      <c r="G123" s="136"/>
      <c r="H123" s="136"/>
      <c r="I123" s="125"/>
      <c r="J123" s="125"/>
      <c r="K123" s="125"/>
    </row>
    <row r="124" spans="2:11">
      <c r="B124" s="126"/>
      <c r="C124" s="126"/>
      <c r="D124" s="136"/>
      <c r="E124" s="136"/>
      <c r="F124" s="136"/>
      <c r="G124" s="136"/>
      <c r="H124" s="136"/>
      <c r="I124" s="125"/>
      <c r="J124" s="125"/>
      <c r="K124" s="125"/>
    </row>
    <row r="125" spans="2:11">
      <c r="B125" s="126"/>
      <c r="C125" s="126"/>
      <c r="D125" s="136"/>
      <c r="E125" s="136"/>
      <c r="F125" s="136"/>
      <c r="G125" s="136"/>
      <c r="H125" s="136"/>
      <c r="I125" s="125"/>
      <c r="J125" s="125"/>
      <c r="K125" s="125"/>
    </row>
    <row r="126" spans="2:11">
      <c r="B126" s="126"/>
      <c r="C126" s="126"/>
      <c r="D126" s="136"/>
      <c r="E126" s="136"/>
      <c r="F126" s="136"/>
      <c r="G126" s="136"/>
      <c r="H126" s="136"/>
      <c r="I126" s="125"/>
      <c r="J126" s="125"/>
      <c r="K126" s="125"/>
    </row>
    <row r="127" spans="2:11">
      <c r="B127" s="126"/>
      <c r="C127" s="126"/>
      <c r="D127" s="136"/>
      <c r="E127" s="136"/>
      <c r="F127" s="136"/>
      <c r="G127" s="136"/>
      <c r="H127" s="136"/>
      <c r="I127" s="125"/>
      <c r="J127" s="125"/>
      <c r="K127" s="125"/>
    </row>
    <row r="128" spans="2:11">
      <c r="B128" s="126"/>
      <c r="C128" s="126"/>
      <c r="D128" s="136"/>
      <c r="E128" s="136"/>
      <c r="F128" s="136"/>
      <c r="G128" s="136"/>
      <c r="H128" s="136"/>
      <c r="I128" s="125"/>
      <c r="J128" s="125"/>
      <c r="K128" s="125"/>
    </row>
    <row r="129" spans="2:11">
      <c r="B129" s="126"/>
      <c r="C129" s="126"/>
      <c r="D129" s="136"/>
      <c r="E129" s="136"/>
      <c r="F129" s="136"/>
      <c r="G129" s="136"/>
      <c r="H129" s="136"/>
      <c r="I129" s="125"/>
      <c r="J129" s="125"/>
      <c r="K129" s="125"/>
    </row>
    <row r="130" spans="2:11">
      <c r="B130" s="126"/>
      <c r="C130" s="126"/>
      <c r="D130" s="136"/>
      <c r="E130" s="136"/>
      <c r="F130" s="136"/>
      <c r="G130" s="136"/>
      <c r="H130" s="136"/>
      <c r="I130" s="125"/>
      <c r="J130" s="125"/>
      <c r="K130" s="125"/>
    </row>
    <row r="131" spans="2:11">
      <c r="B131" s="126"/>
      <c r="C131" s="126"/>
      <c r="D131" s="136"/>
      <c r="E131" s="136"/>
      <c r="F131" s="136"/>
      <c r="G131" s="136"/>
      <c r="H131" s="136"/>
      <c r="I131" s="125"/>
      <c r="J131" s="125"/>
      <c r="K131" s="125"/>
    </row>
    <row r="132" spans="2:11">
      <c r="B132" s="126"/>
      <c r="C132" s="126"/>
      <c r="D132" s="136"/>
      <c r="E132" s="136"/>
      <c r="F132" s="136"/>
      <c r="G132" s="136"/>
      <c r="H132" s="136"/>
      <c r="I132" s="125"/>
      <c r="J132" s="125"/>
      <c r="K132" s="125"/>
    </row>
    <row r="133" spans="2:11">
      <c r="B133" s="126"/>
      <c r="C133" s="126"/>
      <c r="D133" s="136"/>
      <c r="E133" s="136"/>
      <c r="F133" s="136"/>
      <c r="G133" s="136"/>
      <c r="H133" s="136"/>
      <c r="I133" s="125"/>
      <c r="J133" s="125"/>
      <c r="K133" s="125"/>
    </row>
    <row r="134" spans="2:11">
      <c r="B134" s="126"/>
      <c r="C134" s="126"/>
      <c r="D134" s="136"/>
      <c r="E134" s="136"/>
      <c r="F134" s="136"/>
      <c r="G134" s="136"/>
      <c r="H134" s="136"/>
      <c r="I134" s="125"/>
      <c r="J134" s="125"/>
      <c r="K134" s="125"/>
    </row>
    <row r="135" spans="2:11">
      <c r="B135" s="126"/>
      <c r="C135" s="126"/>
      <c r="D135" s="136"/>
      <c r="E135" s="136"/>
      <c r="F135" s="136"/>
      <c r="G135" s="136"/>
      <c r="H135" s="136"/>
      <c r="I135" s="125"/>
      <c r="J135" s="125"/>
      <c r="K135" s="125"/>
    </row>
    <row r="136" spans="2:11">
      <c r="B136" s="126"/>
      <c r="C136" s="126"/>
      <c r="D136" s="136"/>
      <c r="E136" s="136"/>
      <c r="F136" s="136"/>
      <c r="G136" s="136"/>
      <c r="H136" s="136"/>
      <c r="I136" s="125"/>
      <c r="J136" s="125"/>
      <c r="K136" s="125"/>
    </row>
    <row r="137" spans="2:11">
      <c r="B137" s="126"/>
      <c r="C137" s="126"/>
      <c r="D137" s="136"/>
      <c r="E137" s="136"/>
      <c r="F137" s="136"/>
      <c r="G137" s="136"/>
      <c r="H137" s="136"/>
      <c r="I137" s="125"/>
      <c r="J137" s="125"/>
      <c r="K137" s="125"/>
    </row>
    <row r="138" spans="2:11">
      <c r="B138" s="126"/>
      <c r="C138" s="126"/>
      <c r="D138" s="136"/>
      <c r="E138" s="136"/>
      <c r="F138" s="136"/>
      <c r="G138" s="136"/>
      <c r="H138" s="136"/>
      <c r="I138" s="125"/>
      <c r="J138" s="125"/>
      <c r="K138" s="125"/>
    </row>
    <row r="139" spans="2:11">
      <c r="B139" s="126"/>
      <c r="C139" s="126"/>
      <c r="D139" s="136"/>
      <c r="E139" s="136"/>
      <c r="F139" s="136"/>
      <c r="G139" s="136"/>
      <c r="H139" s="136"/>
      <c r="I139" s="125"/>
      <c r="J139" s="125"/>
      <c r="K139" s="125"/>
    </row>
    <row r="140" spans="2:11">
      <c r="B140" s="126"/>
      <c r="C140" s="126"/>
      <c r="D140" s="136"/>
      <c r="E140" s="136"/>
      <c r="F140" s="136"/>
      <c r="G140" s="136"/>
      <c r="H140" s="136"/>
      <c r="I140" s="125"/>
      <c r="J140" s="125"/>
      <c r="K140" s="125"/>
    </row>
    <row r="141" spans="2:11">
      <c r="B141" s="126"/>
      <c r="C141" s="126"/>
      <c r="D141" s="136"/>
      <c r="E141" s="136"/>
      <c r="F141" s="136"/>
      <c r="G141" s="136"/>
      <c r="H141" s="136"/>
      <c r="I141" s="125"/>
      <c r="J141" s="125"/>
      <c r="K141" s="125"/>
    </row>
    <row r="142" spans="2:11">
      <c r="B142" s="126"/>
      <c r="C142" s="126"/>
      <c r="D142" s="136"/>
      <c r="E142" s="136"/>
      <c r="F142" s="136"/>
      <c r="G142" s="136"/>
      <c r="H142" s="136"/>
      <c r="I142" s="125"/>
      <c r="J142" s="125"/>
      <c r="K142" s="125"/>
    </row>
    <row r="143" spans="2:11">
      <c r="B143" s="126"/>
      <c r="C143" s="126"/>
      <c r="D143" s="136"/>
      <c r="E143" s="136"/>
      <c r="F143" s="136"/>
      <c r="G143" s="136"/>
      <c r="H143" s="136"/>
      <c r="I143" s="125"/>
      <c r="J143" s="125"/>
      <c r="K143" s="125"/>
    </row>
    <row r="144" spans="2:11">
      <c r="B144" s="126"/>
      <c r="C144" s="126"/>
      <c r="D144" s="136"/>
      <c r="E144" s="136"/>
      <c r="F144" s="136"/>
      <c r="G144" s="136"/>
      <c r="H144" s="136"/>
      <c r="I144" s="125"/>
      <c r="J144" s="125"/>
      <c r="K144" s="125"/>
    </row>
    <row r="145" spans="2:11">
      <c r="B145" s="126"/>
      <c r="C145" s="126"/>
      <c r="D145" s="136"/>
      <c r="E145" s="136"/>
      <c r="F145" s="136"/>
      <c r="G145" s="136"/>
      <c r="H145" s="136"/>
      <c r="I145" s="125"/>
      <c r="J145" s="125"/>
      <c r="K145" s="125"/>
    </row>
    <row r="146" spans="2:11">
      <c r="B146" s="126"/>
      <c r="C146" s="126"/>
      <c r="D146" s="136"/>
      <c r="E146" s="136"/>
      <c r="F146" s="136"/>
      <c r="G146" s="136"/>
      <c r="H146" s="136"/>
      <c r="I146" s="125"/>
      <c r="J146" s="125"/>
      <c r="K146" s="125"/>
    </row>
    <row r="147" spans="2:11">
      <c r="B147" s="126"/>
      <c r="C147" s="126"/>
      <c r="D147" s="136"/>
      <c r="E147" s="136"/>
      <c r="F147" s="136"/>
      <c r="G147" s="136"/>
      <c r="H147" s="136"/>
      <c r="I147" s="125"/>
      <c r="J147" s="125"/>
      <c r="K147" s="125"/>
    </row>
    <row r="148" spans="2:11">
      <c r="B148" s="126"/>
      <c r="C148" s="126"/>
      <c r="D148" s="136"/>
      <c r="E148" s="136"/>
      <c r="F148" s="136"/>
      <c r="G148" s="136"/>
      <c r="H148" s="136"/>
      <c r="I148" s="125"/>
      <c r="J148" s="125"/>
      <c r="K148" s="125"/>
    </row>
    <row r="149" spans="2:11">
      <c r="B149" s="126"/>
      <c r="C149" s="126"/>
      <c r="D149" s="136"/>
      <c r="E149" s="136"/>
      <c r="F149" s="136"/>
      <c r="G149" s="136"/>
      <c r="H149" s="136"/>
      <c r="I149" s="125"/>
      <c r="J149" s="125"/>
      <c r="K149" s="125"/>
    </row>
    <row r="150" spans="2:11">
      <c r="B150" s="126"/>
      <c r="C150" s="126"/>
      <c r="D150" s="136"/>
      <c r="E150" s="136"/>
      <c r="F150" s="136"/>
      <c r="G150" s="136"/>
      <c r="H150" s="136"/>
      <c r="I150" s="125"/>
      <c r="J150" s="125"/>
      <c r="K150" s="125"/>
    </row>
    <row r="151" spans="2:11">
      <c r="B151" s="126"/>
      <c r="C151" s="126"/>
      <c r="D151" s="136"/>
      <c r="E151" s="136"/>
      <c r="F151" s="136"/>
      <c r="G151" s="136"/>
      <c r="H151" s="136"/>
      <c r="I151" s="125"/>
      <c r="J151" s="125"/>
      <c r="K151" s="125"/>
    </row>
    <row r="152" spans="2:11">
      <c r="B152" s="126"/>
      <c r="C152" s="126"/>
      <c r="D152" s="136"/>
      <c r="E152" s="136"/>
      <c r="F152" s="136"/>
      <c r="G152" s="136"/>
      <c r="H152" s="136"/>
      <c r="I152" s="125"/>
      <c r="J152" s="125"/>
      <c r="K152" s="125"/>
    </row>
    <row r="153" spans="2:11">
      <c r="B153" s="126"/>
      <c r="C153" s="126"/>
      <c r="D153" s="136"/>
      <c r="E153" s="136"/>
      <c r="F153" s="136"/>
      <c r="G153" s="136"/>
      <c r="H153" s="136"/>
      <c r="I153" s="125"/>
      <c r="J153" s="125"/>
      <c r="K153" s="125"/>
    </row>
    <row r="154" spans="2:11">
      <c r="B154" s="126"/>
      <c r="C154" s="126"/>
      <c r="D154" s="136"/>
      <c r="E154" s="136"/>
      <c r="F154" s="136"/>
      <c r="G154" s="136"/>
      <c r="H154" s="136"/>
      <c r="I154" s="125"/>
      <c r="J154" s="125"/>
      <c r="K154" s="125"/>
    </row>
    <row r="155" spans="2:11">
      <c r="B155" s="126"/>
      <c r="C155" s="126"/>
      <c r="D155" s="136"/>
      <c r="E155" s="136"/>
      <c r="F155" s="136"/>
      <c r="G155" s="136"/>
      <c r="H155" s="136"/>
      <c r="I155" s="125"/>
      <c r="J155" s="125"/>
      <c r="K155" s="125"/>
    </row>
    <row r="156" spans="2:11">
      <c r="B156" s="126"/>
      <c r="C156" s="126"/>
      <c r="D156" s="136"/>
      <c r="E156" s="136"/>
      <c r="F156" s="136"/>
      <c r="G156" s="136"/>
      <c r="H156" s="136"/>
      <c r="I156" s="125"/>
      <c r="J156" s="125"/>
      <c r="K156" s="125"/>
    </row>
    <row r="157" spans="2:11">
      <c r="B157" s="126"/>
      <c r="C157" s="126"/>
      <c r="D157" s="136"/>
      <c r="E157" s="136"/>
      <c r="F157" s="136"/>
      <c r="G157" s="136"/>
      <c r="H157" s="136"/>
      <c r="I157" s="125"/>
      <c r="J157" s="125"/>
      <c r="K157" s="125"/>
    </row>
    <row r="158" spans="2:11">
      <c r="B158" s="126"/>
      <c r="C158" s="126"/>
      <c r="D158" s="136"/>
      <c r="E158" s="136"/>
      <c r="F158" s="136"/>
      <c r="G158" s="136"/>
      <c r="H158" s="136"/>
      <c r="I158" s="125"/>
      <c r="J158" s="125"/>
      <c r="K158" s="125"/>
    </row>
    <row r="159" spans="2:11">
      <c r="B159" s="126"/>
      <c r="C159" s="126"/>
      <c r="D159" s="136"/>
      <c r="E159" s="136"/>
      <c r="F159" s="136"/>
      <c r="G159" s="136"/>
      <c r="H159" s="136"/>
      <c r="I159" s="125"/>
      <c r="J159" s="125"/>
      <c r="K159" s="125"/>
    </row>
    <row r="160" spans="2:11">
      <c r="B160" s="126"/>
      <c r="C160" s="126"/>
      <c r="D160" s="136"/>
      <c r="E160" s="136"/>
      <c r="F160" s="136"/>
      <c r="G160" s="136"/>
      <c r="H160" s="136"/>
      <c r="I160" s="125"/>
      <c r="J160" s="125"/>
      <c r="K160" s="125"/>
    </row>
    <row r="161" spans="2:11">
      <c r="B161" s="126"/>
      <c r="C161" s="126"/>
      <c r="D161" s="136"/>
      <c r="E161" s="136"/>
      <c r="F161" s="136"/>
      <c r="G161" s="136"/>
      <c r="H161" s="136"/>
      <c r="I161" s="125"/>
      <c r="J161" s="125"/>
      <c r="K161" s="125"/>
    </row>
    <row r="162" spans="2:11">
      <c r="B162" s="126"/>
      <c r="C162" s="126"/>
      <c r="D162" s="136"/>
      <c r="E162" s="136"/>
      <c r="F162" s="136"/>
      <c r="G162" s="136"/>
      <c r="H162" s="136"/>
      <c r="I162" s="125"/>
      <c r="J162" s="125"/>
      <c r="K162" s="125"/>
    </row>
    <row r="163" spans="2:11">
      <c r="B163" s="126"/>
      <c r="C163" s="126"/>
      <c r="D163" s="136"/>
      <c r="E163" s="136"/>
      <c r="F163" s="136"/>
      <c r="G163" s="136"/>
      <c r="H163" s="136"/>
      <c r="I163" s="125"/>
      <c r="J163" s="125"/>
      <c r="K163" s="125"/>
    </row>
    <row r="164" spans="2:11">
      <c r="B164" s="126"/>
      <c r="C164" s="126"/>
      <c r="D164" s="136"/>
      <c r="E164" s="136"/>
      <c r="F164" s="136"/>
      <c r="G164" s="136"/>
      <c r="H164" s="136"/>
      <c r="I164" s="125"/>
      <c r="J164" s="125"/>
      <c r="K164" s="125"/>
    </row>
    <row r="165" spans="2:11">
      <c r="B165" s="126"/>
      <c r="C165" s="126"/>
      <c r="D165" s="136"/>
      <c r="E165" s="136"/>
      <c r="F165" s="136"/>
      <c r="G165" s="136"/>
      <c r="H165" s="136"/>
      <c r="I165" s="125"/>
      <c r="J165" s="125"/>
      <c r="K165" s="125"/>
    </row>
    <row r="166" spans="2:11">
      <c r="B166" s="126"/>
      <c r="C166" s="126"/>
      <c r="D166" s="136"/>
      <c r="E166" s="136"/>
      <c r="F166" s="136"/>
      <c r="G166" s="136"/>
      <c r="H166" s="136"/>
      <c r="I166" s="125"/>
      <c r="J166" s="125"/>
      <c r="K166" s="125"/>
    </row>
    <row r="167" spans="2:11">
      <c r="B167" s="126"/>
      <c r="C167" s="126"/>
      <c r="D167" s="136"/>
      <c r="E167" s="136"/>
      <c r="F167" s="136"/>
      <c r="G167" s="136"/>
      <c r="H167" s="136"/>
      <c r="I167" s="125"/>
      <c r="J167" s="125"/>
      <c r="K167" s="125"/>
    </row>
    <row r="168" spans="2:11">
      <c r="B168" s="126"/>
      <c r="C168" s="126"/>
      <c r="D168" s="136"/>
      <c r="E168" s="136"/>
      <c r="F168" s="136"/>
      <c r="G168" s="136"/>
      <c r="H168" s="136"/>
      <c r="I168" s="125"/>
      <c r="J168" s="125"/>
      <c r="K168" s="125"/>
    </row>
    <row r="169" spans="2:11">
      <c r="B169" s="126"/>
      <c r="C169" s="126"/>
      <c r="D169" s="136"/>
      <c r="E169" s="136"/>
      <c r="F169" s="136"/>
      <c r="G169" s="136"/>
      <c r="H169" s="136"/>
      <c r="I169" s="125"/>
      <c r="J169" s="125"/>
      <c r="K169" s="125"/>
    </row>
    <row r="170" spans="2:11">
      <c r="B170" s="126"/>
      <c r="C170" s="126"/>
      <c r="D170" s="136"/>
      <c r="E170" s="136"/>
      <c r="F170" s="136"/>
      <c r="G170" s="136"/>
      <c r="H170" s="136"/>
      <c r="I170" s="125"/>
      <c r="J170" s="125"/>
      <c r="K170" s="125"/>
    </row>
    <row r="171" spans="2:11">
      <c r="B171" s="126"/>
      <c r="C171" s="126"/>
      <c r="D171" s="136"/>
      <c r="E171" s="136"/>
      <c r="F171" s="136"/>
      <c r="G171" s="136"/>
      <c r="H171" s="136"/>
      <c r="I171" s="125"/>
      <c r="J171" s="125"/>
      <c r="K171" s="125"/>
    </row>
    <row r="172" spans="2:11">
      <c r="B172" s="126"/>
      <c r="C172" s="126"/>
      <c r="D172" s="136"/>
      <c r="E172" s="136"/>
      <c r="F172" s="136"/>
      <c r="G172" s="136"/>
      <c r="H172" s="136"/>
      <c r="I172" s="125"/>
      <c r="J172" s="125"/>
      <c r="K172" s="125"/>
    </row>
    <row r="173" spans="2:11">
      <c r="B173" s="126"/>
      <c r="C173" s="126"/>
      <c r="D173" s="136"/>
      <c r="E173" s="136"/>
      <c r="F173" s="136"/>
      <c r="G173" s="136"/>
      <c r="H173" s="136"/>
      <c r="I173" s="125"/>
      <c r="J173" s="125"/>
      <c r="K173" s="125"/>
    </row>
    <row r="174" spans="2:11">
      <c r="B174" s="126"/>
      <c r="C174" s="126"/>
      <c r="D174" s="136"/>
      <c r="E174" s="136"/>
      <c r="F174" s="136"/>
      <c r="G174" s="136"/>
      <c r="H174" s="136"/>
      <c r="I174" s="125"/>
      <c r="J174" s="125"/>
      <c r="K174" s="125"/>
    </row>
    <row r="175" spans="2:11">
      <c r="B175" s="126"/>
      <c r="C175" s="126"/>
      <c r="D175" s="136"/>
      <c r="E175" s="136"/>
      <c r="F175" s="136"/>
      <c r="G175" s="136"/>
      <c r="H175" s="136"/>
      <c r="I175" s="125"/>
      <c r="J175" s="125"/>
      <c r="K175" s="125"/>
    </row>
    <row r="176" spans="2:11">
      <c r="B176" s="126"/>
      <c r="C176" s="126"/>
      <c r="D176" s="136"/>
      <c r="E176" s="136"/>
      <c r="F176" s="136"/>
      <c r="G176" s="136"/>
      <c r="H176" s="136"/>
      <c r="I176" s="125"/>
      <c r="J176" s="125"/>
      <c r="K176" s="125"/>
    </row>
    <row r="177" spans="2:11">
      <c r="B177" s="126"/>
      <c r="C177" s="126"/>
      <c r="D177" s="136"/>
      <c r="E177" s="136"/>
      <c r="F177" s="136"/>
      <c r="G177" s="136"/>
      <c r="H177" s="136"/>
      <c r="I177" s="125"/>
      <c r="J177" s="125"/>
      <c r="K177" s="125"/>
    </row>
    <row r="178" spans="2:11">
      <c r="B178" s="126"/>
      <c r="C178" s="126"/>
      <c r="D178" s="136"/>
      <c r="E178" s="136"/>
      <c r="F178" s="136"/>
      <c r="G178" s="136"/>
      <c r="H178" s="136"/>
      <c r="I178" s="125"/>
      <c r="J178" s="125"/>
      <c r="K178" s="125"/>
    </row>
    <row r="179" spans="2:11">
      <c r="B179" s="126"/>
      <c r="C179" s="126"/>
      <c r="D179" s="136"/>
      <c r="E179" s="136"/>
      <c r="F179" s="136"/>
      <c r="G179" s="136"/>
      <c r="H179" s="136"/>
      <c r="I179" s="125"/>
      <c r="J179" s="125"/>
      <c r="K179" s="125"/>
    </row>
    <row r="180" spans="2:11">
      <c r="B180" s="126"/>
      <c r="C180" s="126"/>
      <c r="D180" s="136"/>
      <c r="E180" s="136"/>
      <c r="F180" s="136"/>
      <c r="G180" s="136"/>
      <c r="H180" s="136"/>
      <c r="I180" s="125"/>
      <c r="J180" s="125"/>
      <c r="K180" s="125"/>
    </row>
    <row r="181" spans="2:11">
      <c r="B181" s="126"/>
      <c r="C181" s="126"/>
      <c r="D181" s="136"/>
      <c r="E181" s="136"/>
      <c r="F181" s="136"/>
      <c r="G181" s="136"/>
      <c r="H181" s="136"/>
      <c r="I181" s="125"/>
      <c r="J181" s="125"/>
      <c r="K181" s="125"/>
    </row>
    <row r="182" spans="2:11">
      <c r="B182" s="126"/>
      <c r="C182" s="126"/>
      <c r="D182" s="136"/>
      <c r="E182" s="136"/>
      <c r="F182" s="136"/>
      <c r="G182" s="136"/>
      <c r="H182" s="136"/>
      <c r="I182" s="125"/>
      <c r="J182" s="125"/>
      <c r="K182" s="125"/>
    </row>
    <row r="183" spans="2:11">
      <c r="B183" s="126"/>
      <c r="C183" s="126"/>
      <c r="D183" s="136"/>
      <c r="E183" s="136"/>
      <c r="F183" s="136"/>
      <c r="G183" s="136"/>
      <c r="H183" s="136"/>
      <c r="I183" s="125"/>
      <c r="J183" s="125"/>
      <c r="K183" s="125"/>
    </row>
    <row r="184" spans="2:11">
      <c r="B184" s="126"/>
      <c r="C184" s="126"/>
      <c r="D184" s="136"/>
      <c r="E184" s="136"/>
      <c r="F184" s="136"/>
      <c r="G184" s="136"/>
      <c r="H184" s="136"/>
      <c r="I184" s="125"/>
      <c r="J184" s="125"/>
      <c r="K184" s="125"/>
    </row>
    <row r="185" spans="2:11">
      <c r="B185" s="126"/>
      <c r="C185" s="126"/>
      <c r="D185" s="136"/>
      <c r="E185" s="136"/>
      <c r="F185" s="136"/>
      <c r="G185" s="136"/>
      <c r="H185" s="136"/>
      <c r="I185" s="125"/>
      <c r="J185" s="125"/>
      <c r="K185" s="125"/>
    </row>
    <row r="186" spans="2:11">
      <c r="B186" s="126"/>
      <c r="C186" s="126"/>
      <c r="D186" s="136"/>
      <c r="E186" s="136"/>
      <c r="F186" s="136"/>
      <c r="G186" s="136"/>
      <c r="H186" s="136"/>
      <c r="I186" s="125"/>
      <c r="J186" s="125"/>
      <c r="K186" s="125"/>
    </row>
    <row r="187" spans="2:11">
      <c r="B187" s="126"/>
      <c r="C187" s="126"/>
      <c r="D187" s="136"/>
      <c r="E187" s="136"/>
      <c r="F187" s="136"/>
      <c r="G187" s="136"/>
      <c r="H187" s="136"/>
      <c r="I187" s="125"/>
      <c r="J187" s="125"/>
      <c r="K187" s="125"/>
    </row>
    <row r="188" spans="2:11">
      <c r="B188" s="126"/>
      <c r="C188" s="126"/>
      <c r="D188" s="136"/>
      <c r="E188" s="136"/>
      <c r="F188" s="136"/>
      <c r="G188" s="136"/>
      <c r="H188" s="136"/>
      <c r="I188" s="125"/>
      <c r="J188" s="125"/>
      <c r="K188" s="125"/>
    </row>
    <row r="189" spans="2:11">
      <c r="B189" s="126"/>
      <c r="C189" s="126"/>
      <c r="D189" s="136"/>
      <c r="E189" s="136"/>
      <c r="F189" s="136"/>
      <c r="G189" s="136"/>
      <c r="H189" s="136"/>
      <c r="I189" s="125"/>
      <c r="J189" s="125"/>
      <c r="K189" s="125"/>
    </row>
    <row r="190" spans="2:11">
      <c r="B190" s="126"/>
      <c r="C190" s="126"/>
      <c r="D190" s="136"/>
      <c r="E190" s="136"/>
      <c r="F190" s="136"/>
      <c r="G190" s="136"/>
      <c r="H190" s="136"/>
      <c r="I190" s="125"/>
      <c r="J190" s="125"/>
      <c r="K190" s="125"/>
    </row>
    <row r="191" spans="2:11">
      <c r="B191" s="126"/>
      <c r="C191" s="126"/>
      <c r="D191" s="136"/>
      <c r="E191" s="136"/>
      <c r="F191" s="136"/>
      <c r="G191" s="136"/>
      <c r="H191" s="136"/>
      <c r="I191" s="125"/>
      <c r="J191" s="125"/>
      <c r="K191" s="125"/>
    </row>
    <row r="192" spans="2:11">
      <c r="B192" s="126"/>
      <c r="C192" s="126"/>
      <c r="D192" s="136"/>
      <c r="E192" s="136"/>
      <c r="F192" s="136"/>
      <c r="G192" s="136"/>
      <c r="H192" s="136"/>
      <c r="I192" s="125"/>
      <c r="J192" s="125"/>
      <c r="K192" s="125"/>
    </row>
    <row r="193" spans="2:11">
      <c r="B193" s="126"/>
      <c r="C193" s="126"/>
      <c r="D193" s="136"/>
      <c r="E193" s="136"/>
      <c r="F193" s="136"/>
      <c r="G193" s="136"/>
      <c r="H193" s="136"/>
      <c r="I193" s="125"/>
      <c r="J193" s="125"/>
      <c r="K193" s="125"/>
    </row>
    <row r="194" spans="2:11">
      <c r="B194" s="126"/>
      <c r="C194" s="126"/>
      <c r="D194" s="136"/>
      <c r="E194" s="136"/>
      <c r="F194" s="136"/>
      <c r="G194" s="136"/>
      <c r="H194" s="136"/>
      <c r="I194" s="125"/>
      <c r="J194" s="125"/>
      <c r="K194" s="125"/>
    </row>
    <row r="195" spans="2:11">
      <c r="B195" s="126"/>
      <c r="C195" s="126"/>
      <c r="D195" s="136"/>
      <c r="E195" s="136"/>
      <c r="F195" s="136"/>
      <c r="G195" s="136"/>
      <c r="H195" s="136"/>
      <c r="I195" s="125"/>
      <c r="J195" s="125"/>
      <c r="K195" s="125"/>
    </row>
    <row r="196" spans="2:11">
      <c r="B196" s="126"/>
      <c r="C196" s="126"/>
      <c r="D196" s="136"/>
      <c r="E196" s="136"/>
      <c r="F196" s="136"/>
      <c r="G196" s="136"/>
      <c r="H196" s="136"/>
      <c r="I196" s="125"/>
      <c r="J196" s="125"/>
      <c r="K196" s="125"/>
    </row>
    <row r="197" spans="2:11">
      <c r="B197" s="126"/>
      <c r="C197" s="126"/>
      <c r="D197" s="136"/>
      <c r="E197" s="136"/>
      <c r="F197" s="136"/>
      <c r="G197" s="136"/>
      <c r="H197" s="136"/>
      <c r="I197" s="125"/>
      <c r="J197" s="125"/>
      <c r="K197" s="125"/>
    </row>
    <row r="198" spans="2:11">
      <c r="B198" s="126"/>
      <c r="C198" s="126"/>
      <c r="D198" s="136"/>
      <c r="E198" s="136"/>
      <c r="F198" s="136"/>
      <c r="G198" s="136"/>
      <c r="H198" s="136"/>
      <c r="I198" s="125"/>
      <c r="J198" s="125"/>
      <c r="K198" s="125"/>
    </row>
    <row r="199" spans="2:11">
      <c r="B199" s="126"/>
      <c r="C199" s="126"/>
      <c r="D199" s="136"/>
      <c r="E199" s="136"/>
      <c r="F199" s="136"/>
      <c r="G199" s="136"/>
      <c r="H199" s="136"/>
      <c r="I199" s="125"/>
      <c r="J199" s="125"/>
      <c r="K199" s="125"/>
    </row>
    <row r="200" spans="2:11">
      <c r="B200" s="126"/>
      <c r="C200" s="126"/>
      <c r="D200" s="136"/>
      <c r="E200" s="136"/>
      <c r="F200" s="136"/>
      <c r="G200" s="136"/>
      <c r="H200" s="136"/>
      <c r="I200" s="125"/>
      <c r="J200" s="125"/>
      <c r="K200" s="125"/>
    </row>
    <row r="201" spans="2:11">
      <c r="B201" s="126"/>
      <c r="C201" s="126"/>
      <c r="D201" s="136"/>
      <c r="E201" s="136"/>
      <c r="F201" s="136"/>
      <c r="G201" s="136"/>
      <c r="H201" s="136"/>
      <c r="I201" s="125"/>
      <c r="J201" s="125"/>
      <c r="K201" s="125"/>
    </row>
    <row r="202" spans="2:11">
      <c r="B202" s="126"/>
      <c r="C202" s="126"/>
      <c r="D202" s="136"/>
      <c r="E202" s="136"/>
      <c r="F202" s="136"/>
      <c r="G202" s="136"/>
      <c r="H202" s="136"/>
      <c r="I202" s="125"/>
      <c r="J202" s="125"/>
      <c r="K202" s="125"/>
    </row>
    <row r="203" spans="2:11">
      <c r="B203" s="126"/>
      <c r="C203" s="126"/>
      <c r="D203" s="136"/>
      <c r="E203" s="136"/>
      <c r="F203" s="136"/>
      <c r="G203" s="136"/>
      <c r="H203" s="136"/>
      <c r="I203" s="125"/>
      <c r="J203" s="125"/>
      <c r="K203" s="125"/>
    </row>
    <row r="204" spans="2:11">
      <c r="B204" s="126"/>
      <c r="C204" s="126"/>
      <c r="D204" s="136"/>
      <c r="E204" s="136"/>
      <c r="F204" s="136"/>
      <c r="G204" s="136"/>
      <c r="H204" s="136"/>
      <c r="I204" s="125"/>
      <c r="J204" s="125"/>
      <c r="K204" s="125"/>
    </row>
    <row r="205" spans="2:11">
      <c r="B205" s="126"/>
      <c r="C205" s="126"/>
      <c r="D205" s="136"/>
      <c r="E205" s="136"/>
      <c r="F205" s="136"/>
      <c r="G205" s="136"/>
      <c r="H205" s="136"/>
      <c r="I205" s="125"/>
      <c r="J205" s="125"/>
      <c r="K205" s="125"/>
    </row>
    <row r="206" spans="2:11">
      <c r="B206" s="126"/>
      <c r="C206" s="126"/>
      <c r="D206" s="136"/>
      <c r="E206" s="136"/>
      <c r="F206" s="136"/>
      <c r="G206" s="136"/>
      <c r="H206" s="136"/>
      <c r="I206" s="125"/>
      <c r="J206" s="125"/>
      <c r="K206" s="125"/>
    </row>
    <row r="207" spans="2:11">
      <c r="B207" s="126"/>
      <c r="C207" s="126"/>
      <c r="D207" s="136"/>
      <c r="E207" s="136"/>
      <c r="F207" s="136"/>
      <c r="G207" s="136"/>
      <c r="H207" s="136"/>
      <c r="I207" s="125"/>
      <c r="J207" s="125"/>
      <c r="K207" s="125"/>
    </row>
    <row r="208" spans="2:11">
      <c r="B208" s="126"/>
      <c r="C208" s="126"/>
      <c r="D208" s="136"/>
      <c r="E208" s="136"/>
      <c r="F208" s="136"/>
      <c r="G208" s="136"/>
      <c r="H208" s="136"/>
      <c r="I208" s="125"/>
      <c r="J208" s="125"/>
      <c r="K208" s="125"/>
    </row>
    <row r="209" spans="2:11">
      <c r="B209" s="126"/>
      <c r="C209" s="126"/>
      <c r="D209" s="136"/>
      <c r="E209" s="136"/>
      <c r="F209" s="136"/>
      <c r="G209" s="136"/>
      <c r="H209" s="136"/>
      <c r="I209" s="125"/>
      <c r="J209" s="125"/>
      <c r="K209" s="125"/>
    </row>
    <row r="210" spans="2:11">
      <c r="B210" s="126"/>
      <c r="C210" s="126"/>
      <c r="D210" s="136"/>
      <c r="E210" s="136"/>
      <c r="F210" s="136"/>
      <c r="G210" s="136"/>
      <c r="H210" s="136"/>
      <c r="I210" s="125"/>
      <c r="J210" s="125"/>
      <c r="K210" s="125"/>
    </row>
    <row r="211" spans="2:11">
      <c r="B211" s="126"/>
      <c r="C211" s="126"/>
      <c r="D211" s="136"/>
      <c r="E211" s="136"/>
      <c r="F211" s="136"/>
      <c r="G211" s="136"/>
      <c r="H211" s="136"/>
      <c r="I211" s="125"/>
      <c r="J211" s="125"/>
      <c r="K211" s="125"/>
    </row>
    <row r="212" spans="2:11">
      <c r="B212" s="126"/>
      <c r="C212" s="126"/>
      <c r="D212" s="136"/>
      <c r="E212" s="136"/>
      <c r="F212" s="136"/>
      <c r="G212" s="136"/>
      <c r="H212" s="136"/>
      <c r="I212" s="125"/>
      <c r="J212" s="125"/>
      <c r="K212" s="125"/>
    </row>
    <row r="213" spans="2:11">
      <c r="B213" s="126"/>
      <c r="C213" s="126"/>
      <c r="D213" s="136"/>
      <c r="E213" s="136"/>
      <c r="F213" s="136"/>
      <c r="G213" s="136"/>
      <c r="H213" s="136"/>
      <c r="I213" s="125"/>
      <c r="J213" s="125"/>
      <c r="K213" s="125"/>
    </row>
    <row r="214" spans="2:11">
      <c r="B214" s="126"/>
      <c r="C214" s="126"/>
      <c r="D214" s="136"/>
      <c r="E214" s="136"/>
      <c r="F214" s="136"/>
      <c r="G214" s="136"/>
      <c r="H214" s="136"/>
      <c r="I214" s="125"/>
      <c r="J214" s="125"/>
      <c r="K214" s="125"/>
    </row>
    <row r="215" spans="2:11">
      <c r="B215" s="126"/>
      <c r="C215" s="126"/>
      <c r="D215" s="136"/>
      <c r="E215" s="136"/>
      <c r="F215" s="136"/>
      <c r="G215" s="136"/>
      <c r="H215" s="136"/>
      <c r="I215" s="125"/>
      <c r="J215" s="125"/>
      <c r="K215" s="125"/>
    </row>
    <row r="216" spans="2:11">
      <c r="B216" s="126"/>
      <c r="C216" s="126"/>
      <c r="D216" s="136"/>
      <c r="E216" s="136"/>
      <c r="F216" s="136"/>
      <c r="G216" s="136"/>
      <c r="H216" s="136"/>
      <c r="I216" s="125"/>
      <c r="J216" s="125"/>
      <c r="K216" s="125"/>
    </row>
    <row r="217" spans="2:11">
      <c r="B217" s="126"/>
      <c r="C217" s="126"/>
      <c r="D217" s="136"/>
      <c r="E217" s="136"/>
      <c r="F217" s="136"/>
      <c r="G217" s="136"/>
      <c r="H217" s="136"/>
      <c r="I217" s="125"/>
      <c r="J217" s="125"/>
      <c r="K217" s="125"/>
    </row>
    <row r="218" spans="2:11">
      <c r="B218" s="126"/>
      <c r="C218" s="126"/>
      <c r="D218" s="136"/>
      <c r="E218" s="136"/>
      <c r="F218" s="136"/>
      <c r="G218" s="136"/>
      <c r="H218" s="136"/>
      <c r="I218" s="125"/>
      <c r="J218" s="125"/>
      <c r="K218" s="125"/>
    </row>
    <row r="219" spans="2:11">
      <c r="B219" s="126"/>
      <c r="C219" s="126"/>
      <c r="D219" s="136"/>
      <c r="E219" s="136"/>
      <c r="F219" s="136"/>
      <c r="G219" s="136"/>
      <c r="H219" s="136"/>
      <c r="I219" s="125"/>
      <c r="J219" s="125"/>
      <c r="K219" s="125"/>
    </row>
    <row r="220" spans="2:11">
      <c r="B220" s="126"/>
      <c r="C220" s="126"/>
      <c r="D220" s="136"/>
      <c r="E220" s="136"/>
      <c r="F220" s="136"/>
      <c r="G220" s="136"/>
      <c r="H220" s="136"/>
      <c r="I220" s="125"/>
      <c r="J220" s="125"/>
      <c r="K220" s="125"/>
    </row>
    <row r="221" spans="2:11">
      <c r="B221" s="126"/>
      <c r="C221" s="126"/>
      <c r="D221" s="136"/>
      <c r="E221" s="136"/>
      <c r="F221" s="136"/>
      <c r="G221" s="136"/>
      <c r="H221" s="136"/>
      <c r="I221" s="125"/>
      <c r="J221" s="125"/>
      <c r="K221" s="125"/>
    </row>
    <row r="222" spans="2:11">
      <c r="B222" s="126"/>
      <c r="C222" s="126"/>
      <c r="D222" s="136"/>
      <c r="E222" s="136"/>
      <c r="F222" s="136"/>
      <c r="G222" s="136"/>
      <c r="H222" s="136"/>
      <c r="I222" s="125"/>
      <c r="J222" s="125"/>
      <c r="K222" s="125"/>
    </row>
    <row r="223" spans="2:11">
      <c r="B223" s="126"/>
      <c r="C223" s="126"/>
      <c r="D223" s="136"/>
      <c r="E223" s="136"/>
      <c r="F223" s="136"/>
      <c r="G223" s="136"/>
      <c r="H223" s="136"/>
      <c r="I223" s="125"/>
      <c r="J223" s="125"/>
      <c r="K223" s="125"/>
    </row>
    <row r="224" spans="2:11">
      <c r="B224" s="126"/>
      <c r="C224" s="126"/>
      <c r="D224" s="136"/>
      <c r="E224" s="136"/>
      <c r="F224" s="136"/>
      <c r="G224" s="136"/>
      <c r="H224" s="136"/>
      <c r="I224" s="125"/>
      <c r="J224" s="125"/>
      <c r="K224" s="125"/>
    </row>
    <row r="225" spans="2:11">
      <c r="B225" s="126"/>
      <c r="C225" s="126"/>
      <c r="D225" s="136"/>
      <c r="E225" s="136"/>
      <c r="F225" s="136"/>
      <c r="G225" s="136"/>
      <c r="H225" s="136"/>
      <c r="I225" s="125"/>
      <c r="J225" s="125"/>
      <c r="K225" s="125"/>
    </row>
    <row r="226" spans="2:11">
      <c r="B226" s="126"/>
      <c r="C226" s="126"/>
      <c r="D226" s="136"/>
      <c r="E226" s="136"/>
      <c r="F226" s="136"/>
      <c r="G226" s="136"/>
      <c r="H226" s="136"/>
      <c r="I226" s="125"/>
      <c r="J226" s="125"/>
      <c r="K226" s="125"/>
    </row>
    <row r="227" spans="2:11">
      <c r="B227" s="126"/>
      <c r="C227" s="126"/>
      <c r="D227" s="136"/>
      <c r="E227" s="136"/>
      <c r="F227" s="136"/>
      <c r="G227" s="136"/>
      <c r="H227" s="136"/>
      <c r="I227" s="125"/>
      <c r="J227" s="125"/>
      <c r="K227" s="125"/>
    </row>
    <row r="228" spans="2:11">
      <c r="B228" s="126"/>
      <c r="C228" s="126"/>
      <c r="D228" s="136"/>
      <c r="E228" s="136"/>
      <c r="F228" s="136"/>
      <c r="G228" s="136"/>
      <c r="H228" s="136"/>
      <c r="I228" s="125"/>
      <c r="J228" s="125"/>
      <c r="K228" s="125"/>
    </row>
    <row r="229" spans="2:11">
      <c r="B229" s="126"/>
      <c r="C229" s="126"/>
      <c r="D229" s="136"/>
      <c r="E229" s="136"/>
      <c r="F229" s="136"/>
      <c r="G229" s="136"/>
      <c r="H229" s="136"/>
      <c r="I229" s="125"/>
      <c r="J229" s="125"/>
      <c r="K229" s="125"/>
    </row>
    <row r="230" spans="2:11">
      <c r="B230" s="126"/>
      <c r="C230" s="126"/>
      <c r="D230" s="136"/>
      <c r="E230" s="136"/>
      <c r="F230" s="136"/>
      <c r="G230" s="136"/>
      <c r="H230" s="136"/>
      <c r="I230" s="125"/>
      <c r="J230" s="125"/>
      <c r="K230" s="125"/>
    </row>
    <row r="231" spans="2:11">
      <c r="B231" s="126"/>
      <c r="C231" s="126"/>
      <c r="D231" s="136"/>
      <c r="E231" s="136"/>
      <c r="F231" s="136"/>
      <c r="G231" s="136"/>
      <c r="H231" s="136"/>
      <c r="I231" s="125"/>
      <c r="J231" s="125"/>
      <c r="K231" s="125"/>
    </row>
    <row r="232" spans="2:11">
      <c r="B232" s="126"/>
      <c r="C232" s="126"/>
      <c r="D232" s="136"/>
      <c r="E232" s="136"/>
      <c r="F232" s="136"/>
      <c r="G232" s="136"/>
      <c r="H232" s="136"/>
      <c r="I232" s="125"/>
      <c r="J232" s="125"/>
      <c r="K232" s="125"/>
    </row>
    <row r="233" spans="2:11">
      <c r="B233" s="126"/>
      <c r="C233" s="126"/>
      <c r="D233" s="136"/>
      <c r="E233" s="136"/>
      <c r="F233" s="136"/>
      <c r="G233" s="136"/>
      <c r="H233" s="136"/>
      <c r="I233" s="125"/>
      <c r="J233" s="125"/>
      <c r="K233" s="125"/>
    </row>
    <row r="234" spans="2:11">
      <c r="B234" s="126"/>
      <c r="C234" s="126"/>
      <c r="D234" s="136"/>
      <c r="E234" s="136"/>
      <c r="F234" s="136"/>
      <c r="G234" s="136"/>
      <c r="H234" s="136"/>
      <c r="I234" s="125"/>
      <c r="J234" s="125"/>
      <c r="K234" s="125"/>
    </row>
    <row r="235" spans="2:11">
      <c r="B235" s="126"/>
      <c r="C235" s="126"/>
      <c r="D235" s="136"/>
      <c r="E235" s="136"/>
      <c r="F235" s="136"/>
      <c r="G235" s="136"/>
      <c r="H235" s="136"/>
      <c r="I235" s="125"/>
      <c r="J235" s="125"/>
      <c r="K235" s="125"/>
    </row>
    <row r="236" spans="2:11">
      <c r="B236" s="126"/>
      <c r="C236" s="126"/>
      <c r="D236" s="136"/>
      <c r="E236" s="136"/>
      <c r="F236" s="136"/>
      <c r="G236" s="136"/>
      <c r="H236" s="136"/>
      <c r="I236" s="125"/>
      <c r="J236" s="125"/>
      <c r="K236" s="125"/>
    </row>
    <row r="237" spans="2:11">
      <c r="B237" s="126"/>
      <c r="C237" s="126"/>
      <c r="D237" s="136"/>
      <c r="E237" s="136"/>
      <c r="F237" s="136"/>
      <c r="G237" s="136"/>
      <c r="H237" s="136"/>
      <c r="I237" s="125"/>
      <c r="J237" s="125"/>
      <c r="K237" s="125"/>
    </row>
    <row r="238" spans="2:11">
      <c r="B238" s="126"/>
      <c r="C238" s="126"/>
      <c r="D238" s="136"/>
      <c r="E238" s="136"/>
      <c r="F238" s="136"/>
      <c r="G238" s="136"/>
      <c r="H238" s="136"/>
      <c r="I238" s="125"/>
      <c r="J238" s="125"/>
      <c r="K238" s="125"/>
    </row>
    <row r="239" spans="2:11">
      <c r="B239" s="126"/>
      <c r="C239" s="126"/>
      <c r="D239" s="136"/>
      <c r="E239" s="136"/>
      <c r="F239" s="136"/>
      <c r="G239" s="136"/>
      <c r="H239" s="136"/>
      <c r="I239" s="125"/>
      <c r="J239" s="125"/>
      <c r="K239" s="125"/>
    </row>
    <row r="240" spans="2:11">
      <c r="B240" s="126"/>
      <c r="C240" s="126"/>
      <c r="D240" s="136"/>
      <c r="E240" s="136"/>
      <c r="F240" s="136"/>
      <c r="G240" s="136"/>
      <c r="H240" s="136"/>
      <c r="I240" s="125"/>
      <c r="J240" s="125"/>
      <c r="K240" s="125"/>
    </row>
    <row r="241" spans="2:11">
      <c r="B241" s="126"/>
      <c r="C241" s="126"/>
      <c r="D241" s="136"/>
      <c r="E241" s="136"/>
      <c r="F241" s="136"/>
      <c r="G241" s="136"/>
      <c r="H241" s="136"/>
      <c r="I241" s="125"/>
      <c r="J241" s="125"/>
      <c r="K241" s="125"/>
    </row>
    <row r="242" spans="2:11">
      <c r="B242" s="126"/>
      <c r="C242" s="126"/>
      <c r="D242" s="136"/>
      <c r="E242" s="136"/>
      <c r="F242" s="136"/>
      <c r="G242" s="136"/>
      <c r="H242" s="136"/>
      <c r="I242" s="125"/>
      <c r="J242" s="125"/>
      <c r="K242" s="125"/>
    </row>
    <row r="243" spans="2:11">
      <c r="B243" s="126"/>
      <c r="C243" s="126"/>
      <c r="D243" s="136"/>
      <c r="E243" s="136"/>
      <c r="F243" s="136"/>
      <c r="G243" s="136"/>
      <c r="H243" s="136"/>
      <c r="I243" s="125"/>
      <c r="J243" s="125"/>
      <c r="K243" s="125"/>
    </row>
    <row r="244" spans="2:11">
      <c r="B244" s="126"/>
      <c r="C244" s="126"/>
      <c r="D244" s="136"/>
      <c r="E244" s="136"/>
      <c r="F244" s="136"/>
      <c r="G244" s="136"/>
      <c r="H244" s="136"/>
      <c r="I244" s="125"/>
      <c r="J244" s="125"/>
      <c r="K244" s="125"/>
    </row>
    <row r="245" spans="2:11">
      <c r="B245" s="126"/>
      <c r="C245" s="126"/>
      <c r="D245" s="136"/>
      <c r="E245" s="136"/>
      <c r="F245" s="136"/>
      <c r="G245" s="136"/>
      <c r="H245" s="136"/>
      <c r="I245" s="125"/>
      <c r="J245" s="125"/>
      <c r="K245" s="125"/>
    </row>
    <row r="246" spans="2:11">
      <c r="B246" s="126"/>
      <c r="C246" s="126"/>
      <c r="D246" s="136"/>
      <c r="E246" s="136"/>
      <c r="F246" s="136"/>
      <c r="G246" s="136"/>
      <c r="H246" s="136"/>
      <c r="I246" s="125"/>
      <c r="J246" s="125"/>
      <c r="K246" s="125"/>
    </row>
    <row r="247" spans="2:11">
      <c r="B247" s="126"/>
      <c r="C247" s="126"/>
      <c r="D247" s="136"/>
      <c r="E247" s="136"/>
      <c r="F247" s="136"/>
      <c r="G247" s="136"/>
      <c r="H247" s="136"/>
      <c r="I247" s="125"/>
      <c r="J247" s="125"/>
      <c r="K247" s="125"/>
    </row>
    <row r="248" spans="2:11">
      <c r="B248" s="126"/>
      <c r="C248" s="126"/>
      <c r="D248" s="136"/>
      <c r="E248" s="136"/>
      <c r="F248" s="136"/>
      <c r="G248" s="136"/>
      <c r="H248" s="136"/>
      <c r="I248" s="125"/>
      <c r="J248" s="125"/>
      <c r="K248" s="125"/>
    </row>
    <row r="249" spans="2:11">
      <c r="B249" s="126"/>
      <c r="C249" s="126"/>
      <c r="D249" s="136"/>
      <c r="E249" s="136"/>
      <c r="F249" s="136"/>
      <c r="G249" s="136"/>
      <c r="H249" s="136"/>
      <c r="I249" s="125"/>
      <c r="J249" s="125"/>
      <c r="K249" s="125"/>
    </row>
    <row r="250" spans="2:11">
      <c r="B250" s="126"/>
      <c r="C250" s="126"/>
      <c r="D250" s="136"/>
      <c r="E250" s="136"/>
      <c r="F250" s="136"/>
      <c r="G250" s="136"/>
      <c r="H250" s="136"/>
      <c r="I250" s="125"/>
      <c r="J250" s="125"/>
      <c r="K250" s="125"/>
    </row>
    <row r="251" spans="2:11">
      <c r="B251" s="126"/>
      <c r="C251" s="126"/>
      <c r="D251" s="136"/>
      <c r="E251" s="136"/>
      <c r="F251" s="136"/>
      <c r="G251" s="136"/>
      <c r="H251" s="136"/>
      <c r="I251" s="125"/>
      <c r="J251" s="125"/>
      <c r="K251" s="125"/>
    </row>
    <row r="252" spans="2:11">
      <c r="B252" s="126"/>
      <c r="C252" s="126"/>
      <c r="D252" s="136"/>
      <c r="E252" s="136"/>
      <c r="F252" s="136"/>
      <c r="G252" s="136"/>
      <c r="H252" s="136"/>
      <c r="I252" s="125"/>
      <c r="J252" s="125"/>
      <c r="K252" s="125"/>
    </row>
    <row r="253" spans="2:11">
      <c r="B253" s="126"/>
      <c r="C253" s="126"/>
      <c r="D253" s="136"/>
      <c r="E253" s="136"/>
      <c r="F253" s="136"/>
      <c r="G253" s="136"/>
      <c r="H253" s="136"/>
      <c r="I253" s="125"/>
      <c r="J253" s="125"/>
      <c r="K253" s="125"/>
    </row>
    <row r="254" spans="2:11">
      <c r="B254" s="126"/>
      <c r="C254" s="126"/>
      <c r="D254" s="136"/>
      <c r="E254" s="136"/>
      <c r="F254" s="136"/>
      <c r="G254" s="136"/>
      <c r="H254" s="136"/>
      <c r="I254" s="125"/>
      <c r="J254" s="125"/>
      <c r="K254" s="125"/>
    </row>
    <row r="255" spans="2:11">
      <c r="B255" s="126"/>
      <c r="C255" s="126"/>
      <c r="D255" s="136"/>
      <c r="E255" s="136"/>
      <c r="F255" s="136"/>
      <c r="G255" s="136"/>
      <c r="H255" s="136"/>
      <c r="I255" s="125"/>
      <c r="J255" s="125"/>
      <c r="K255" s="125"/>
    </row>
    <row r="256" spans="2:11">
      <c r="B256" s="126"/>
      <c r="C256" s="126"/>
      <c r="D256" s="136"/>
      <c r="E256" s="136"/>
      <c r="F256" s="136"/>
      <c r="G256" s="136"/>
      <c r="H256" s="136"/>
      <c r="I256" s="125"/>
      <c r="J256" s="125"/>
      <c r="K256" s="125"/>
    </row>
    <row r="257" spans="2:11">
      <c r="B257" s="126"/>
      <c r="C257" s="126"/>
      <c r="D257" s="136"/>
      <c r="E257" s="136"/>
      <c r="F257" s="136"/>
      <c r="G257" s="136"/>
      <c r="H257" s="136"/>
      <c r="I257" s="125"/>
      <c r="J257" s="125"/>
      <c r="K257" s="125"/>
    </row>
    <row r="258" spans="2:11">
      <c r="B258" s="126"/>
      <c r="C258" s="126"/>
      <c r="D258" s="136"/>
      <c r="E258" s="136"/>
      <c r="F258" s="136"/>
      <c r="G258" s="136"/>
      <c r="H258" s="136"/>
      <c r="I258" s="125"/>
      <c r="J258" s="125"/>
      <c r="K258" s="125"/>
    </row>
    <row r="259" spans="2:11">
      <c r="B259" s="126"/>
      <c r="C259" s="126"/>
      <c r="D259" s="136"/>
      <c r="E259" s="136"/>
      <c r="F259" s="136"/>
      <c r="G259" s="136"/>
      <c r="H259" s="136"/>
      <c r="I259" s="125"/>
      <c r="J259" s="125"/>
      <c r="K259" s="125"/>
    </row>
    <row r="260" spans="2:11">
      <c r="B260" s="126"/>
      <c r="C260" s="126"/>
      <c r="D260" s="136"/>
      <c r="E260" s="136"/>
      <c r="F260" s="136"/>
      <c r="G260" s="136"/>
      <c r="H260" s="136"/>
      <c r="I260" s="125"/>
      <c r="J260" s="125"/>
      <c r="K260" s="125"/>
    </row>
    <row r="261" spans="2:11">
      <c r="B261" s="126"/>
      <c r="C261" s="126"/>
      <c r="D261" s="136"/>
      <c r="E261" s="136"/>
      <c r="F261" s="136"/>
      <c r="G261" s="136"/>
      <c r="H261" s="136"/>
      <c r="I261" s="125"/>
      <c r="J261" s="125"/>
      <c r="K261" s="125"/>
    </row>
    <row r="262" spans="2:11">
      <c r="B262" s="126"/>
      <c r="C262" s="126"/>
      <c r="D262" s="136"/>
      <c r="E262" s="136"/>
      <c r="F262" s="136"/>
      <c r="G262" s="136"/>
      <c r="H262" s="136"/>
      <c r="I262" s="125"/>
      <c r="J262" s="125"/>
      <c r="K262" s="125"/>
    </row>
    <row r="263" spans="2:11">
      <c r="B263" s="126"/>
      <c r="C263" s="126"/>
      <c r="D263" s="136"/>
      <c r="E263" s="136"/>
      <c r="F263" s="136"/>
      <c r="G263" s="136"/>
      <c r="H263" s="136"/>
      <c r="I263" s="125"/>
      <c r="J263" s="125"/>
      <c r="K263" s="125"/>
    </row>
    <row r="264" spans="2:11">
      <c r="B264" s="126"/>
      <c r="C264" s="126"/>
      <c r="D264" s="136"/>
      <c r="E264" s="136"/>
      <c r="F264" s="136"/>
      <c r="G264" s="136"/>
      <c r="H264" s="136"/>
      <c r="I264" s="125"/>
      <c r="J264" s="125"/>
      <c r="K264" s="125"/>
    </row>
    <row r="265" spans="2:11">
      <c r="B265" s="126"/>
      <c r="C265" s="126"/>
      <c r="D265" s="136"/>
      <c r="E265" s="136"/>
      <c r="F265" s="136"/>
      <c r="G265" s="136"/>
      <c r="H265" s="136"/>
      <c r="I265" s="125"/>
      <c r="J265" s="125"/>
      <c r="K265" s="125"/>
    </row>
    <row r="266" spans="2:11">
      <c r="B266" s="126"/>
      <c r="C266" s="126"/>
      <c r="D266" s="136"/>
      <c r="E266" s="136"/>
      <c r="F266" s="136"/>
      <c r="G266" s="136"/>
      <c r="H266" s="136"/>
      <c r="I266" s="125"/>
      <c r="J266" s="125"/>
      <c r="K266" s="125"/>
    </row>
    <row r="267" spans="2:11">
      <c r="B267" s="126"/>
      <c r="C267" s="126"/>
      <c r="D267" s="136"/>
      <c r="E267" s="136"/>
      <c r="F267" s="136"/>
      <c r="G267" s="136"/>
      <c r="H267" s="136"/>
      <c r="I267" s="125"/>
      <c r="J267" s="125"/>
      <c r="K267" s="125"/>
    </row>
    <row r="268" spans="2:11">
      <c r="B268" s="126"/>
      <c r="C268" s="126"/>
      <c r="D268" s="136"/>
      <c r="E268" s="136"/>
      <c r="F268" s="136"/>
      <c r="G268" s="136"/>
      <c r="H268" s="136"/>
      <c r="I268" s="125"/>
      <c r="J268" s="125"/>
      <c r="K268" s="125"/>
    </row>
    <row r="269" spans="2:11">
      <c r="B269" s="126"/>
      <c r="C269" s="126"/>
      <c r="D269" s="136"/>
      <c r="E269" s="136"/>
      <c r="F269" s="136"/>
      <c r="G269" s="136"/>
      <c r="H269" s="136"/>
      <c r="I269" s="125"/>
      <c r="J269" s="125"/>
      <c r="K269" s="125"/>
    </row>
    <row r="270" spans="2:11">
      <c r="B270" s="126"/>
      <c r="C270" s="126"/>
      <c r="D270" s="136"/>
      <c r="E270" s="136"/>
      <c r="F270" s="136"/>
      <c r="G270" s="136"/>
      <c r="H270" s="136"/>
      <c r="I270" s="125"/>
      <c r="J270" s="125"/>
      <c r="K270" s="125"/>
    </row>
    <row r="271" spans="2:11">
      <c r="B271" s="126"/>
      <c r="C271" s="126"/>
      <c r="D271" s="136"/>
      <c r="E271" s="136"/>
      <c r="F271" s="136"/>
      <c r="G271" s="136"/>
      <c r="H271" s="136"/>
      <c r="I271" s="125"/>
      <c r="J271" s="125"/>
      <c r="K271" s="125"/>
    </row>
    <row r="272" spans="2:11">
      <c r="B272" s="126"/>
      <c r="C272" s="126"/>
      <c r="D272" s="136"/>
      <c r="E272" s="136"/>
      <c r="F272" s="136"/>
      <c r="G272" s="136"/>
      <c r="H272" s="136"/>
      <c r="I272" s="125"/>
      <c r="J272" s="125"/>
      <c r="K272" s="125"/>
    </row>
    <row r="273" spans="2:11">
      <c r="B273" s="126"/>
      <c r="C273" s="126"/>
      <c r="D273" s="136"/>
      <c r="E273" s="136"/>
      <c r="F273" s="136"/>
      <c r="G273" s="136"/>
      <c r="H273" s="136"/>
      <c r="I273" s="125"/>
      <c r="J273" s="125"/>
      <c r="K273" s="125"/>
    </row>
    <row r="274" spans="2:11">
      <c r="B274" s="126"/>
      <c r="C274" s="126"/>
      <c r="D274" s="136"/>
      <c r="E274" s="136"/>
      <c r="F274" s="136"/>
      <c r="G274" s="136"/>
      <c r="H274" s="136"/>
      <c r="I274" s="125"/>
      <c r="J274" s="125"/>
      <c r="K274" s="125"/>
    </row>
    <row r="275" spans="2:11">
      <c r="B275" s="126"/>
      <c r="C275" s="126"/>
      <c r="D275" s="136"/>
      <c r="E275" s="136"/>
      <c r="F275" s="136"/>
      <c r="G275" s="136"/>
      <c r="H275" s="136"/>
      <c r="I275" s="125"/>
      <c r="J275" s="125"/>
      <c r="K275" s="125"/>
    </row>
    <row r="276" spans="2:11">
      <c r="B276" s="126"/>
      <c r="C276" s="126"/>
      <c r="D276" s="136"/>
      <c r="E276" s="136"/>
      <c r="F276" s="136"/>
      <c r="G276" s="136"/>
      <c r="H276" s="136"/>
      <c r="I276" s="125"/>
      <c r="J276" s="125"/>
      <c r="K276" s="125"/>
    </row>
    <row r="277" spans="2:11">
      <c r="B277" s="126"/>
      <c r="C277" s="126"/>
      <c r="D277" s="136"/>
      <c r="E277" s="136"/>
      <c r="F277" s="136"/>
      <c r="G277" s="136"/>
      <c r="H277" s="136"/>
      <c r="I277" s="125"/>
      <c r="J277" s="125"/>
      <c r="K277" s="125"/>
    </row>
    <row r="278" spans="2:11">
      <c r="B278" s="126"/>
      <c r="C278" s="126"/>
      <c r="D278" s="136"/>
      <c r="E278" s="136"/>
      <c r="F278" s="136"/>
      <c r="G278" s="136"/>
      <c r="H278" s="136"/>
      <c r="I278" s="125"/>
      <c r="J278" s="125"/>
      <c r="K278" s="125"/>
    </row>
    <row r="279" spans="2:11">
      <c r="B279" s="126"/>
      <c r="C279" s="126"/>
      <c r="D279" s="136"/>
      <c r="E279" s="136"/>
      <c r="F279" s="136"/>
      <c r="G279" s="136"/>
      <c r="H279" s="136"/>
      <c r="I279" s="125"/>
      <c r="J279" s="125"/>
      <c r="K279" s="125"/>
    </row>
    <row r="280" spans="2:11">
      <c r="B280" s="126"/>
      <c r="C280" s="126"/>
      <c r="D280" s="136"/>
      <c r="E280" s="136"/>
      <c r="F280" s="136"/>
      <c r="G280" s="136"/>
      <c r="H280" s="136"/>
      <c r="I280" s="125"/>
      <c r="J280" s="125"/>
      <c r="K280" s="125"/>
    </row>
    <row r="281" spans="2:11">
      <c r="B281" s="126"/>
      <c r="C281" s="126"/>
      <c r="D281" s="136"/>
      <c r="E281" s="136"/>
      <c r="F281" s="136"/>
      <c r="G281" s="136"/>
      <c r="H281" s="136"/>
      <c r="I281" s="125"/>
      <c r="J281" s="125"/>
      <c r="K281" s="125"/>
    </row>
    <row r="282" spans="2:11">
      <c r="B282" s="126"/>
      <c r="C282" s="126"/>
      <c r="D282" s="136"/>
      <c r="E282" s="136"/>
      <c r="F282" s="136"/>
      <c r="G282" s="136"/>
      <c r="H282" s="136"/>
      <c r="I282" s="125"/>
      <c r="J282" s="125"/>
      <c r="K282" s="125"/>
    </row>
    <row r="283" spans="2:11">
      <c r="B283" s="126"/>
      <c r="C283" s="126"/>
      <c r="D283" s="136"/>
      <c r="E283" s="136"/>
      <c r="F283" s="136"/>
      <c r="G283" s="136"/>
      <c r="H283" s="136"/>
      <c r="I283" s="125"/>
      <c r="J283" s="125"/>
      <c r="K283" s="125"/>
    </row>
    <row r="284" spans="2:11">
      <c r="B284" s="126"/>
      <c r="C284" s="126"/>
      <c r="D284" s="136"/>
      <c r="E284" s="136"/>
      <c r="F284" s="136"/>
      <c r="G284" s="136"/>
      <c r="H284" s="136"/>
      <c r="I284" s="125"/>
      <c r="J284" s="125"/>
      <c r="K284" s="125"/>
    </row>
    <row r="285" spans="2:11">
      <c r="B285" s="126"/>
      <c r="C285" s="126"/>
      <c r="D285" s="136"/>
      <c r="E285" s="136"/>
      <c r="F285" s="136"/>
      <c r="G285" s="136"/>
      <c r="H285" s="136"/>
      <c r="I285" s="125"/>
      <c r="J285" s="125"/>
      <c r="K285" s="125"/>
    </row>
    <row r="286" spans="2:11">
      <c r="B286" s="126"/>
      <c r="C286" s="126"/>
      <c r="D286" s="136"/>
      <c r="E286" s="136"/>
      <c r="F286" s="136"/>
      <c r="G286" s="136"/>
      <c r="H286" s="136"/>
      <c r="I286" s="125"/>
      <c r="J286" s="125"/>
      <c r="K286" s="125"/>
    </row>
    <row r="287" spans="2:11">
      <c r="B287" s="126"/>
      <c r="C287" s="126"/>
      <c r="D287" s="136"/>
      <c r="E287" s="136"/>
      <c r="F287" s="136"/>
      <c r="G287" s="136"/>
      <c r="H287" s="136"/>
      <c r="I287" s="125"/>
      <c r="J287" s="125"/>
      <c r="K287" s="125"/>
    </row>
    <row r="288" spans="2:11">
      <c r="B288" s="126"/>
      <c r="C288" s="126"/>
      <c r="D288" s="136"/>
      <c r="E288" s="136"/>
      <c r="F288" s="136"/>
      <c r="G288" s="136"/>
      <c r="H288" s="136"/>
      <c r="I288" s="125"/>
      <c r="J288" s="125"/>
      <c r="K288" s="125"/>
    </row>
    <row r="289" spans="2:11">
      <c r="B289" s="126"/>
      <c r="C289" s="126"/>
      <c r="D289" s="136"/>
      <c r="E289" s="136"/>
      <c r="F289" s="136"/>
      <c r="G289" s="136"/>
      <c r="H289" s="136"/>
      <c r="I289" s="125"/>
      <c r="J289" s="125"/>
      <c r="K289" s="125"/>
    </row>
    <row r="290" spans="2:11">
      <c r="B290" s="126"/>
      <c r="C290" s="126"/>
      <c r="D290" s="136"/>
      <c r="E290" s="136"/>
      <c r="F290" s="136"/>
      <c r="G290" s="136"/>
      <c r="H290" s="136"/>
      <c r="I290" s="125"/>
      <c r="J290" s="125"/>
      <c r="K290" s="125"/>
    </row>
    <row r="291" spans="2:11">
      <c r="B291" s="126"/>
      <c r="C291" s="126"/>
      <c r="D291" s="136"/>
      <c r="E291" s="136"/>
      <c r="F291" s="136"/>
      <c r="G291" s="136"/>
      <c r="H291" s="136"/>
      <c r="I291" s="125"/>
      <c r="J291" s="125"/>
      <c r="K291" s="125"/>
    </row>
    <row r="292" spans="2:11">
      <c r="B292" s="126"/>
      <c r="C292" s="126"/>
      <c r="D292" s="136"/>
      <c r="E292" s="136"/>
      <c r="F292" s="136"/>
      <c r="G292" s="136"/>
      <c r="H292" s="136"/>
      <c r="I292" s="125"/>
      <c r="J292" s="125"/>
      <c r="K292" s="125"/>
    </row>
    <row r="293" spans="2:11">
      <c r="B293" s="126"/>
      <c r="C293" s="126"/>
      <c r="D293" s="136"/>
      <c r="E293" s="136"/>
      <c r="F293" s="136"/>
      <c r="G293" s="136"/>
      <c r="H293" s="136"/>
      <c r="I293" s="125"/>
      <c r="J293" s="125"/>
      <c r="K293" s="125"/>
    </row>
    <row r="294" spans="2:11">
      <c r="B294" s="126"/>
      <c r="C294" s="126"/>
      <c r="D294" s="136"/>
      <c r="E294" s="136"/>
      <c r="F294" s="136"/>
      <c r="G294" s="136"/>
      <c r="H294" s="136"/>
      <c r="I294" s="125"/>
      <c r="J294" s="125"/>
      <c r="K294" s="125"/>
    </row>
    <row r="295" spans="2:11">
      <c r="B295" s="126"/>
      <c r="C295" s="126"/>
      <c r="D295" s="136"/>
      <c r="E295" s="136"/>
      <c r="F295" s="136"/>
      <c r="G295" s="136"/>
      <c r="H295" s="136"/>
      <c r="I295" s="125"/>
      <c r="J295" s="125"/>
      <c r="K295" s="125"/>
    </row>
    <row r="296" spans="2:11">
      <c r="B296" s="126"/>
      <c r="C296" s="126"/>
      <c r="D296" s="136"/>
      <c r="E296" s="136"/>
      <c r="F296" s="136"/>
      <c r="G296" s="136"/>
      <c r="H296" s="136"/>
      <c r="I296" s="125"/>
      <c r="J296" s="125"/>
      <c r="K296" s="125"/>
    </row>
    <row r="297" spans="2:11">
      <c r="B297" s="126"/>
      <c r="C297" s="126"/>
      <c r="D297" s="136"/>
      <c r="E297" s="136"/>
      <c r="F297" s="136"/>
      <c r="G297" s="136"/>
      <c r="H297" s="136"/>
      <c r="I297" s="125"/>
      <c r="J297" s="125"/>
      <c r="K297" s="125"/>
    </row>
    <row r="298" spans="2:11">
      <c r="B298" s="126"/>
      <c r="C298" s="126"/>
      <c r="D298" s="136"/>
      <c r="E298" s="136"/>
      <c r="F298" s="136"/>
      <c r="G298" s="136"/>
      <c r="H298" s="136"/>
      <c r="I298" s="125"/>
      <c r="J298" s="125"/>
      <c r="K298" s="125"/>
    </row>
    <row r="299" spans="2:11">
      <c r="B299" s="126"/>
      <c r="C299" s="126"/>
      <c r="D299" s="136"/>
      <c r="E299" s="136"/>
      <c r="F299" s="136"/>
      <c r="G299" s="136"/>
      <c r="H299" s="136"/>
      <c r="I299" s="125"/>
      <c r="J299" s="125"/>
      <c r="K299" s="125"/>
    </row>
    <row r="300" spans="2:11">
      <c r="B300" s="126"/>
      <c r="C300" s="126"/>
      <c r="D300" s="136"/>
      <c r="E300" s="136"/>
      <c r="F300" s="136"/>
      <c r="G300" s="136"/>
      <c r="H300" s="136"/>
      <c r="I300" s="125"/>
      <c r="J300" s="125"/>
      <c r="K300" s="125"/>
    </row>
    <row r="301" spans="2:11">
      <c r="B301" s="126"/>
      <c r="C301" s="126"/>
      <c r="D301" s="136"/>
      <c r="E301" s="136"/>
      <c r="F301" s="136"/>
      <c r="G301" s="136"/>
      <c r="H301" s="136"/>
      <c r="I301" s="125"/>
      <c r="J301" s="125"/>
      <c r="K301" s="125"/>
    </row>
    <row r="302" spans="2:11">
      <c r="B302" s="126"/>
      <c r="C302" s="126"/>
      <c r="D302" s="136"/>
      <c r="E302" s="136"/>
      <c r="F302" s="136"/>
      <c r="G302" s="136"/>
      <c r="H302" s="136"/>
      <c r="I302" s="125"/>
      <c r="J302" s="125"/>
      <c r="K302" s="125"/>
    </row>
    <row r="303" spans="2:11">
      <c r="B303" s="126"/>
      <c r="C303" s="126"/>
      <c r="D303" s="136"/>
      <c r="E303" s="136"/>
      <c r="F303" s="136"/>
      <c r="G303" s="136"/>
      <c r="H303" s="136"/>
      <c r="I303" s="125"/>
      <c r="J303" s="125"/>
      <c r="K303" s="125"/>
    </row>
    <row r="304" spans="2:11">
      <c r="B304" s="126"/>
      <c r="C304" s="126"/>
      <c r="D304" s="136"/>
      <c r="E304" s="136"/>
      <c r="F304" s="136"/>
      <c r="G304" s="136"/>
      <c r="H304" s="136"/>
      <c r="I304" s="125"/>
      <c r="J304" s="125"/>
      <c r="K304" s="125"/>
    </row>
    <row r="305" spans="2:11">
      <c r="B305" s="126"/>
      <c r="C305" s="126"/>
      <c r="D305" s="136"/>
      <c r="E305" s="136"/>
      <c r="F305" s="136"/>
      <c r="G305" s="136"/>
      <c r="H305" s="136"/>
      <c r="I305" s="125"/>
      <c r="J305" s="125"/>
      <c r="K305" s="125"/>
    </row>
    <row r="306" spans="2:11">
      <c r="B306" s="126"/>
      <c r="C306" s="126"/>
      <c r="D306" s="136"/>
      <c r="E306" s="136"/>
      <c r="F306" s="136"/>
      <c r="G306" s="136"/>
      <c r="H306" s="136"/>
      <c r="I306" s="125"/>
      <c r="J306" s="125"/>
      <c r="K306" s="125"/>
    </row>
    <row r="307" spans="2:11">
      <c r="B307" s="126"/>
      <c r="C307" s="126"/>
      <c r="D307" s="136"/>
      <c r="E307" s="136"/>
      <c r="F307" s="136"/>
      <c r="G307" s="136"/>
      <c r="H307" s="136"/>
      <c r="I307" s="125"/>
      <c r="J307" s="125"/>
      <c r="K307" s="125"/>
    </row>
    <row r="308" spans="2:11">
      <c r="B308" s="126"/>
      <c r="C308" s="126"/>
      <c r="D308" s="136"/>
      <c r="E308" s="136"/>
      <c r="F308" s="136"/>
      <c r="G308" s="136"/>
      <c r="H308" s="136"/>
      <c r="I308" s="125"/>
      <c r="J308" s="125"/>
      <c r="K308" s="125"/>
    </row>
    <row r="309" spans="2:11">
      <c r="B309" s="126"/>
      <c r="C309" s="126"/>
      <c r="D309" s="136"/>
      <c r="E309" s="136"/>
      <c r="F309" s="136"/>
      <c r="G309" s="136"/>
      <c r="H309" s="136"/>
      <c r="I309" s="125"/>
      <c r="J309" s="125"/>
      <c r="K309" s="125"/>
    </row>
    <row r="310" spans="2:11">
      <c r="B310" s="126"/>
      <c r="C310" s="126"/>
      <c r="D310" s="136"/>
      <c r="E310" s="136"/>
      <c r="F310" s="136"/>
      <c r="G310" s="136"/>
      <c r="H310" s="136"/>
      <c r="I310" s="125"/>
      <c r="J310" s="125"/>
      <c r="K310" s="125"/>
    </row>
    <row r="311" spans="2:11">
      <c r="B311" s="126"/>
      <c r="C311" s="126"/>
      <c r="D311" s="136"/>
      <c r="E311" s="136"/>
      <c r="F311" s="136"/>
      <c r="G311" s="136"/>
      <c r="H311" s="136"/>
      <c r="I311" s="125"/>
      <c r="J311" s="125"/>
      <c r="K311" s="125"/>
    </row>
    <row r="312" spans="2:11">
      <c r="B312" s="126"/>
      <c r="C312" s="126"/>
      <c r="D312" s="136"/>
      <c r="E312" s="136"/>
      <c r="F312" s="136"/>
      <c r="G312" s="136"/>
      <c r="H312" s="136"/>
      <c r="I312" s="125"/>
      <c r="J312" s="125"/>
      <c r="K312" s="125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O613"/>
  <sheetViews>
    <sheetView rightToLeft="1" workbookViewId="0">
      <selection activeCell="E19" sqref="E19"/>
    </sheetView>
  </sheetViews>
  <sheetFormatPr defaultColWidth="9.140625" defaultRowHeight="18"/>
  <cols>
    <col min="1" max="1" width="6.28515625" style="1" customWidth="1"/>
    <col min="2" max="2" width="25.85546875" style="2" bestFit="1" customWidth="1"/>
    <col min="3" max="3" width="41.7109375" style="1" bestFit="1" customWidth="1"/>
    <col min="4" max="4" width="4.5703125" style="1" bestFit="1" customWidth="1"/>
    <col min="5" max="5" width="11.140625" style="1" bestFit="1" customWidth="1"/>
    <col min="6" max="6" width="6.85546875" style="1" bestFit="1" customWidth="1"/>
    <col min="7" max="7" width="9" style="1" bestFit="1" customWidth="1"/>
    <col min="8" max="8" width="7.5703125" style="1" customWidth="1"/>
    <col min="9" max="9" width="13.85546875" style="1" bestFit="1" customWidth="1"/>
    <col min="10" max="10" width="12" style="1" customWidth="1"/>
    <col min="11" max="11" width="8.28515625" style="1" bestFit="1" customWidth="1"/>
    <col min="12" max="16384" width="9.140625" style="1"/>
  </cols>
  <sheetData>
    <row r="1" spans="2:15">
      <c r="B1" s="45" t="s">
        <v>150</v>
      </c>
      <c r="C1" s="65" t="s" vm="1">
        <v>238</v>
      </c>
    </row>
    <row r="2" spans="2:15">
      <c r="B2" s="45" t="s">
        <v>149</v>
      </c>
      <c r="C2" s="65" t="s">
        <v>239</v>
      </c>
    </row>
    <row r="3" spans="2:15">
      <c r="B3" s="45" t="s">
        <v>151</v>
      </c>
      <c r="C3" s="65" t="s">
        <v>240</v>
      </c>
    </row>
    <row r="4" spans="2:15">
      <c r="B4" s="45" t="s">
        <v>152</v>
      </c>
      <c r="C4" s="65" t="s">
        <v>241</v>
      </c>
    </row>
    <row r="6" spans="2:15" ht="26.25" customHeight="1">
      <c r="B6" s="157" t="s">
        <v>184</v>
      </c>
      <c r="C6" s="158"/>
      <c r="D6" s="158"/>
      <c r="E6" s="158"/>
      <c r="F6" s="158"/>
      <c r="G6" s="158"/>
      <c r="H6" s="158"/>
      <c r="I6" s="158"/>
      <c r="J6" s="158"/>
      <c r="K6" s="159"/>
    </row>
    <row r="7" spans="2:15" s="3" customFormat="1" ht="63">
      <c r="B7" s="46" t="s">
        <v>120</v>
      </c>
      <c r="C7" s="48" t="s">
        <v>48</v>
      </c>
      <c r="D7" s="48" t="s">
        <v>14</v>
      </c>
      <c r="E7" s="48" t="s">
        <v>15</v>
      </c>
      <c r="F7" s="48" t="s">
        <v>61</v>
      </c>
      <c r="G7" s="48" t="s">
        <v>107</v>
      </c>
      <c r="H7" s="48" t="s">
        <v>57</v>
      </c>
      <c r="I7" s="48" t="s">
        <v>115</v>
      </c>
      <c r="J7" s="48" t="s">
        <v>153</v>
      </c>
      <c r="K7" s="50" t="s">
        <v>154</v>
      </c>
    </row>
    <row r="8" spans="2:15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216</v>
      </c>
      <c r="J8" s="30" t="s">
        <v>19</v>
      </c>
      <c r="K8" s="16" t="s">
        <v>19</v>
      </c>
    </row>
    <row r="9" spans="2:15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5" s="4" customFormat="1" ht="18" customHeight="1">
      <c r="B10" s="95" t="s">
        <v>60</v>
      </c>
      <c r="C10" s="96"/>
      <c r="D10" s="96"/>
      <c r="E10" s="96"/>
      <c r="F10" s="96"/>
      <c r="G10" s="96"/>
      <c r="H10" s="104"/>
      <c r="I10" s="103">
        <f>I11</f>
        <v>-7650.6155300069986</v>
      </c>
      <c r="J10" s="104">
        <f>I10/$I$10</f>
        <v>1</v>
      </c>
      <c r="K10" s="104">
        <f>I10/'סכום נכסי הקרן'!$C$42</f>
        <v>-1.0157364387573678E-4</v>
      </c>
      <c r="O10" s="1"/>
    </row>
    <row r="11" spans="2:15" ht="21" customHeight="1">
      <c r="B11" s="116" t="s">
        <v>206</v>
      </c>
      <c r="C11" s="96"/>
      <c r="D11" s="96"/>
      <c r="E11" s="96"/>
      <c r="F11" s="96"/>
      <c r="G11" s="96"/>
      <c r="H11" s="104"/>
      <c r="I11" s="103">
        <f>SUM(I12:I14)</f>
        <v>-7650.6155300069986</v>
      </c>
      <c r="J11" s="104">
        <f t="shared" ref="J11:J14" si="0">I11/$I$10</f>
        <v>1</v>
      </c>
      <c r="K11" s="104">
        <f>I11/'סכום נכסי הקרן'!$C$42</f>
        <v>-1.0157364387573678E-4</v>
      </c>
    </row>
    <row r="12" spans="2:15">
      <c r="B12" s="99" t="s">
        <v>3819</v>
      </c>
      <c r="C12" s="96">
        <v>1143270</v>
      </c>
      <c r="D12" s="96" t="s">
        <v>680</v>
      </c>
      <c r="E12" s="96" t="s">
        <v>328</v>
      </c>
      <c r="F12" s="110">
        <v>0</v>
      </c>
      <c r="G12" s="109" t="s">
        <v>137</v>
      </c>
      <c r="H12" s="110">
        <v>0</v>
      </c>
      <c r="I12" s="103">
        <v>281.46445988199997</v>
      </c>
      <c r="J12" s="104">
        <f t="shared" si="0"/>
        <v>-3.678977969524793E-2</v>
      </c>
      <c r="K12" s="104">
        <f>I12/'סכום נכסי הקרן'!$C$42</f>
        <v>3.736871981031926E-6</v>
      </c>
    </row>
    <row r="13" spans="2:15">
      <c r="B13" s="99" t="s">
        <v>681</v>
      </c>
      <c r="C13" s="96">
        <v>259026600</v>
      </c>
      <c r="D13" s="96" t="s">
        <v>683</v>
      </c>
      <c r="E13" s="109"/>
      <c r="F13" s="110">
        <v>0</v>
      </c>
      <c r="G13" s="109" t="s">
        <v>137</v>
      </c>
      <c r="H13" s="110">
        <v>0</v>
      </c>
      <c r="I13" s="103">
        <v>-1785.5904263709997</v>
      </c>
      <c r="J13" s="104">
        <f t="shared" si="0"/>
        <v>0.23339173421636655</v>
      </c>
      <c r="K13" s="104">
        <f>I13/'סכום נכסי הקרן'!$C$42</f>
        <v>-2.3706448894833827E-5</v>
      </c>
    </row>
    <row r="14" spans="2:15">
      <c r="B14" s="99" t="s">
        <v>1405</v>
      </c>
      <c r="C14" s="96">
        <v>112239100</v>
      </c>
      <c r="D14" s="96" t="s">
        <v>683</v>
      </c>
      <c r="E14" s="109"/>
      <c r="F14" s="110">
        <v>0</v>
      </c>
      <c r="G14" s="109" t="s">
        <v>137</v>
      </c>
      <c r="H14" s="110">
        <v>0</v>
      </c>
      <c r="I14" s="103">
        <v>-6146.4895635179992</v>
      </c>
      <c r="J14" s="104">
        <f t="shared" si="0"/>
        <v>0.80339804547888138</v>
      </c>
      <c r="K14" s="104">
        <f>I14/'סכום נכסי הקרן'!$C$42</f>
        <v>-8.1604066961934885E-5</v>
      </c>
    </row>
    <row r="15" spans="2:15"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2:15">
      <c r="B16" s="132"/>
      <c r="C16" s="95"/>
      <c r="D16" s="95"/>
      <c r="E16" s="95"/>
      <c r="F16" s="95"/>
      <c r="G16" s="95"/>
      <c r="H16" s="95"/>
      <c r="I16" s="95"/>
      <c r="J16" s="95"/>
      <c r="K16" s="95"/>
    </row>
    <row r="17" spans="2:11">
      <c r="B17" s="132"/>
      <c r="C17" s="95"/>
      <c r="D17" s="95"/>
      <c r="E17" s="95"/>
      <c r="F17" s="95"/>
      <c r="G17" s="95"/>
      <c r="H17" s="95"/>
      <c r="I17" s="95"/>
      <c r="J17" s="95"/>
      <c r="K17" s="95"/>
    </row>
    <row r="18" spans="2:11">
      <c r="B18" s="95"/>
      <c r="C18" s="95"/>
      <c r="D18" s="95"/>
      <c r="E18" s="95"/>
      <c r="F18" s="95"/>
      <c r="G18" s="95"/>
      <c r="H18" s="95"/>
      <c r="I18" s="95"/>
      <c r="J18" s="95"/>
      <c r="K18" s="95"/>
    </row>
    <row r="19" spans="2:11">
      <c r="B19" s="95"/>
      <c r="C19" s="95"/>
      <c r="D19" s="95"/>
      <c r="E19" s="95"/>
      <c r="F19" s="95"/>
      <c r="G19" s="95"/>
      <c r="H19" s="95"/>
      <c r="I19" s="95"/>
      <c r="J19" s="95"/>
      <c r="K19" s="95"/>
    </row>
    <row r="20" spans="2:11"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2:11">
      <c r="B21" s="95"/>
      <c r="C21" s="95"/>
      <c r="D21" s="95"/>
      <c r="E21" s="95"/>
      <c r="F21" s="95"/>
      <c r="G21" s="95"/>
      <c r="H21" s="95"/>
      <c r="I21" s="95"/>
      <c r="J21" s="95"/>
      <c r="K21" s="95"/>
    </row>
    <row r="22" spans="2:11">
      <c r="B22" s="95"/>
      <c r="C22" s="95"/>
      <c r="D22" s="95"/>
      <c r="E22" s="95"/>
      <c r="F22" s="95"/>
      <c r="G22" s="95"/>
      <c r="H22" s="95"/>
      <c r="I22" s="95"/>
      <c r="J22" s="95"/>
      <c r="K22" s="95"/>
    </row>
    <row r="23" spans="2:11">
      <c r="B23" s="95"/>
      <c r="C23" s="95"/>
      <c r="D23" s="95"/>
      <c r="E23" s="95"/>
      <c r="F23" s="95"/>
      <c r="G23" s="95"/>
      <c r="H23" s="95"/>
      <c r="I23" s="95"/>
      <c r="J23" s="95"/>
      <c r="K23" s="95"/>
    </row>
    <row r="24" spans="2:11">
      <c r="B24" s="95"/>
      <c r="C24" s="95"/>
      <c r="D24" s="95"/>
      <c r="E24" s="95"/>
      <c r="F24" s="95"/>
      <c r="G24" s="95"/>
      <c r="H24" s="95"/>
      <c r="I24" s="95"/>
      <c r="J24" s="95"/>
      <c r="K24" s="95"/>
    </row>
    <row r="25" spans="2:11">
      <c r="B25" s="95"/>
      <c r="C25" s="95"/>
      <c r="D25" s="95"/>
      <c r="E25" s="95"/>
      <c r="F25" s="95"/>
      <c r="G25" s="95"/>
      <c r="H25" s="95"/>
      <c r="I25" s="95"/>
      <c r="J25" s="95"/>
      <c r="K25" s="95"/>
    </row>
    <row r="26" spans="2:11"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2:11">
      <c r="B27" s="95"/>
      <c r="C27" s="95"/>
      <c r="D27" s="95"/>
      <c r="E27" s="95"/>
      <c r="F27" s="95"/>
      <c r="G27" s="95"/>
      <c r="H27" s="95"/>
      <c r="I27" s="95"/>
      <c r="J27" s="95"/>
      <c r="K27" s="95"/>
    </row>
    <row r="28" spans="2:11">
      <c r="B28" s="95"/>
      <c r="C28" s="95"/>
      <c r="D28" s="95"/>
      <c r="E28" s="95"/>
      <c r="F28" s="95"/>
      <c r="G28" s="95"/>
      <c r="H28" s="95"/>
      <c r="I28" s="95"/>
      <c r="J28" s="95"/>
      <c r="K28" s="95"/>
    </row>
    <row r="29" spans="2:11">
      <c r="B29" s="95"/>
      <c r="C29" s="95"/>
      <c r="D29" s="95"/>
      <c r="E29" s="95"/>
      <c r="F29" s="95"/>
      <c r="G29" s="95"/>
      <c r="H29" s="95"/>
      <c r="I29" s="95"/>
      <c r="J29" s="95"/>
      <c r="K29" s="95"/>
    </row>
    <row r="30" spans="2:11">
      <c r="B30" s="95"/>
      <c r="C30" s="95"/>
      <c r="D30" s="95"/>
      <c r="E30" s="95"/>
      <c r="F30" s="95"/>
      <c r="G30" s="95"/>
      <c r="H30" s="95"/>
      <c r="I30" s="95"/>
      <c r="J30" s="95"/>
      <c r="K30" s="95"/>
    </row>
    <row r="31" spans="2:11">
      <c r="B31" s="95"/>
      <c r="C31" s="95"/>
      <c r="D31" s="95"/>
      <c r="E31" s="95"/>
      <c r="F31" s="95"/>
      <c r="G31" s="95"/>
      <c r="H31" s="95"/>
      <c r="I31" s="95"/>
      <c r="J31" s="95"/>
      <c r="K31" s="95"/>
    </row>
    <row r="32" spans="2:11">
      <c r="B32" s="95"/>
      <c r="C32" s="95"/>
      <c r="D32" s="95"/>
      <c r="E32" s="95"/>
      <c r="F32" s="95"/>
      <c r="G32" s="95"/>
      <c r="H32" s="95"/>
      <c r="I32" s="95"/>
      <c r="J32" s="95"/>
      <c r="K32" s="95"/>
    </row>
    <row r="33" spans="2:11">
      <c r="B33" s="95"/>
      <c r="C33" s="95"/>
      <c r="D33" s="95"/>
      <c r="E33" s="95"/>
      <c r="F33" s="95"/>
      <c r="G33" s="95"/>
      <c r="H33" s="95"/>
      <c r="I33" s="95"/>
      <c r="J33" s="95"/>
      <c r="K33" s="95"/>
    </row>
    <row r="34" spans="2:11">
      <c r="B34" s="95"/>
      <c r="C34" s="95"/>
      <c r="D34" s="95"/>
      <c r="E34" s="95"/>
      <c r="F34" s="95"/>
      <c r="G34" s="95"/>
      <c r="H34" s="95"/>
      <c r="I34" s="95"/>
      <c r="J34" s="95"/>
      <c r="K34" s="95"/>
    </row>
    <row r="35" spans="2:11">
      <c r="B35" s="95"/>
      <c r="C35" s="95"/>
      <c r="D35" s="95"/>
      <c r="E35" s="95"/>
      <c r="F35" s="95"/>
      <c r="G35" s="95"/>
      <c r="H35" s="95"/>
      <c r="I35" s="95"/>
      <c r="J35" s="95"/>
      <c r="K35" s="95"/>
    </row>
    <row r="36" spans="2:11">
      <c r="B36" s="95"/>
      <c r="C36" s="95"/>
      <c r="D36" s="95"/>
      <c r="E36" s="95"/>
      <c r="F36" s="95"/>
      <c r="G36" s="95"/>
      <c r="H36" s="95"/>
      <c r="I36" s="95"/>
      <c r="J36" s="95"/>
      <c r="K36" s="95"/>
    </row>
    <row r="37" spans="2:11">
      <c r="B37" s="95"/>
      <c r="C37" s="95"/>
      <c r="D37" s="95"/>
      <c r="E37" s="95"/>
      <c r="F37" s="95"/>
      <c r="G37" s="95"/>
      <c r="H37" s="95"/>
      <c r="I37" s="95"/>
      <c r="J37" s="95"/>
      <c r="K37" s="95"/>
    </row>
    <row r="38" spans="2:11">
      <c r="B38" s="95"/>
      <c r="C38" s="95"/>
      <c r="D38" s="95"/>
      <c r="E38" s="95"/>
      <c r="F38" s="95"/>
      <c r="G38" s="95"/>
      <c r="H38" s="95"/>
      <c r="I38" s="95"/>
      <c r="J38" s="95"/>
      <c r="K38" s="95"/>
    </row>
    <row r="39" spans="2:11">
      <c r="B39" s="95"/>
      <c r="C39" s="95"/>
      <c r="D39" s="95"/>
      <c r="E39" s="95"/>
      <c r="F39" s="95"/>
      <c r="G39" s="95"/>
      <c r="H39" s="95"/>
      <c r="I39" s="95"/>
      <c r="J39" s="95"/>
      <c r="K39" s="95"/>
    </row>
    <row r="40" spans="2:11">
      <c r="B40" s="95"/>
      <c r="C40" s="95"/>
      <c r="D40" s="95"/>
      <c r="E40" s="95"/>
      <c r="F40" s="95"/>
      <c r="G40" s="95"/>
      <c r="H40" s="95"/>
      <c r="I40" s="95"/>
      <c r="J40" s="95"/>
      <c r="K40" s="95"/>
    </row>
    <row r="41" spans="2:11">
      <c r="B41" s="95"/>
      <c r="C41" s="95"/>
      <c r="D41" s="95"/>
      <c r="E41" s="95"/>
      <c r="F41" s="95"/>
      <c r="G41" s="95"/>
      <c r="H41" s="95"/>
      <c r="I41" s="95"/>
      <c r="J41" s="95"/>
      <c r="K41" s="95"/>
    </row>
    <row r="42" spans="2:11">
      <c r="B42" s="95"/>
      <c r="C42" s="95"/>
      <c r="D42" s="95"/>
      <c r="E42" s="95"/>
      <c r="F42" s="95"/>
      <c r="G42" s="95"/>
      <c r="H42" s="95"/>
      <c r="I42" s="95"/>
      <c r="J42" s="95"/>
      <c r="K42" s="95"/>
    </row>
    <row r="43" spans="2:11">
      <c r="B43" s="95"/>
      <c r="C43" s="95"/>
      <c r="D43" s="95"/>
      <c r="E43" s="95"/>
      <c r="F43" s="95"/>
      <c r="G43" s="95"/>
      <c r="H43" s="95"/>
      <c r="I43" s="95"/>
      <c r="J43" s="95"/>
      <c r="K43" s="95"/>
    </row>
    <row r="44" spans="2:11">
      <c r="B44" s="95"/>
      <c r="C44" s="95"/>
      <c r="D44" s="95"/>
      <c r="E44" s="95"/>
      <c r="F44" s="95"/>
      <c r="G44" s="95"/>
      <c r="H44" s="95"/>
      <c r="I44" s="95"/>
      <c r="J44" s="95"/>
      <c r="K44" s="95"/>
    </row>
    <row r="45" spans="2:11">
      <c r="B45" s="95"/>
      <c r="C45" s="95"/>
      <c r="D45" s="95"/>
      <c r="E45" s="95"/>
      <c r="F45" s="95"/>
      <c r="G45" s="95"/>
      <c r="H45" s="95"/>
      <c r="I45" s="95"/>
      <c r="J45" s="95"/>
      <c r="K45" s="95"/>
    </row>
    <row r="46" spans="2:11">
      <c r="B46" s="95"/>
      <c r="C46" s="95"/>
      <c r="D46" s="95"/>
      <c r="E46" s="95"/>
      <c r="F46" s="95"/>
      <c r="G46" s="95"/>
      <c r="H46" s="95"/>
      <c r="I46" s="95"/>
      <c r="J46" s="95"/>
      <c r="K46" s="95"/>
    </row>
    <row r="47" spans="2:11">
      <c r="B47" s="95"/>
      <c r="C47" s="95"/>
      <c r="D47" s="95"/>
      <c r="E47" s="95"/>
      <c r="F47" s="95"/>
      <c r="G47" s="95"/>
      <c r="H47" s="95"/>
      <c r="I47" s="95"/>
      <c r="J47" s="95"/>
      <c r="K47" s="95"/>
    </row>
    <row r="48" spans="2:11">
      <c r="B48" s="95"/>
      <c r="C48" s="95"/>
      <c r="D48" s="95"/>
      <c r="E48" s="95"/>
      <c r="F48" s="95"/>
      <c r="G48" s="95"/>
      <c r="H48" s="95"/>
      <c r="I48" s="95"/>
      <c r="J48" s="95"/>
      <c r="K48" s="95"/>
    </row>
    <row r="49" spans="2:11">
      <c r="B49" s="95"/>
      <c r="C49" s="95"/>
      <c r="D49" s="95"/>
      <c r="E49" s="95"/>
      <c r="F49" s="95"/>
      <c r="G49" s="95"/>
      <c r="H49" s="95"/>
      <c r="I49" s="95"/>
      <c r="J49" s="95"/>
      <c r="K49" s="95"/>
    </row>
    <row r="50" spans="2:11">
      <c r="B50" s="95"/>
      <c r="C50" s="95"/>
      <c r="D50" s="95"/>
      <c r="E50" s="95"/>
      <c r="F50" s="95"/>
      <c r="G50" s="95"/>
      <c r="H50" s="95"/>
      <c r="I50" s="95"/>
      <c r="J50" s="95"/>
      <c r="K50" s="95"/>
    </row>
    <row r="51" spans="2:11">
      <c r="B51" s="95"/>
      <c r="C51" s="95"/>
      <c r="D51" s="95"/>
      <c r="E51" s="95"/>
      <c r="F51" s="95"/>
      <c r="G51" s="95"/>
      <c r="H51" s="95"/>
      <c r="I51" s="95"/>
      <c r="J51" s="95"/>
      <c r="K51" s="95"/>
    </row>
    <row r="52" spans="2:11">
      <c r="B52" s="95"/>
      <c r="C52" s="95"/>
      <c r="D52" s="95"/>
      <c r="E52" s="95"/>
      <c r="F52" s="95"/>
      <c r="G52" s="95"/>
      <c r="H52" s="95"/>
      <c r="I52" s="95"/>
      <c r="J52" s="95"/>
      <c r="K52" s="95"/>
    </row>
    <row r="53" spans="2:11">
      <c r="B53" s="95"/>
      <c r="C53" s="95"/>
      <c r="D53" s="95"/>
      <c r="E53" s="95"/>
      <c r="F53" s="95"/>
      <c r="G53" s="95"/>
      <c r="H53" s="95"/>
      <c r="I53" s="95"/>
      <c r="J53" s="95"/>
      <c r="K53" s="95"/>
    </row>
    <row r="54" spans="2:11">
      <c r="B54" s="95"/>
      <c r="C54" s="95"/>
      <c r="D54" s="95"/>
      <c r="E54" s="95"/>
      <c r="F54" s="95"/>
      <c r="G54" s="95"/>
      <c r="H54" s="95"/>
      <c r="I54" s="95"/>
      <c r="J54" s="95"/>
      <c r="K54" s="95"/>
    </row>
    <row r="55" spans="2:11">
      <c r="B55" s="95"/>
      <c r="C55" s="95"/>
      <c r="D55" s="95"/>
      <c r="E55" s="95"/>
      <c r="F55" s="95"/>
      <c r="G55" s="95"/>
      <c r="H55" s="95"/>
      <c r="I55" s="95"/>
      <c r="J55" s="95"/>
      <c r="K55" s="95"/>
    </row>
    <row r="56" spans="2:11">
      <c r="B56" s="95"/>
      <c r="C56" s="95"/>
      <c r="D56" s="95"/>
      <c r="E56" s="95"/>
      <c r="F56" s="95"/>
      <c r="G56" s="95"/>
      <c r="H56" s="95"/>
      <c r="I56" s="95"/>
      <c r="J56" s="95"/>
      <c r="K56" s="95"/>
    </row>
    <row r="57" spans="2:11">
      <c r="B57" s="95"/>
      <c r="C57" s="95"/>
      <c r="D57" s="95"/>
      <c r="E57" s="95"/>
      <c r="F57" s="95"/>
      <c r="G57" s="95"/>
      <c r="H57" s="95"/>
      <c r="I57" s="95"/>
      <c r="J57" s="95"/>
      <c r="K57" s="95"/>
    </row>
    <row r="58" spans="2:11">
      <c r="B58" s="95"/>
      <c r="C58" s="95"/>
      <c r="D58" s="95"/>
      <c r="E58" s="95"/>
      <c r="F58" s="95"/>
      <c r="G58" s="95"/>
      <c r="H58" s="95"/>
      <c r="I58" s="95"/>
      <c r="J58" s="95"/>
      <c r="K58" s="95"/>
    </row>
    <row r="59" spans="2:11"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2:11"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2:11"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2:11"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2:11"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2:11"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2:11"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2:11"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2:11"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2:11"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2:11"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2:11"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2:11"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2:11"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2:11"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2:11"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2:11"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2:11"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2:11"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2:11"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2:11"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2:11"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2:11"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2:11"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2:11"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2:11"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2:11"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2:11"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2:11"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2:11"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2:11"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2:11"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2:11"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2:11"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2:11"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2:11"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2:11"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2:11"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2:11"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2:11"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2:11"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2:11"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2:11"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2:11"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2:11"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2:11"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2:11">
      <c r="B105" s="95"/>
      <c r="C105" s="95"/>
      <c r="D105" s="95"/>
      <c r="E105" s="95"/>
      <c r="F105" s="95"/>
      <c r="G105" s="95"/>
      <c r="H105" s="95"/>
      <c r="I105" s="95"/>
      <c r="J105" s="95"/>
      <c r="K105" s="95"/>
    </row>
    <row r="106" spans="2:11">
      <c r="B106" s="95"/>
      <c r="C106" s="95"/>
      <c r="D106" s="95"/>
      <c r="E106" s="95"/>
      <c r="F106" s="95"/>
      <c r="G106" s="95"/>
      <c r="H106" s="95"/>
      <c r="I106" s="95"/>
      <c r="J106" s="95"/>
      <c r="K106" s="95"/>
    </row>
    <row r="107" spans="2:11">
      <c r="B107" s="95"/>
      <c r="C107" s="95"/>
      <c r="D107" s="95"/>
      <c r="E107" s="95"/>
      <c r="F107" s="95"/>
      <c r="G107" s="95"/>
      <c r="H107" s="95"/>
      <c r="I107" s="95"/>
      <c r="J107" s="95"/>
      <c r="K107" s="95"/>
    </row>
    <row r="108" spans="2:11">
      <c r="B108" s="95"/>
      <c r="C108" s="95"/>
      <c r="D108" s="95"/>
      <c r="E108" s="95"/>
      <c r="F108" s="95"/>
      <c r="G108" s="95"/>
      <c r="H108" s="95"/>
      <c r="I108" s="95"/>
      <c r="J108" s="95"/>
      <c r="K108" s="95"/>
    </row>
    <row r="109" spans="2:11">
      <c r="B109" s="95"/>
      <c r="C109" s="95"/>
      <c r="D109" s="95"/>
      <c r="E109" s="95"/>
      <c r="F109" s="95"/>
      <c r="G109" s="95"/>
      <c r="H109" s="95"/>
      <c r="I109" s="95"/>
      <c r="J109" s="95"/>
      <c r="K109" s="95"/>
    </row>
    <row r="110" spans="2:11">
      <c r="B110" s="95"/>
      <c r="C110" s="95"/>
      <c r="D110" s="95"/>
      <c r="E110" s="95"/>
      <c r="F110" s="95"/>
      <c r="G110" s="95"/>
      <c r="H110" s="95"/>
      <c r="I110" s="95"/>
      <c r="J110" s="95"/>
      <c r="K110" s="95"/>
    </row>
    <row r="111" spans="2:11">
      <c r="B111" s="95"/>
      <c r="C111" s="95"/>
      <c r="D111" s="95"/>
      <c r="E111" s="95"/>
      <c r="F111" s="95"/>
      <c r="G111" s="95"/>
      <c r="H111" s="95"/>
      <c r="I111" s="95"/>
      <c r="J111" s="95"/>
      <c r="K111" s="95"/>
    </row>
    <row r="112" spans="2:11">
      <c r="B112" s="95"/>
      <c r="C112" s="95"/>
      <c r="D112" s="95"/>
      <c r="E112" s="95"/>
      <c r="F112" s="95"/>
      <c r="G112" s="95"/>
      <c r="H112" s="95"/>
      <c r="I112" s="95"/>
      <c r="J112" s="95"/>
      <c r="K112" s="95"/>
    </row>
    <row r="113" spans="2:11">
      <c r="B113" s="126"/>
      <c r="C113" s="125"/>
      <c r="D113" s="136"/>
      <c r="E113" s="136"/>
      <c r="F113" s="136"/>
      <c r="G113" s="136"/>
      <c r="H113" s="136"/>
      <c r="I113" s="125"/>
      <c r="J113" s="125"/>
      <c r="K113" s="125"/>
    </row>
    <row r="114" spans="2:11">
      <c r="B114" s="126"/>
      <c r="C114" s="125"/>
      <c r="D114" s="136"/>
      <c r="E114" s="136"/>
      <c r="F114" s="136"/>
      <c r="G114" s="136"/>
      <c r="H114" s="136"/>
      <c r="I114" s="125"/>
      <c r="J114" s="125"/>
      <c r="K114" s="125"/>
    </row>
    <row r="115" spans="2:11">
      <c r="B115" s="126"/>
      <c r="C115" s="125"/>
      <c r="D115" s="136"/>
      <c r="E115" s="136"/>
      <c r="F115" s="136"/>
      <c r="G115" s="136"/>
      <c r="H115" s="136"/>
      <c r="I115" s="125"/>
      <c r="J115" s="125"/>
      <c r="K115" s="125"/>
    </row>
    <row r="116" spans="2:11">
      <c r="B116" s="126"/>
      <c r="C116" s="125"/>
      <c r="D116" s="136"/>
      <c r="E116" s="136"/>
      <c r="F116" s="136"/>
      <c r="G116" s="136"/>
      <c r="H116" s="136"/>
      <c r="I116" s="125"/>
      <c r="J116" s="125"/>
      <c r="K116" s="125"/>
    </row>
    <row r="117" spans="2:11">
      <c r="B117" s="126"/>
      <c r="C117" s="125"/>
      <c r="D117" s="136"/>
      <c r="E117" s="136"/>
      <c r="F117" s="136"/>
      <c r="G117" s="136"/>
      <c r="H117" s="136"/>
      <c r="I117" s="125"/>
      <c r="J117" s="125"/>
      <c r="K117" s="125"/>
    </row>
    <row r="118" spans="2:11">
      <c r="B118" s="126"/>
      <c r="C118" s="125"/>
      <c r="D118" s="136"/>
      <c r="E118" s="136"/>
      <c r="F118" s="136"/>
      <c r="G118" s="136"/>
      <c r="H118" s="136"/>
      <c r="I118" s="125"/>
      <c r="J118" s="125"/>
      <c r="K118" s="125"/>
    </row>
    <row r="119" spans="2:11">
      <c r="B119" s="126"/>
      <c r="C119" s="125"/>
      <c r="D119" s="136"/>
      <c r="E119" s="136"/>
      <c r="F119" s="136"/>
      <c r="G119" s="136"/>
      <c r="H119" s="136"/>
      <c r="I119" s="125"/>
      <c r="J119" s="125"/>
      <c r="K119" s="125"/>
    </row>
    <row r="120" spans="2:11">
      <c r="B120" s="126"/>
      <c r="C120" s="125"/>
      <c r="D120" s="136"/>
      <c r="E120" s="136"/>
      <c r="F120" s="136"/>
      <c r="G120" s="136"/>
      <c r="H120" s="136"/>
      <c r="I120" s="125"/>
      <c r="J120" s="125"/>
      <c r="K120" s="125"/>
    </row>
    <row r="121" spans="2:11">
      <c r="B121" s="126"/>
      <c r="C121" s="125"/>
      <c r="D121" s="136"/>
      <c r="E121" s="136"/>
      <c r="F121" s="136"/>
      <c r="G121" s="136"/>
      <c r="H121" s="136"/>
      <c r="I121" s="125"/>
      <c r="J121" s="125"/>
      <c r="K121" s="125"/>
    </row>
    <row r="122" spans="2:11">
      <c r="B122" s="126"/>
      <c r="C122" s="125"/>
      <c r="D122" s="136"/>
      <c r="E122" s="136"/>
      <c r="F122" s="136"/>
      <c r="G122" s="136"/>
      <c r="H122" s="136"/>
      <c r="I122" s="125"/>
      <c r="J122" s="125"/>
      <c r="K122" s="125"/>
    </row>
    <row r="123" spans="2:11">
      <c r="B123" s="126"/>
      <c r="C123" s="125"/>
      <c r="D123" s="136"/>
      <c r="E123" s="136"/>
      <c r="F123" s="136"/>
      <c r="G123" s="136"/>
      <c r="H123" s="136"/>
      <c r="I123" s="125"/>
      <c r="J123" s="125"/>
      <c r="K123" s="125"/>
    </row>
    <row r="124" spans="2:11">
      <c r="B124" s="126"/>
      <c r="C124" s="125"/>
      <c r="D124" s="136"/>
      <c r="E124" s="136"/>
      <c r="F124" s="136"/>
      <c r="G124" s="136"/>
      <c r="H124" s="136"/>
      <c r="I124" s="125"/>
      <c r="J124" s="125"/>
      <c r="K124" s="125"/>
    </row>
    <row r="125" spans="2:11">
      <c r="B125" s="126"/>
      <c r="C125" s="125"/>
      <c r="D125" s="136"/>
      <c r="E125" s="136"/>
      <c r="F125" s="136"/>
      <c r="G125" s="136"/>
      <c r="H125" s="136"/>
      <c r="I125" s="125"/>
      <c r="J125" s="125"/>
      <c r="K125" s="125"/>
    </row>
    <row r="126" spans="2:11">
      <c r="B126" s="126"/>
      <c r="C126" s="125"/>
      <c r="D126" s="136"/>
      <c r="E126" s="136"/>
      <c r="F126" s="136"/>
      <c r="G126" s="136"/>
      <c r="H126" s="136"/>
      <c r="I126" s="125"/>
      <c r="J126" s="125"/>
      <c r="K126" s="125"/>
    </row>
    <row r="127" spans="2:11">
      <c r="B127" s="126"/>
      <c r="C127" s="125"/>
      <c r="D127" s="136"/>
      <c r="E127" s="136"/>
      <c r="F127" s="136"/>
      <c r="G127" s="136"/>
      <c r="H127" s="136"/>
      <c r="I127" s="125"/>
      <c r="J127" s="125"/>
      <c r="K127" s="125"/>
    </row>
    <row r="128" spans="2:11">
      <c r="B128" s="126"/>
      <c r="C128" s="125"/>
      <c r="D128" s="136"/>
      <c r="E128" s="136"/>
      <c r="F128" s="136"/>
      <c r="G128" s="136"/>
      <c r="H128" s="136"/>
      <c r="I128" s="125"/>
      <c r="J128" s="125"/>
      <c r="K128" s="125"/>
    </row>
    <row r="129" spans="2:11">
      <c r="B129" s="126"/>
      <c r="C129" s="125"/>
      <c r="D129" s="136"/>
      <c r="E129" s="136"/>
      <c r="F129" s="136"/>
      <c r="G129" s="136"/>
      <c r="H129" s="136"/>
      <c r="I129" s="125"/>
      <c r="J129" s="125"/>
      <c r="K129" s="125"/>
    </row>
    <row r="130" spans="2:11">
      <c r="B130" s="126"/>
      <c r="C130" s="125"/>
      <c r="D130" s="136"/>
      <c r="E130" s="136"/>
      <c r="F130" s="136"/>
      <c r="G130" s="136"/>
      <c r="H130" s="136"/>
      <c r="I130" s="125"/>
      <c r="J130" s="125"/>
      <c r="K130" s="125"/>
    </row>
    <row r="131" spans="2:11">
      <c r="B131" s="126"/>
      <c r="C131" s="125"/>
      <c r="D131" s="136"/>
      <c r="E131" s="136"/>
      <c r="F131" s="136"/>
      <c r="G131" s="136"/>
      <c r="H131" s="136"/>
      <c r="I131" s="125"/>
      <c r="J131" s="125"/>
      <c r="K131" s="125"/>
    </row>
    <row r="132" spans="2:11">
      <c r="B132" s="126"/>
      <c r="C132" s="125"/>
      <c r="D132" s="136"/>
      <c r="E132" s="136"/>
      <c r="F132" s="136"/>
      <c r="G132" s="136"/>
      <c r="H132" s="136"/>
      <c r="I132" s="125"/>
      <c r="J132" s="125"/>
      <c r="K132" s="125"/>
    </row>
    <row r="133" spans="2:11">
      <c r="B133" s="126"/>
      <c r="C133" s="125"/>
      <c r="D133" s="136"/>
      <c r="E133" s="136"/>
      <c r="F133" s="136"/>
      <c r="G133" s="136"/>
      <c r="H133" s="136"/>
      <c r="I133" s="125"/>
      <c r="J133" s="125"/>
      <c r="K133" s="125"/>
    </row>
    <row r="134" spans="2:11">
      <c r="B134" s="126"/>
      <c r="C134" s="125"/>
      <c r="D134" s="136"/>
      <c r="E134" s="136"/>
      <c r="F134" s="136"/>
      <c r="G134" s="136"/>
      <c r="H134" s="136"/>
      <c r="I134" s="125"/>
      <c r="J134" s="125"/>
      <c r="K134" s="125"/>
    </row>
    <row r="135" spans="2:11">
      <c r="B135" s="126"/>
      <c r="C135" s="125"/>
      <c r="D135" s="136"/>
      <c r="E135" s="136"/>
      <c r="F135" s="136"/>
      <c r="G135" s="136"/>
      <c r="H135" s="136"/>
      <c r="I135" s="125"/>
      <c r="J135" s="125"/>
      <c r="K135" s="125"/>
    </row>
    <row r="136" spans="2:11">
      <c r="B136" s="126"/>
      <c r="C136" s="125"/>
      <c r="D136" s="136"/>
      <c r="E136" s="136"/>
      <c r="F136" s="136"/>
      <c r="G136" s="136"/>
      <c r="H136" s="136"/>
      <c r="I136" s="125"/>
      <c r="J136" s="125"/>
      <c r="K136" s="125"/>
    </row>
    <row r="137" spans="2:11">
      <c r="B137" s="126"/>
      <c r="C137" s="125"/>
      <c r="D137" s="136"/>
      <c r="E137" s="136"/>
      <c r="F137" s="136"/>
      <c r="G137" s="136"/>
      <c r="H137" s="136"/>
      <c r="I137" s="125"/>
      <c r="J137" s="125"/>
      <c r="K137" s="125"/>
    </row>
    <row r="138" spans="2:11">
      <c r="B138" s="126"/>
      <c r="C138" s="125"/>
      <c r="D138" s="136"/>
      <c r="E138" s="136"/>
      <c r="F138" s="136"/>
      <c r="G138" s="136"/>
      <c r="H138" s="136"/>
      <c r="I138" s="125"/>
      <c r="J138" s="125"/>
      <c r="K138" s="125"/>
    </row>
    <row r="139" spans="2:11">
      <c r="B139" s="126"/>
      <c r="C139" s="125"/>
      <c r="D139" s="136"/>
      <c r="E139" s="136"/>
      <c r="F139" s="136"/>
      <c r="G139" s="136"/>
      <c r="H139" s="136"/>
      <c r="I139" s="125"/>
      <c r="J139" s="125"/>
      <c r="K139" s="125"/>
    </row>
    <row r="140" spans="2:11">
      <c r="B140" s="126"/>
      <c r="C140" s="125"/>
      <c r="D140" s="136"/>
      <c r="E140" s="136"/>
      <c r="F140" s="136"/>
      <c r="G140" s="136"/>
      <c r="H140" s="136"/>
      <c r="I140" s="125"/>
      <c r="J140" s="125"/>
      <c r="K140" s="125"/>
    </row>
    <row r="141" spans="2:11">
      <c r="B141" s="126"/>
      <c r="C141" s="125"/>
      <c r="D141" s="136"/>
      <c r="E141" s="136"/>
      <c r="F141" s="136"/>
      <c r="G141" s="136"/>
      <c r="H141" s="136"/>
      <c r="I141" s="125"/>
      <c r="J141" s="125"/>
      <c r="K141" s="125"/>
    </row>
    <row r="142" spans="2:11">
      <c r="B142" s="126"/>
      <c r="C142" s="125"/>
      <c r="D142" s="136"/>
      <c r="E142" s="136"/>
      <c r="F142" s="136"/>
      <c r="G142" s="136"/>
      <c r="H142" s="136"/>
      <c r="I142" s="125"/>
      <c r="J142" s="125"/>
      <c r="K142" s="125"/>
    </row>
    <row r="143" spans="2:11">
      <c r="B143" s="126"/>
      <c r="C143" s="125"/>
      <c r="D143" s="136"/>
      <c r="E143" s="136"/>
      <c r="F143" s="136"/>
      <c r="G143" s="136"/>
      <c r="H143" s="136"/>
      <c r="I143" s="125"/>
      <c r="J143" s="125"/>
      <c r="K143" s="125"/>
    </row>
    <row r="144" spans="2:11">
      <c r="B144" s="126"/>
      <c r="C144" s="125"/>
      <c r="D144" s="136"/>
      <c r="E144" s="136"/>
      <c r="F144" s="136"/>
      <c r="G144" s="136"/>
      <c r="H144" s="136"/>
      <c r="I144" s="125"/>
      <c r="J144" s="125"/>
      <c r="K144" s="125"/>
    </row>
    <row r="145" spans="2:11">
      <c r="B145" s="126"/>
      <c r="C145" s="125"/>
      <c r="D145" s="136"/>
      <c r="E145" s="136"/>
      <c r="F145" s="136"/>
      <c r="G145" s="136"/>
      <c r="H145" s="136"/>
      <c r="I145" s="125"/>
      <c r="J145" s="125"/>
      <c r="K145" s="125"/>
    </row>
    <row r="146" spans="2:11">
      <c r="B146" s="126"/>
      <c r="C146" s="125"/>
      <c r="D146" s="136"/>
      <c r="E146" s="136"/>
      <c r="F146" s="136"/>
      <c r="G146" s="136"/>
      <c r="H146" s="136"/>
      <c r="I146" s="125"/>
      <c r="J146" s="125"/>
      <c r="K146" s="125"/>
    </row>
    <row r="147" spans="2:11">
      <c r="B147" s="126"/>
      <c r="C147" s="125"/>
      <c r="D147" s="136"/>
      <c r="E147" s="136"/>
      <c r="F147" s="136"/>
      <c r="G147" s="136"/>
      <c r="H147" s="136"/>
      <c r="I147" s="125"/>
      <c r="J147" s="125"/>
      <c r="K147" s="125"/>
    </row>
    <row r="148" spans="2:11">
      <c r="B148" s="126"/>
      <c r="C148" s="125"/>
      <c r="D148" s="136"/>
      <c r="E148" s="136"/>
      <c r="F148" s="136"/>
      <c r="G148" s="136"/>
      <c r="H148" s="136"/>
      <c r="I148" s="125"/>
      <c r="J148" s="125"/>
      <c r="K148" s="125"/>
    </row>
    <row r="149" spans="2:11">
      <c r="B149" s="126"/>
      <c r="C149" s="125"/>
      <c r="D149" s="136"/>
      <c r="E149" s="136"/>
      <c r="F149" s="136"/>
      <c r="G149" s="136"/>
      <c r="H149" s="136"/>
      <c r="I149" s="125"/>
      <c r="J149" s="125"/>
      <c r="K149" s="125"/>
    </row>
    <row r="150" spans="2:11">
      <c r="B150" s="126"/>
      <c r="C150" s="125"/>
      <c r="D150" s="136"/>
      <c r="E150" s="136"/>
      <c r="F150" s="136"/>
      <c r="G150" s="136"/>
      <c r="H150" s="136"/>
      <c r="I150" s="125"/>
      <c r="J150" s="125"/>
      <c r="K150" s="125"/>
    </row>
    <row r="151" spans="2:11">
      <c r="B151" s="126"/>
      <c r="C151" s="125"/>
      <c r="D151" s="136"/>
      <c r="E151" s="136"/>
      <c r="F151" s="136"/>
      <c r="G151" s="136"/>
      <c r="H151" s="136"/>
      <c r="I151" s="125"/>
      <c r="J151" s="125"/>
      <c r="K151" s="125"/>
    </row>
    <row r="152" spans="2:11">
      <c r="B152" s="126"/>
      <c r="C152" s="125"/>
      <c r="D152" s="136"/>
      <c r="E152" s="136"/>
      <c r="F152" s="136"/>
      <c r="G152" s="136"/>
      <c r="H152" s="136"/>
      <c r="I152" s="125"/>
      <c r="J152" s="125"/>
      <c r="K152" s="125"/>
    </row>
    <row r="153" spans="2:11">
      <c r="B153" s="126"/>
      <c r="C153" s="125"/>
      <c r="D153" s="136"/>
      <c r="E153" s="136"/>
      <c r="F153" s="136"/>
      <c r="G153" s="136"/>
      <c r="H153" s="136"/>
      <c r="I153" s="125"/>
      <c r="J153" s="125"/>
      <c r="K153" s="125"/>
    </row>
    <row r="154" spans="2:11">
      <c r="B154" s="126"/>
      <c r="C154" s="125"/>
      <c r="D154" s="136"/>
      <c r="E154" s="136"/>
      <c r="F154" s="136"/>
      <c r="G154" s="136"/>
      <c r="H154" s="136"/>
      <c r="I154" s="125"/>
      <c r="J154" s="125"/>
      <c r="K154" s="125"/>
    </row>
    <row r="155" spans="2:11">
      <c r="B155" s="126"/>
      <c r="C155" s="125"/>
      <c r="D155" s="136"/>
      <c r="E155" s="136"/>
      <c r="F155" s="136"/>
      <c r="G155" s="136"/>
      <c r="H155" s="136"/>
      <c r="I155" s="125"/>
      <c r="J155" s="125"/>
      <c r="K155" s="125"/>
    </row>
    <row r="156" spans="2:11">
      <c r="B156" s="126"/>
      <c r="C156" s="125"/>
      <c r="D156" s="136"/>
      <c r="E156" s="136"/>
      <c r="F156" s="136"/>
      <c r="G156" s="136"/>
      <c r="H156" s="136"/>
      <c r="I156" s="125"/>
      <c r="J156" s="125"/>
      <c r="K156" s="125"/>
    </row>
    <row r="157" spans="2:11">
      <c r="B157" s="126"/>
      <c r="C157" s="125"/>
      <c r="D157" s="136"/>
      <c r="E157" s="136"/>
      <c r="F157" s="136"/>
      <c r="G157" s="136"/>
      <c r="H157" s="136"/>
      <c r="I157" s="125"/>
      <c r="J157" s="125"/>
      <c r="K157" s="125"/>
    </row>
    <row r="158" spans="2:11">
      <c r="B158" s="126"/>
      <c r="C158" s="125"/>
      <c r="D158" s="136"/>
      <c r="E158" s="136"/>
      <c r="F158" s="136"/>
      <c r="G158" s="136"/>
      <c r="H158" s="136"/>
      <c r="I158" s="125"/>
      <c r="J158" s="125"/>
      <c r="K158" s="125"/>
    </row>
    <row r="159" spans="2:11">
      <c r="B159" s="126"/>
      <c r="C159" s="125"/>
      <c r="D159" s="136"/>
      <c r="E159" s="136"/>
      <c r="F159" s="136"/>
      <c r="G159" s="136"/>
      <c r="H159" s="136"/>
      <c r="I159" s="125"/>
      <c r="J159" s="125"/>
      <c r="K159" s="125"/>
    </row>
    <row r="160" spans="2:11">
      <c r="B160" s="126"/>
      <c r="C160" s="125"/>
      <c r="D160" s="136"/>
      <c r="E160" s="136"/>
      <c r="F160" s="136"/>
      <c r="G160" s="136"/>
      <c r="H160" s="136"/>
      <c r="I160" s="125"/>
      <c r="J160" s="125"/>
      <c r="K160" s="125"/>
    </row>
    <row r="161" spans="2:11">
      <c r="B161" s="126"/>
      <c r="C161" s="125"/>
      <c r="D161" s="136"/>
      <c r="E161" s="136"/>
      <c r="F161" s="136"/>
      <c r="G161" s="136"/>
      <c r="H161" s="136"/>
      <c r="I161" s="125"/>
      <c r="J161" s="125"/>
      <c r="K161" s="125"/>
    </row>
    <row r="162" spans="2:11">
      <c r="B162" s="126"/>
      <c r="C162" s="125"/>
      <c r="D162" s="136"/>
      <c r="E162" s="136"/>
      <c r="F162" s="136"/>
      <c r="G162" s="136"/>
      <c r="H162" s="136"/>
      <c r="I162" s="125"/>
      <c r="J162" s="125"/>
      <c r="K162" s="125"/>
    </row>
    <row r="163" spans="2:11">
      <c r="B163" s="126"/>
      <c r="C163" s="125"/>
      <c r="D163" s="136"/>
      <c r="E163" s="136"/>
      <c r="F163" s="136"/>
      <c r="G163" s="136"/>
      <c r="H163" s="136"/>
      <c r="I163" s="125"/>
      <c r="J163" s="125"/>
      <c r="K163" s="125"/>
    </row>
    <row r="164" spans="2:11">
      <c r="B164" s="126"/>
      <c r="C164" s="125"/>
      <c r="D164" s="136"/>
      <c r="E164" s="136"/>
      <c r="F164" s="136"/>
      <c r="G164" s="136"/>
      <c r="H164" s="136"/>
      <c r="I164" s="125"/>
      <c r="J164" s="125"/>
      <c r="K164" s="125"/>
    </row>
    <row r="165" spans="2:11">
      <c r="B165" s="126"/>
      <c r="C165" s="125"/>
      <c r="D165" s="136"/>
      <c r="E165" s="136"/>
      <c r="F165" s="136"/>
      <c r="G165" s="136"/>
      <c r="H165" s="136"/>
      <c r="I165" s="125"/>
      <c r="J165" s="125"/>
      <c r="K165" s="125"/>
    </row>
    <row r="166" spans="2:11">
      <c r="B166" s="126"/>
      <c r="C166" s="125"/>
      <c r="D166" s="136"/>
      <c r="E166" s="136"/>
      <c r="F166" s="136"/>
      <c r="G166" s="136"/>
      <c r="H166" s="136"/>
      <c r="I166" s="125"/>
      <c r="J166" s="125"/>
      <c r="K166" s="125"/>
    </row>
    <row r="167" spans="2:11">
      <c r="B167" s="126"/>
      <c r="C167" s="125"/>
      <c r="D167" s="136"/>
      <c r="E167" s="136"/>
      <c r="F167" s="136"/>
      <c r="G167" s="136"/>
      <c r="H167" s="136"/>
      <c r="I167" s="125"/>
      <c r="J167" s="125"/>
      <c r="K167" s="125"/>
    </row>
    <row r="168" spans="2:11">
      <c r="B168" s="126"/>
      <c r="C168" s="125"/>
      <c r="D168" s="136"/>
      <c r="E168" s="136"/>
      <c r="F168" s="136"/>
      <c r="G168" s="136"/>
      <c r="H168" s="136"/>
      <c r="I168" s="125"/>
      <c r="J168" s="125"/>
      <c r="K168" s="125"/>
    </row>
    <row r="169" spans="2:11">
      <c r="B169" s="126"/>
      <c r="C169" s="125"/>
      <c r="D169" s="136"/>
      <c r="E169" s="136"/>
      <c r="F169" s="136"/>
      <c r="G169" s="136"/>
      <c r="H169" s="136"/>
      <c r="I169" s="125"/>
      <c r="J169" s="125"/>
      <c r="K169" s="125"/>
    </row>
    <row r="170" spans="2:11">
      <c r="B170" s="126"/>
      <c r="C170" s="125"/>
      <c r="D170" s="136"/>
      <c r="E170" s="136"/>
      <c r="F170" s="136"/>
      <c r="G170" s="136"/>
      <c r="H170" s="136"/>
      <c r="I170" s="125"/>
      <c r="J170" s="125"/>
      <c r="K170" s="125"/>
    </row>
    <row r="171" spans="2:11">
      <c r="B171" s="126"/>
      <c r="C171" s="125"/>
      <c r="D171" s="136"/>
      <c r="E171" s="136"/>
      <c r="F171" s="136"/>
      <c r="G171" s="136"/>
      <c r="H171" s="136"/>
      <c r="I171" s="125"/>
      <c r="J171" s="125"/>
      <c r="K171" s="125"/>
    </row>
    <row r="172" spans="2:11">
      <c r="B172" s="126"/>
      <c r="C172" s="125"/>
      <c r="D172" s="136"/>
      <c r="E172" s="136"/>
      <c r="F172" s="136"/>
      <c r="G172" s="136"/>
      <c r="H172" s="136"/>
      <c r="I172" s="125"/>
      <c r="J172" s="125"/>
      <c r="K172" s="125"/>
    </row>
    <row r="173" spans="2:11">
      <c r="B173" s="126"/>
      <c r="C173" s="125"/>
      <c r="D173" s="136"/>
      <c r="E173" s="136"/>
      <c r="F173" s="136"/>
      <c r="G173" s="136"/>
      <c r="H173" s="136"/>
      <c r="I173" s="125"/>
      <c r="J173" s="125"/>
      <c r="K173" s="125"/>
    </row>
    <row r="174" spans="2:11">
      <c r="B174" s="126"/>
      <c r="C174" s="125"/>
      <c r="D174" s="136"/>
      <c r="E174" s="136"/>
      <c r="F174" s="136"/>
      <c r="G174" s="136"/>
      <c r="H174" s="136"/>
      <c r="I174" s="125"/>
      <c r="J174" s="125"/>
      <c r="K174" s="125"/>
    </row>
    <row r="175" spans="2:11">
      <c r="B175" s="126"/>
      <c r="C175" s="125"/>
      <c r="D175" s="136"/>
      <c r="E175" s="136"/>
      <c r="F175" s="136"/>
      <c r="G175" s="136"/>
      <c r="H175" s="136"/>
      <c r="I175" s="125"/>
      <c r="J175" s="125"/>
      <c r="K175" s="125"/>
    </row>
    <row r="176" spans="2:11">
      <c r="B176" s="126"/>
      <c r="C176" s="125"/>
      <c r="D176" s="136"/>
      <c r="E176" s="136"/>
      <c r="F176" s="136"/>
      <c r="G176" s="136"/>
      <c r="H176" s="136"/>
      <c r="I176" s="125"/>
      <c r="J176" s="125"/>
      <c r="K176" s="125"/>
    </row>
    <row r="177" spans="2:11">
      <c r="B177" s="126"/>
      <c r="C177" s="125"/>
      <c r="D177" s="136"/>
      <c r="E177" s="136"/>
      <c r="F177" s="136"/>
      <c r="G177" s="136"/>
      <c r="H177" s="136"/>
      <c r="I177" s="125"/>
      <c r="J177" s="125"/>
      <c r="K177" s="125"/>
    </row>
    <row r="178" spans="2:11">
      <c r="B178" s="126"/>
      <c r="C178" s="125"/>
      <c r="D178" s="136"/>
      <c r="E178" s="136"/>
      <c r="F178" s="136"/>
      <c r="G178" s="136"/>
      <c r="H178" s="136"/>
      <c r="I178" s="125"/>
      <c r="J178" s="125"/>
      <c r="K178" s="125"/>
    </row>
    <row r="179" spans="2:11">
      <c r="B179" s="126"/>
      <c r="C179" s="125"/>
      <c r="D179" s="136"/>
      <c r="E179" s="136"/>
      <c r="F179" s="136"/>
      <c r="G179" s="136"/>
      <c r="H179" s="136"/>
      <c r="I179" s="125"/>
      <c r="J179" s="125"/>
      <c r="K179" s="125"/>
    </row>
    <row r="180" spans="2:11">
      <c r="B180" s="126"/>
      <c r="C180" s="125"/>
      <c r="D180" s="136"/>
      <c r="E180" s="136"/>
      <c r="F180" s="136"/>
      <c r="G180" s="136"/>
      <c r="H180" s="136"/>
      <c r="I180" s="125"/>
      <c r="J180" s="125"/>
      <c r="K180" s="125"/>
    </row>
    <row r="181" spans="2:11">
      <c r="B181" s="126"/>
      <c r="C181" s="125"/>
      <c r="D181" s="136"/>
      <c r="E181" s="136"/>
      <c r="F181" s="136"/>
      <c r="G181" s="136"/>
      <c r="H181" s="136"/>
      <c r="I181" s="125"/>
      <c r="J181" s="125"/>
      <c r="K181" s="125"/>
    </row>
    <row r="182" spans="2:11">
      <c r="B182" s="126"/>
      <c r="C182" s="125"/>
      <c r="D182" s="136"/>
      <c r="E182" s="136"/>
      <c r="F182" s="136"/>
      <c r="G182" s="136"/>
      <c r="H182" s="136"/>
      <c r="I182" s="125"/>
      <c r="J182" s="125"/>
      <c r="K182" s="125"/>
    </row>
    <row r="183" spans="2:11">
      <c r="B183" s="126"/>
      <c r="C183" s="125"/>
      <c r="D183" s="136"/>
      <c r="E183" s="136"/>
      <c r="F183" s="136"/>
      <c r="G183" s="136"/>
      <c r="H183" s="136"/>
      <c r="I183" s="125"/>
      <c r="J183" s="125"/>
      <c r="K183" s="125"/>
    </row>
    <row r="184" spans="2:11">
      <c r="B184" s="126"/>
      <c r="C184" s="125"/>
      <c r="D184" s="136"/>
      <c r="E184" s="136"/>
      <c r="F184" s="136"/>
      <c r="G184" s="136"/>
      <c r="H184" s="136"/>
      <c r="I184" s="125"/>
      <c r="J184" s="125"/>
      <c r="K184" s="125"/>
    </row>
    <row r="185" spans="2:11">
      <c r="B185" s="126"/>
      <c r="C185" s="125"/>
      <c r="D185" s="136"/>
      <c r="E185" s="136"/>
      <c r="F185" s="136"/>
      <c r="G185" s="136"/>
      <c r="H185" s="136"/>
      <c r="I185" s="125"/>
      <c r="J185" s="125"/>
      <c r="K185" s="125"/>
    </row>
    <row r="186" spans="2:11">
      <c r="B186" s="126"/>
      <c r="C186" s="125"/>
      <c r="D186" s="136"/>
      <c r="E186" s="136"/>
      <c r="F186" s="136"/>
      <c r="G186" s="136"/>
      <c r="H186" s="136"/>
      <c r="I186" s="125"/>
      <c r="J186" s="125"/>
      <c r="K186" s="125"/>
    </row>
    <row r="187" spans="2:11">
      <c r="B187" s="126"/>
      <c r="C187" s="125"/>
      <c r="D187" s="136"/>
      <c r="E187" s="136"/>
      <c r="F187" s="136"/>
      <c r="G187" s="136"/>
      <c r="H187" s="136"/>
      <c r="I187" s="125"/>
      <c r="J187" s="125"/>
      <c r="K187" s="125"/>
    </row>
    <row r="188" spans="2:11">
      <c r="B188" s="126"/>
      <c r="C188" s="125"/>
      <c r="D188" s="136"/>
      <c r="E188" s="136"/>
      <c r="F188" s="136"/>
      <c r="G188" s="136"/>
      <c r="H188" s="136"/>
      <c r="I188" s="125"/>
      <c r="J188" s="125"/>
      <c r="K188" s="125"/>
    </row>
    <row r="189" spans="2:11">
      <c r="B189" s="126"/>
      <c r="C189" s="125"/>
      <c r="D189" s="136"/>
      <c r="E189" s="136"/>
      <c r="F189" s="136"/>
      <c r="G189" s="136"/>
      <c r="H189" s="136"/>
      <c r="I189" s="125"/>
      <c r="J189" s="125"/>
      <c r="K189" s="125"/>
    </row>
    <row r="190" spans="2:11">
      <c r="B190" s="126"/>
      <c r="C190" s="125"/>
      <c r="D190" s="136"/>
      <c r="E190" s="136"/>
      <c r="F190" s="136"/>
      <c r="G190" s="136"/>
      <c r="H190" s="136"/>
      <c r="I190" s="125"/>
      <c r="J190" s="125"/>
      <c r="K190" s="125"/>
    </row>
    <row r="191" spans="2:11">
      <c r="B191" s="126"/>
      <c r="C191" s="125"/>
      <c r="D191" s="136"/>
      <c r="E191" s="136"/>
      <c r="F191" s="136"/>
      <c r="G191" s="136"/>
      <c r="H191" s="136"/>
      <c r="I191" s="125"/>
      <c r="J191" s="125"/>
      <c r="K191" s="125"/>
    </row>
    <row r="192" spans="2:11">
      <c r="B192" s="126"/>
      <c r="C192" s="125"/>
      <c r="D192" s="136"/>
      <c r="E192" s="136"/>
      <c r="F192" s="136"/>
      <c r="G192" s="136"/>
      <c r="H192" s="136"/>
      <c r="I192" s="125"/>
      <c r="J192" s="125"/>
      <c r="K192" s="125"/>
    </row>
    <row r="193" spans="2:11">
      <c r="B193" s="126"/>
      <c r="C193" s="125"/>
      <c r="D193" s="136"/>
      <c r="E193" s="136"/>
      <c r="F193" s="136"/>
      <c r="G193" s="136"/>
      <c r="H193" s="136"/>
      <c r="I193" s="125"/>
      <c r="J193" s="125"/>
      <c r="K193" s="125"/>
    </row>
    <row r="194" spans="2:11">
      <c r="B194" s="126"/>
      <c r="C194" s="125"/>
      <c r="D194" s="136"/>
      <c r="E194" s="136"/>
      <c r="F194" s="136"/>
      <c r="G194" s="136"/>
      <c r="H194" s="136"/>
      <c r="I194" s="125"/>
      <c r="J194" s="125"/>
      <c r="K194" s="125"/>
    </row>
    <row r="195" spans="2:11">
      <c r="B195" s="126"/>
      <c r="C195" s="125"/>
      <c r="D195" s="136"/>
      <c r="E195" s="136"/>
      <c r="F195" s="136"/>
      <c r="G195" s="136"/>
      <c r="H195" s="136"/>
      <c r="I195" s="125"/>
      <c r="J195" s="125"/>
      <c r="K195" s="125"/>
    </row>
    <row r="196" spans="2:11">
      <c r="B196" s="126"/>
      <c r="C196" s="125"/>
      <c r="D196" s="136"/>
      <c r="E196" s="136"/>
      <c r="F196" s="136"/>
      <c r="G196" s="136"/>
      <c r="H196" s="136"/>
      <c r="I196" s="125"/>
      <c r="J196" s="125"/>
      <c r="K196" s="125"/>
    </row>
    <row r="197" spans="2:11">
      <c r="B197" s="126"/>
      <c r="C197" s="125"/>
      <c r="D197" s="136"/>
      <c r="E197" s="136"/>
      <c r="F197" s="136"/>
      <c r="G197" s="136"/>
      <c r="H197" s="136"/>
      <c r="I197" s="125"/>
      <c r="J197" s="125"/>
      <c r="K197" s="125"/>
    </row>
    <row r="198" spans="2:11">
      <c r="B198" s="126"/>
      <c r="C198" s="125"/>
      <c r="D198" s="136"/>
      <c r="E198" s="136"/>
      <c r="F198" s="136"/>
      <c r="G198" s="136"/>
      <c r="H198" s="136"/>
      <c r="I198" s="125"/>
      <c r="J198" s="125"/>
      <c r="K198" s="125"/>
    </row>
    <row r="199" spans="2:11">
      <c r="B199" s="126"/>
      <c r="C199" s="125"/>
      <c r="D199" s="136"/>
      <c r="E199" s="136"/>
      <c r="F199" s="136"/>
      <c r="G199" s="136"/>
      <c r="H199" s="136"/>
      <c r="I199" s="125"/>
      <c r="J199" s="125"/>
      <c r="K199" s="125"/>
    </row>
    <row r="200" spans="2:11">
      <c r="B200" s="126"/>
      <c r="C200" s="125"/>
      <c r="D200" s="136"/>
      <c r="E200" s="136"/>
      <c r="F200" s="136"/>
      <c r="G200" s="136"/>
      <c r="H200" s="136"/>
      <c r="I200" s="125"/>
      <c r="J200" s="125"/>
      <c r="K200" s="125"/>
    </row>
    <row r="201" spans="2:11">
      <c r="B201" s="126"/>
      <c r="C201" s="125"/>
      <c r="D201" s="136"/>
      <c r="E201" s="136"/>
      <c r="F201" s="136"/>
      <c r="G201" s="136"/>
      <c r="H201" s="136"/>
      <c r="I201" s="125"/>
      <c r="J201" s="125"/>
      <c r="K201" s="125"/>
    </row>
    <row r="202" spans="2:11">
      <c r="B202" s="126"/>
      <c r="C202" s="125"/>
      <c r="D202" s="136"/>
      <c r="E202" s="136"/>
      <c r="F202" s="136"/>
      <c r="G202" s="136"/>
      <c r="H202" s="136"/>
      <c r="I202" s="125"/>
      <c r="J202" s="125"/>
      <c r="K202" s="125"/>
    </row>
    <row r="203" spans="2:11">
      <c r="B203" s="126"/>
      <c r="C203" s="125"/>
      <c r="D203" s="136"/>
      <c r="E203" s="136"/>
      <c r="F203" s="136"/>
      <c r="G203" s="136"/>
      <c r="H203" s="136"/>
      <c r="I203" s="125"/>
      <c r="J203" s="125"/>
      <c r="K203" s="125"/>
    </row>
    <row r="204" spans="2:11">
      <c r="B204" s="126"/>
      <c r="C204" s="125"/>
      <c r="D204" s="136"/>
      <c r="E204" s="136"/>
      <c r="F204" s="136"/>
      <c r="G204" s="136"/>
      <c r="H204" s="136"/>
      <c r="I204" s="125"/>
      <c r="J204" s="125"/>
      <c r="K204" s="125"/>
    </row>
    <row r="205" spans="2:11">
      <c r="B205" s="126"/>
      <c r="C205" s="125"/>
      <c r="D205" s="136"/>
      <c r="E205" s="136"/>
      <c r="F205" s="136"/>
      <c r="G205" s="136"/>
      <c r="H205" s="136"/>
      <c r="I205" s="125"/>
      <c r="J205" s="125"/>
      <c r="K205" s="125"/>
    </row>
    <row r="206" spans="2:11">
      <c r="B206" s="126"/>
      <c r="C206" s="125"/>
      <c r="D206" s="136"/>
      <c r="E206" s="136"/>
      <c r="F206" s="136"/>
      <c r="G206" s="136"/>
      <c r="H206" s="136"/>
      <c r="I206" s="125"/>
      <c r="J206" s="125"/>
      <c r="K206" s="125"/>
    </row>
    <row r="207" spans="2:11">
      <c r="B207" s="126"/>
      <c r="C207" s="125"/>
      <c r="D207" s="136"/>
      <c r="E207" s="136"/>
      <c r="F207" s="136"/>
      <c r="G207" s="136"/>
      <c r="H207" s="136"/>
      <c r="I207" s="125"/>
      <c r="J207" s="125"/>
      <c r="K207" s="125"/>
    </row>
    <row r="208" spans="2:11">
      <c r="B208" s="126"/>
      <c r="C208" s="125"/>
      <c r="D208" s="136"/>
      <c r="E208" s="136"/>
      <c r="F208" s="136"/>
      <c r="G208" s="136"/>
      <c r="H208" s="136"/>
      <c r="I208" s="125"/>
      <c r="J208" s="125"/>
      <c r="K208" s="125"/>
    </row>
    <row r="209" spans="2:11">
      <c r="B209" s="126"/>
      <c r="C209" s="125"/>
      <c r="D209" s="136"/>
      <c r="E209" s="136"/>
      <c r="F209" s="136"/>
      <c r="G209" s="136"/>
      <c r="H209" s="136"/>
      <c r="I209" s="125"/>
      <c r="J209" s="125"/>
      <c r="K209" s="125"/>
    </row>
    <row r="210" spans="2:11">
      <c r="B210" s="126"/>
      <c r="C210" s="125"/>
      <c r="D210" s="136"/>
      <c r="E210" s="136"/>
      <c r="F210" s="136"/>
      <c r="G210" s="136"/>
      <c r="H210" s="136"/>
      <c r="I210" s="125"/>
      <c r="J210" s="125"/>
      <c r="K210" s="125"/>
    </row>
    <row r="211" spans="2:11">
      <c r="B211" s="126"/>
      <c r="C211" s="125"/>
      <c r="D211" s="136"/>
      <c r="E211" s="136"/>
      <c r="F211" s="136"/>
      <c r="G211" s="136"/>
      <c r="H211" s="136"/>
      <c r="I211" s="125"/>
      <c r="J211" s="125"/>
      <c r="K211" s="125"/>
    </row>
    <row r="212" spans="2:11">
      <c r="B212" s="126"/>
      <c r="C212" s="125"/>
      <c r="D212" s="136"/>
      <c r="E212" s="136"/>
      <c r="F212" s="136"/>
      <c r="G212" s="136"/>
      <c r="H212" s="136"/>
      <c r="I212" s="125"/>
      <c r="J212" s="125"/>
      <c r="K212" s="125"/>
    </row>
    <row r="213" spans="2:11">
      <c r="B213" s="126"/>
      <c r="C213" s="125"/>
      <c r="D213" s="136"/>
      <c r="E213" s="136"/>
      <c r="F213" s="136"/>
      <c r="G213" s="136"/>
      <c r="H213" s="136"/>
      <c r="I213" s="125"/>
      <c r="J213" s="125"/>
      <c r="K213" s="125"/>
    </row>
    <row r="214" spans="2:11">
      <c r="B214" s="126"/>
      <c r="C214" s="125"/>
      <c r="D214" s="136"/>
      <c r="E214" s="136"/>
      <c r="F214" s="136"/>
      <c r="G214" s="136"/>
      <c r="H214" s="136"/>
      <c r="I214" s="125"/>
      <c r="J214" s="125"/>
      <c r="K214" s="125"/>
    </row>
    <row r="215" spans="2:11">
      <c r="B215" s="126"/>
      <c r="C215" s="125"/>
      <c r="D215" s="136"/>
      <c r="E215" s="136"/>
      <c r="F215" s="136"/>
      <c r="G215" s="136"/>
      <c r="H215" s="136"/>
      <c r="I215" s="125"/>
      <c r="J215" s="125"/>
      <c r="K215" s="125"/>
    </row>
    <row r="216" spans="2:11">
      <c r="B216" s="126"/>
      <c r="C216" s="125"/>
      <c r="D216" s="136"/>
      <c r="E216" s="136"/>
      <c r="F216" s="136"/>
      <c r="G216" s="136"/>
      <c r="H216" s="136"/>
      <c r="I216" s="125"/>
      <c r="J216" s="125"/>
      <c r="K216" s="125"/>
    </row>
    <row r="217" spans="2:11">
      <c r="B217" s="126"/>
      <c r="C217" s="125"/>
      <c r="D217" s="136"/>
      <c r="E217" s="136"/>
      <c r="F217" s="136"/>
      <c r="G217" s="136"/>
      <c r="H217" s="136"/>
      <c r="I217" s="125"/>
      <c r="J217" s="125"/>
      <c r="K217" s="125"/>
    </row>
    <row r="218" spans="2:11">
      <c r="B218" s="126"/>
      <c r="C218" s="125"/>
      <c r="D218" s="136"/>
      <c r="E218" s="136"/>
      <c r="F218" s="136"/>
      <c r="G218" s="136"/>
      <c r="H218" s="136"/>
      <c r="I218" s="125"/>
      <c r="J218" s="125"/>
      <c r="K218" s="125"/>
    </row>
    <row r="219" spans="2:11">
      <c r="B219" s="126"/>
      <c r="C219" s="125"/>
      <c r="D219" s="136"/>
      <c r="E219" s="136"/>
      <c r="F219" s="136"/>
      <c r="G219" s="136"/>
      <c r="H219" s="136"/>
      <c r="I219" s="125"/>
      <c r="J219" s="125"/>
      <c r="K219" s="125"/>
    </row>
    <row r="220" spans="2:11">
      <c r="B220" s="126"/>
      <c r="C220" s="125"/>
      <c r="D220" s="136"/>
      <c r="E220" s="136"/>
      <c r="F220" s="136"/>
      <c r="G220" s="136"/>
      <c r="H220" s="136"/>
      <c r="I220" s="125"/>
      <c r="J220" s="125"/>
      <c r="K220" s="125"/>
    </row>
    <row r="221" spans="2:11">
      <c r="B221" s="126"/>
      <c r="C221" s="125"/>
      <c r="D221" s="136"/>
      <c r="E221" s="136"/>
      <c r="F221" s="136"/>
      <c r="G221" s="136"/>
      <c r="H221" s="136"/>
      <c r="I221" s="125"/>
      <c r="J221" s="125"/>
      <c r="K221" s="125"/>
    </row>
    <row r="222" spans="2:11">
      <c r="B222" s="126"/>
      <c r="C222" s="125"/>
      <c r="D222" s="136"/>
      <c r="E222" s="136"/>
      <c r="F222" s="136"/>
      <c r="G222" s="136"/>
      <c r="H222" s="136"/>
      <c r="I222" s="125"/>
      <c r="J222" s="125"/>
      <c r="K222" s="125"/>
    </row>
    <row r="223" spans="2:11">
      <c r="B223" s="126"/>
      <c r="C223" s="125"/>
      <c r="D223" s="136"/>
      <c r="E223" s="136"/>
      <c r="F223" s="136"/>
      <c r="G223" s="136"/>
      <c r="H223" s="136"/>
      <c r="I223" s="125"/>
      <c r="J223" s="125"/>
      <c r="K223" s="125"/>
    </row>
    <row r="224" spans="2:11">
      <c r="B224" s="126"/>
      <c r="C224" s="125"/>
      <c r="D224" s="136"/>
      <c r="E224" s="136"/>
      <c r="F224" s="136"/>
      <c r="G224" s="136"/>
      <c r="H224" s="136"/>
      <c r="I224" s="125"/>
      <c r="J224" s="125"/>
      <c r="K224" s="125"/>
    </row>
    <row r="225" spans="2:11">
      <c r="B225" s="126"/>
      <c r="C225" s="125"/>
      <c r="D225" s="136"/>
      <c r="E225" s="136"/>
      <c r="F225" s="136"/>
      <c r="G225" s="136"/>
      <c r="H225" s="136"/>
      <c r="I225" s="125"/>
      <c r="J225" s="125"/>
      <c r="K225" s="125"/>
    </row>
    <row r="226" spans="2:11">
      <c r="B226" s="126"/>
      <c r="C226" s="125"/>
      <c r="D226" s="136"/>
      <c r="E226" s="136"/>
      <c r="F226" s="136"/>
      <c r="G226" s="136"/>
      <c r="H226" s="136"/>
      <c r="I226" s="125"/>
      <c r="J226" s="125"/>
      <c r="K226" s="125"/>
    </row>
    <row r="227" spans="2:11">
      <c r="B227" s="126"/>
      <c r="C227" s="125"/>
      <c r="D227" s="136"/>
      <c r="E227" s="136"/>
      <c r="F227" s="136"/>
      <c r="G227" s="136"/>
      <c r="H227" s="136"/>
      <c r="I227" s="125"/>
      <c r="J227" s="125"/>
      <c r="K227" s="125"/>
    </row>
    <row r="228" spans="2:11">
      <c r="B228" s="126"/>
      <c r="C228" s="125"/>
      <c r="D228" s="136"/>
      <c r="E228" s="136"/>
      <c r="F228" s="136"/>
      <c r="G228" s="136"/>
      <c r="H228" s="136"/>
      <c r="I228" s="125"/>
      <c r="J228" s="125"/>
      <c r="K228" s="125"/>
    </row>
    <row r="229" spans="2:11">
      <c r="B229" s="126"/>
      <c r="C229" s="125"/>
      <c r="D229" s="136"/>
      <c r="E229" s="136"/>
      <c r="F229" s="136"/>
      <c r="G229" s="136"/>
      <c r="H229" s="136"/>
      <c r="I229" s="125"/>
      <c r="J229" s="125"/>
      <c r="K229" s="125"/>
    </row>
    <row r="230" spans="2:11">
      <c r="B230" s="126"/>
      <c r="C230" s="125"/>
      <c r="D230" s="136"/>
      <c r="E230" s="136"/>
      <c r="F230" s="136"/>
      <c r="G230" s="136"/>
      <c r="H230" s="136"/>
      <c r="I230" s="125"/>
      <c r="J230" s="125"/>
      <c r="K230" s="125"/>
    </row>
    <row r="231" spans="2:11">
      <c r="B231" s="126"/>
      <c r="C231" s="125"/>
      <c r="D231" s="136"/>
      <c r="E231" s="136"/>
      <c r="F231" s="136"/>
      <c r="G231" s="136"/>
      <c r="H231" s="136"/>
      <c r="I231" s="125"/>
      <c r="J231" s="125"/>
      <c r="K231" s="125"/>
    </row>
    <row r="232" spans="2:11">
      <c r="B232" s="126"/>
      <c r="C232" s="125"/>
      <c r="D232" s="136"/>
      <c r="E232" s="136"/>
      <c r="F232" s="136"/>
      <c r="G232" s="136"/>
      <c r="H232" s="136"/>
      <c r="I232" s="125"/>
      <c r="J232" s="125"/>
      <c r="K232" s="125"/>
    </row>
    <row r="233" spans="2:11">
      <c r="B233" s="126"/>
      <c r="C233" s="125"/>
      <c r="D233" s="136"/>
      <c r="E233" s="136"/>
      <c r="F233" s="136"/>
      <c r="G233" s="136"/>
      <c r="H233" s="136"/>
      <c r="I233" s="125"/>
      <c r="J233" s="125"/>
      <c r="K233" s="125"/>
    </row>
    <row r="234" spans="2:11">
      <c r="B234" s="126"/>
      <c r="C234" s="125"/>
      <c r="D234" s="136"/>
      <c r="E234" s="136"/>
      <c r="F234" s="136"/>
      <c r="G234" s="136"/>
      <c r="H234" s="136"/>
      <c r="I234" s="125"/>
      <c r="J234" s="125"/>
      <c r="K234" s="125"/>
    </row>
    <row r="235" spans="2:11">
      <c r="B235" s="126"/>
      <c r="C235" s="125"/>
      <c r="D235" s="136"/>
      <c r="E235" s="136"/>
      <c r="F235" s="136"/>
      <c r="G235" s="136"/>
      <c r="H235" s="136"/>
      <c r="I235" s="125"/>
      <c r="J235" s="125"/>
      <c r="K235" s="125"/>
    </row>
    <row r="236" spans="2:11">
      <c r="B236" s="126"/>
      <c r="C236" s="125"/>
      <c r="D236" s="136"/>
      <c r="E236" s="136"/>
      <c r="F236" s="136"/>
      <c r="G236" s="136"/>
      <c r="H236" s="136"/>
      <c r="I236" s="125"/>
      <c r="J236" s="125"/>
      <c r="K236" s="125"/>
    </row>
    <row r="237" spans="2:11">
      <c r="B237" s="126"/>
      <c r="C237" s="125"/>
      <c r="D237" s="136"/>
      <c r="E237" s="136"/>
      <c r="F237" s="136"/>
      <c r="G237" s="136"/>
      <c r="H237" s="136"/>
      <c r="I237" s="125"/>
      <c r="J237" s="125"/>
      <c r="K237" s="125"/>
    </row>
    <row r="238" spans="2:11">
      <c r="B238" s="126"/>
      <c r="C238" s="125"/>
      <c r="D238" s="136"/>
      <c r="E238" s="136"/>
      <c r="F238" s="136"/>
      <c r="G238" s="136"/>
      <c r="H238" s="136"/>
      <c r="I238" s="125"/>
      <c r="J238" s="125"/>
      <c r="K238" s="125"/>
    </row>
    <row r="239" spans="2:11">
      <c r="B239" s="126"/>
      <c r="C239" s="125"/>
      <c r="D239" s="136"/>
      <c r="E239" s="136"/>
      <c r="F239" s="136"/>
      <c r="G239" s="136"/>
      <c r="H239" s="136"/>
      <c r="I239" s="125"/>
      <c r="J239" s="125"/>
      <c r="K239" s="125"/>
    </row>
    <row r="240" spans="2:11">
      <c r="B240" s="126"/>
      <c r="C240" s="125"/>
      <c r="D240" s="136"/>
      <c r="E240" s="136"/>
      <c r="F240" s="136"/>
      <c r="G240" s="136"/>
      <c r="H240" s="136"/>
      <c r="I240" s="125"/>
      <c r="J240" s="125"/>
      <c r="K240" s="125"/>
    </row>
    <row r="241" spans="2:11">
      <c r="B241" s="126"/>
      <c r="C241" s="125"/>
      <c r="D241" s="136"/>
      <c r="E241" s="136"/>
      <c r="F241" s="136"/>
      <c r="G241" s="136"/>
      <c r="H241" s="136"/>
      <c r="I241" s="125"/>
      <c r="J241" s="125"/>
      <c r="K241" s="125"/>
    </row>
    <row r="242" spans="2:11">
      <c r="B242" s="126"/>
      <c r="C242" s="125"/>
      <c r="D242" s="136"/>
      <c r="E242" s="136"/>
      <c r="F242" s="136"/>
      <c r="G242" s="136"/>
      <c r="H242" s="136"/>
      <c r="I242" s="125"/>
      <c r="J242" s="125"/>
      <c r="K242" s="125"/>
    </row>
    <row r="243" spans="2:11">
      <c r="B243" s="126"/>
      <c r="C243" s="125"/>
      <c r="D243" s="136"/>
      <c r="E243" s="136"/>
      <c r="F243" s="136"/>
      <c r="G243" s="136"/>
      <c r="H243" s="136"/>
      <c r="I243" s="125"/>
      <c r="J243" s="125"/>
      <c r="K243" s="125"/>
    </row>
    <row r="244" spans="2:11">
      <c r="B244" s="126"/>
      <c r="C244" s="125"/>
      <c r="D244" s="136"/>
      <c r="E244" s="136"/>
      <c r="F244" s="136"/>
      <c r="G244" s="136"/>
      <c r="H244" s="136"/>
      <c r="I244" s="125"/>
      <c r="J244" s="125"/>
      <c r="K244" s="125"/>
    </row>
    <row r="245" spans="2:11">
      <c r="B245" s="126"/>
      <c r="C245" s="125"/>
      <c r="D245" s="136"/>
      <c r="E245" s="136"/>
      <c r="F245" s="136"/>
      <c r="G245" s="136"/>
      <c r="H245" s="136"/>
      <c r="I245" s="125"/>
      <c r="J245" s="125"/>
      <c r="K245" s="125"/>
    </row>
    <row r="246" spans="2:11">
      <c r="B246" s="126"/>
      <c r="C246" s="125"/>
      <c r="D246" s="136"/>
      <c r="E246" s="136"/>
      <c r="F246" s="136"/>
      <c r="G246" s="136"/>
      <c r="H246" s="136"/>
      <c r="I246" s="125"/>
      <c r="J246" s="125"/>
      <c r="K246" s="125"/>
    </row>
    <row r="247" spans="2:11">
      <c r="B247" s="126"/>
      <c r="C247" s="125"/>
      <c r="D247" s="136"/>
      <c r="E247" s="136"/>
      <c r="F247" s="136"/>
      <c r="G247" s="136"/>
      <c r="H247" s="136"/>
      <c r="I247" s="125"/>
      <c r="J247" s="125"/>
      <c r="K247" s="125"/>
    </row>
    <row r="248" spans="2:11">
      <c r="B248" s="126"/>
      <c r="C248" s="125"/>
      <c r="D248" s="136"/>
      <c r="E248" s="136"/>
      <c r="F248" s="136"/>
      <c r="G248" s="136"/>
      <c r="H248" s="136"/>
      <c r="I248" s="125"/>
      <c r="J248" s="125"/>
      <c r="K248" s="125"/>
    </row>
    <row r="249" spans="2:11">
      <c r="B249" s="126"/>
      <c r="C249" s="125"/>
      <c r="D249" s="136"/>
      <c r="E249" s="136"/>
      <c r="F249" s="136"/>
      <c r="G249" s="136"/>
      <c r="H249" s="136"/>
      <c r="I249" s="125"/>
      <c r="J249" s="125"/>
      <c r="K249" s="125"/>
    </row>
    <row r="250" spans="2:11">
      <c r="B250" s="126"/>
      <c r="C250" s="125"/>
      <c r="D250" s="136"/>
      <c r="E250" s="136"/>
      <c r="F250" s="136"/>
      <c r="G250" s="136"/>
      <c r="H250" s="136"/>
      <c r="I250" s="125"/>
      <c r="J250" s="125"/>
      <c r="K250" s="125"/>
    </row>
    <row r="251" spans="2:11">
      <c r="B251" s="126"/>
      <c r="C251" s="125"/>
      <c r="D251" s="136"/>
      <c r="E251" s="136"/>
      <c r="F251" s="136"/>
      <c r="G251" s="136"/>
      <c r="H251" s="136"/>
      <c r="I251" s="125"/>
      <c r="J251" s="125"/>
      <c r="K251" s="125"/>
    </row>
    <row r="252" spans="2:11">
      <c r="B252" s="126"/>
      <c r="C252" s="125"/>
      <c r="D252" s="136"/>
      <c r="E252" s="136"/>
      <c r="F252" s="136"/>
      <c r="G252" s="136"/>
      <c r="H252" s="136"/>
      <c r="I252" s="125"/>
      <c r="J252" s="125"/>
      <c r="K252" s="125"/>
    </row>
    <row r="253" spans="2:11">
      <c r="B253" s="126"/>
      <c r="C253" s="125"/>
      <c r="D253" s="136"/>
      <c r="E253" s="136"/>
      <c r="F253" s="136"/>
      <c r="G253" s="136"/>
      <c r="H253" s="136"/>
      <c r="I253" s="125"/>
      <c r="J253" s="125"/>
      <c r="K253" s="125"/>
    </row>
    <row r="254" spans="2:11">
      <c r="B254" s="126"/>
      <c r="C254" s="125"/>
      <c r="D254" s="136"/>
      <c r="E254" s="136"/>
      <c r="F254" s="136"/>
      <c r="G254" s="136"/>
      <c r="H254" s="136"/>
      <c r="I254" s="125"/>
      <c r="J254" s="125"/>
      <c r="K254" s="125"/>
    </row>
    <row r="255" spans="2:11">
      <c r="B255" s="126"/>
      <c r="C255" s="125"/>
      <c r="D255" s="136"/>
      <c r="E255" s="136"/>
      <c r="F255" s="136"/>
      <c r="G255" s="136"/>
      <c r="H255" s="136"/>
      <c r="I255" s="125"/>
      <c r="J255" s="125"/>
      <c r="K255" s="125"/>
    </row>
    <row r="256" spans="2:11">
      <c r="B256" s="126"/>
      <c r="C256" s="125"/>
      <c r="D256" s="136"/>
      <c r="E256" s="136"/>
      <c r="F256" s="136"/>
      <c r="G256" s="136"/>
      <c r="H256" s="136"/>
      <c r="I256" s="125"/>
      <c r="J256" s="125"/>
      <c r="K256" s="125"/>
    </row>
    <row r="257" spans="2:11">
      <c r="B257" s="126"/>
      <c r="C257" s="125"/>
      <c r="D257" s="136"/>
      <c r="E257" s="136"/>
      <c r="F257" s="136"/>
      <c r="G257" s="136"/>
      <c r="H257" s="136"/>
      <c r="I257" s="125"/>
      <c r="J257" s="125"/>
      <c r="K257" s="125"/>
    </row>
    <row r="258" spans="2:11">
      <c r="B258" s="126"/>
      <c r="C258" s="125"/>
      <c r="D258" s="136"/>
      <c r="E258" s="136"/>
      <c r="F258" s="136"/>
      <c r="G258" s="136"/>
      <c r="H258" s="136"/>
      <c r="I258" s="125"/>
      <c r="J258" s="125"/>
      <c r="K258" s="125"/>
    </row>
    <row r="259" spans="2:11">
      <c r="B259" s="126"/>
      <c r="C259" s="125"/>
      <c r="D259" s="136"/>
      <c r="E259" s="136"/>
      <c r="F259" s="136"/>
      <c r="G259" s="136"/>
      <c r="H259" s="136"/>
      <c r="I259" s="125"/>
      <c r="J259" s="125"/>
      <c r="K259" s="125"/>
    </row>
    <row r="260" spans="2:11">
      <c r="B260" s="126"/>
      <c r="C260" s="125"/>
      <c r="D260" s="136"/>
      <c r="E260" s="136"/>
      <c r="F260" s="136"/>
      <c r="G260" s="136"/>
      <c r="H260" s="136"/>
      <c r="I260" s="125"/>
      <c r="J260" s="125"/>
      <c r="K260" s="125"/>
    </row>
    <row r="261" spans="2:11">
      <c r="B261" s="126"/>
      <c r="C261" s="125"/>
      <c r="D261" s="136"/>
      <c r="E261" s="136"/>
      <c r="F261" s="136"/>
      <c r="G261" s="136"/>
      <c r="H261" s="136"/>
      <c r="I261" s="125"/>
      <c r="J261" s="125"/>
      <c r="K261" s="125"/>
    </row>
    <row r="262" spans="2:11">
      <c r="B262" s="126"/>
      <c r="C262" s="125"/>
      <c r="D262" s="136"/>
      <c r="E262" s="136"/>
      <c r="F262" s="136"/>
      <c r="G262" s="136"/>
      <c r="H262" s="136"/>
      <c r="I262" s="125"/>
      <c r="J262" s="125"/>
      <c r="K262" s="125"/>
    </row>
    <row r="263" spans="2:11">
      <c r="B263" s="126"/>
      <c r="C263" s="125"/>
      <c r="D263" s="136"/>
      <c r="E263" s="136"/>
      <c r="F263" s="136"/>
      <c r="G263" s="136"/>
      <c r="H263" s="136"/>
      <c r="I263" s="125"/>
      <c r="J263" s="125"/>
      <c r="K263" s="125"/>
    </row>
    <row r="264" spans="2:11">
      <c r="B264" s="126"/>
      <c r="C264" s="125"/>
      <c r="D264" s="136"/>
      <c r="E264" s="136"/>
      <c r="F264" s="136"/>
      <c r="G264" s="136"/>
      <c r="H264" s="136"/>
      <c r="I264" s="125"/>
      <c r="J264" s="125"/>
      <c r="K264" s="125"/>
    </row>
    <row r="265" spans="2:11">
      <c r="B265" s="126"/>
      <c r="C265" s="125"/>
      <c r="D265" s="136"/>
      <c r="E265" s="136"/>
      <c r="F265" s="136"/>
      <c r="G265" s="136"/>
      <c r="H265" s="136"/>
      <c r="I265" s="125"/>
      <c r="J265" s="125"/>
      <c r="K265" s="125"/>
    </row>
    <row r="266" spans="2:11">
      <c r="B266" s="126"/>
      <c r="C266" s="125"/>
      <c r="D266" s="136"/>
      <c r="E266" s="136"/>
      <c r="F266" s="136"/>
      <c r="G266" s="136"/>
      <c r="H266" s="136"/>
      <c r="I266" s="125"/>
      <c r="J266" s="125"/>
      <c r="K266" s="125"/>
    </row>
    <row r="267" spans="2:11">
      <c r="B267" s="126"/>
      <c r="C267" s="125"/>
      <c r="D267" s="136"/>
      <c r="E267" s="136"/>
      <c r="F267" s="136"/>
      <c r="G267" s="136"/>
      <c r="H267" s="136"/>
      <c r="I267" s="125"/>
      <c r="J267" s="125"/>
      <c r="K267" s="125"/>
    </row>
    <row r="268" spans="2:11">
      <c r="B268" s="126"/>
      <c r="C268" s="125"/>
      <c r="D268" s="136"/>
      <c r="E268" s="136"/>
      <c r="F268" s="136"/>
      <c r="G268" s="136"/>
      <c r="H268" s="136"/>
      <c r="I268" s="125"/>
      <c r="J268" s="125"/>
      <c r="K268" s="125"/>
    </row>
    <row r="269" spans="2:11">
      <c r="B269" s="126"/>
      <c r="C269" s="125"/>
      <c r="D269" s="136"/>
      <c r="E269" s="136"/>
      <c r="F269" s="136"/>
      <c r="G269" s="136"/>
      <c r="H269" s="136"/>
      <c r="I269" s="125"/>
      <c r="J269" s="125"/>
      <c r="K269" s="125"/>
    </row>
    <row r="270" spans="2:11">
      <c r="B270" s="126"/>
      <c r="C270" s="125"/>
      <c r="D270" s="136"/>
      <c r="E270" s="136"/>
      <c r="F270" s="136"/>
      <c r="G270" s="136"/>
      <c r="H270" s="136"/>
      <c r="I270" s="125"/>
      <c r="J270" s="125"/>
      <c r="K270" s="125"/>
    </row>
    <row r="271" spans="2:11">
      <c r="B271" s="126"/>
      <c r="C271" s="125"/>
      <c r="D271" s="136"/>
      <c r="E271" s="136"/>
      <c r="F271" s="136"/>
      <c r="G271" s="136"/>
      <c r="H271" s="136"/>
      <c r="I271" s="125"/>
      <c r="J271" s="125"/>
      <c r="K271" s="125"/>
    </row>
    <row r="272" spans="2:11">
      <c r="B272" s="126"/>
      <c r="C272" s="125"/>
      <c r="D272" s="136"/>
      <c r="E272" s="136"/>
      <c r="F272" s="136"/>
      <c r="G272" s="136"/>
      <c r="H272" s="136"/>
      <c r="I272" s="125"/>
      <c r="J272" s="125"/>
      <c r="K272" s="125"/>
    </row>
    <row r="273" spans="2:11">
      <c r="B273" s="126"/>
      <c r="C273" s="125"/>
      <c r="D273" s="136"/>
      <c r="E273" s="136"/>
      <c r="F273" s="136"/>
      <c r="G273" s="136"/>
      <c r="H273" s="136"/>
      <c r="I273" s="125"/>
      <c r="J273" s="125"/>
      <c r="K273" s="125"/>
    </row>
    <row r="274" spans="2:11">
      <c r="B274" s="126"/>
      <c r="C274" s="125"/>
      <c r="D274" s="136"/>
      <c r="E274" s="136"/>
      <c r="F274" s="136"/>
      <c r="G274" s="136"/>
      <c r="H274" s="136"/>
      <c r="I274" s="125"/>
      <c r="J274" s="125"/>
      <c r="K274" s="125"/>
    </row>
    <row r="275" spans="2:11">
      <c r="B275" s="126"/>
      <c r="C275" s="125"/>
      <c r="D275" s="136"/>
      <c r="E275" s="136"/>
      <c r="F275" s="136"/>
      <c r="G275" s="136"/>
      <c r="H275" s="136"/>
      <c r="I275" s="125"/>
      <c r="J275" s="125"/>
      <c r="K275" s="125"/>
    </row>
    <row r="276" spans="2:11">
      <c r="B276" s="126"/>
      <c r="C276" s="125"/>
      <c r="D276" s="136"/>
      <c r="E276" s="136"/>
      <c r="F276" s="136"/>
      <c r="G276" s="136"/>
      <c r="H276" s="136"/>
      <c r="I276" s="125"/>
      <c r="J276" s="125"/>
      <c r="K276" s="125"/>
    </row>
    <row r="277" spans="2:11">
      <c r="B277" s="126"/>
      <c r="C277" s="125"/>
      <c r="D277" s="136"/>
      <c r="E277" s="136"/>
      <c r="F277" s="136"/>
      <c r="G277" s="136"/>
      <c r="H277" s="136"/>
      <c r="I277" s="125"/>
      <c r="J277" s="125"/>
      <c r="K277" s="125"/>
    </row>
    <row r="278" spans="2:11">
      <c r="B278" s="126"/>
      <c r="C278" s="125"/>
      <c r="D278" s="136"/>
      <c r="E278" s="136"/>
      <c r="F278" s="136"/>
      <c r="G278" s="136"/>
      <c r="H278" s="136"/>
      <c r="I278" s="125"/>
      <c r="J278" s="125"/>
      <c r="K278" s="125"/>
    </row>
    <row r="279" spans="2:11">
      <c r="B279" s="126"/>
      <c r="C279" s="125"/>
      <c r="D279" s="136"/>
      <c r="E279" s="136"/>
      <c r="F279" s="136"/>
      <c r="G279" s="136"/>
      <c r="H279" s="136"/>
      <c r="I279" s="125"/>
      <c r="J279" s="125"/>
      <c r="K279" s="125"/>
    </row>
    <row r="280" spans="2:11">
      <c r="B280" s="126"/>
      <c r="C280" s="125"/>
      <c r="D280" s="136"/>
      <c r="E280" s="136"/>
      <c r="F280" s="136"/>
      <c r="G280" s="136"/>
      <c r="H280" s="136"/>
      <c r="I280" s="125"/>
      <c r="J280" s="125"/>
      <c r="K280" s="125"/>
    </row>
    <row r="281" spans="2:11">
      <c r="B281" s="126"/>
      <c r="C281" s="125"/>
      <c r="D281" s="136"/>
      <c r="E281" s="136"/>
      <c r="F281" s="136"/>
      <c r="G281" s="136"/>
      <c r="H281" s="136"/>
      <c r="I281" s="125"/>
      <c r="J281" s="125"/>
      <c r="K281" s="125"/>
    </row>
    <row r="282" spans="2:11">
      <c r="B282" s="126"/>
      <c r="C282" s="125"/>
      <c r="D282" s="136"/>
      <c r="E282" s="136"/>
      <c r="F282" s="136"/>
      <c r="G282" s="136"/>
      <c r="H282" s="136"/>
      <c r="I282" s="125"/>
      <c r="J282" s="125"/>
      <c r="K282" s="125"/>
    </row>
    <row r="283" spans="2:11">
      <c r="B283" s="126"/>
      <c r="C283" s="125"/>
      <c r="D283" s="136"/>
      <c r="E283" s="136"/>
      <c r="F283" s="136"/>
      <c r="G283" s="136"/>
      <c r="H283" s="136"/>
      <c r="I283" s="125"/>
      <c r="J283" s="125"/>
      <c r="K283" s="125"/>
    </row>
    <row r="284" spans="2:11">
      <c r="B284" s="126"/>
      <c r="C284" s="125"/>
      <c r="D284" s="136"/>
      <c r="E284" s="136"/>
      <c r="F284" s="136"/>
      <c r="G284" s="136"/>
      <c r="H284" s="136"/>
      <c r="I284" s="125"/>
      <c r="J284" s="125"/>
      <c r="K284" s="125"/>
    </row>
    <row r="285" spans="2:11">
      <c r="B285" s="126"/>
      <c r="C285" s="125"/>
      <c r="D285" s="136"/>
      <c r="E285" s="136"/>
      <c r="F285" s="136"/>
      <c r="G285" s="136"/>
      <c r="H285" s="136"/>
      <c r="I285" s="125"/>
      <c r="J285" s="125"/>
      <c r="K285" s="125"/>
    </row>
    <row r="286" spans="2:11">
      <c r="B286" s="126"/>
      <c r="C286" s="125"/>
      <c r="D286" s="136"/>
      <c r="E286" s="136"/>
      <c r="F286" s="136"/>
      <c r="G286" s="136"/>
      <c r="H286" s="136"/>
      <c r="I286" s="125"/>
      <c r="J286" s="125"/>
      <c r="K286" s="125"/>
    </row>
    <row r="287" spans="2:11">
      <c r="B287" s="126"/>
      <c r="C287" s="125"/>
      <c r="D287" s="136"/>
      <c r="E287" s="136"/>
      <c r="F287" s="136"/>
      <c r="G287" s="136"/>
      <c r="H287" s="136"/>
      <c r="I287" s="125"/>
      <c r="J287" s="125"/>
      <c r="K287" s="125"/>
    </row>
    <row r="288" spans="2:11">
      <c r="B288" s="126"/>
      <c r="C288" s="125"/>
      <c r="D288" s="136"/>
      <c r="E288" s="136"/>
      <c r="F288" s="136"/>
      <c r="G288" s="136"/>
      <c r="H288" s="136"/>
      <c r="I288" s="125"/>
      <c r="J288" s="125"/>
      <c r="K288" s="125"/>
    </row>
    <row r="289" spans="2:11">
      <c r="B289" s="126"/>
      <c r="C289" s="125"/>
      <c r="D289" s="136"/>
      <c r="E289" s="136"/>
      <c r="F289" s="136"/>
      <c r="G289" s="136"/>
      <c r="H289" s="136"/>
      <c r="I289" s="125"/>
      <c r="J289" s="125"/>
      <c r="K289" s="125"/>
    </row>
    <row r="290" spans="2:11">
      <c r="B290" s="126"/>
      <c r="C290" s="125"/>
      <c r="D290" s="136"/>
      <c r="E290" s="136"/>
      <c r="F290" s="136"/>
      <c r="G290" s="136"/>
      <c r="H290" s="136"/>
      <c r="I290" s="125"/>
      <c r="J290" s="125"/>
      <c r="K290" s="125"/>
    </row>
    <row r="291" spans="2:11">
      <c r="B291" s="126"/>
      <c r="C291" s="125"/>
      <c r="D291" s="136"/>
      <c r="E291" s="136"/>
      <c r="F291" s="136"/>
      <c r="G291" s="136"/>
      <c r="H291" s="136"/>
      <c r="I291" s="125"/>
      <c r="J291" s="125"/>
      <c r="K291" s="125"/>
    </row>
    <row r="292" spans="2:11">
      <c r="B292" s="126"/>
      <c r="C292" s="125"/>
      <c r="D292" s="136"/>
      <c r="E292" s="136"/>
      <c r="F292" s="136"/>
      <c r="G292" s="136"/>
      <c r="H292" s="136"/>
      <c r="I292" s="125"/>
      <c r="J292" s="125"/>
      <c r="K292" s="125"/>
    </row>
    <row r="293" spans="2:11">
      <c r="B293" s="126"/>
      <c r="C293" s="125"/>
      <c r="D293" s="136"/>
      <c r="E293" s="136"/>
      <c r="F293" s="136"/>
      <c r="G293" s="136"/>
      <c r="H293" s="136"/>
      <c r="I293" s="125"/>
      <c r="J293" s="125"/>
      <c r="K293" s="125"/>
    </row>
    <row r="294" spans="2:11">
      <c r="B294" s="126"/>
      <c r="C294" s="125"/>
      <c r="D294" s="136"/>
      <c r="E294" s="136"/>
      <c r="F294" s="136"/>
      <c r="G294" s="136"/>
      <c r="H294" s="136"/>
      <c r="I294" s="125"/>
      <c r="J294" s="125"/>
      <c r="K294" s="125"/>
    </row>
    <row r="295" spans="2:11">
      <c r="B295" s="126"/>
      <c r="C295" s="125"/>
      <c r="D295" s="136"/>
      <c r="E295" s="136"/>
      <c r="F295" s="136"/>
      <c r="G295" s="136"/>
      <c r="H295" s="136"/>
      <c r="I295" s="125"/>
      <c r="J295" s="125"/>
      <c r="K295" s="125"/>
    </row>
    <row r="296" spans="2:11">
      <c r="B296" s="126"/>
      <c r="C296" s="125"/>
      <c r="D296" s="136"/>
      <c r="E296" s="136"/>
      <c r="F296" s="136"/>
      <c r="G296" s="136"/>
      <c r="H296" s="136"/>
      <c r="I296" s="125"/>
      <c r="J296" s="125"/>
      <c r="K296" s="125"/>
    </row>
    <row r="297" spans="2:11">
      <c r="B297" s="126"/>
      <c r="C297" s="125"/>
      <c r="D297" s="136"/>
      <c r="E297" s="136"/>
      <c r="F297" s="136"/>
      <c r="G297" s="136"/>
      <c r="H297" s="136"/>
      <c r="I297" s="125"/>
      <c r="J297" s="125"/>
      <c r="K297" s="125"/>
    </row>
    <row r="298" spans="2:11">
      <c r="B298" s="126"/>
      <c r="C298" s="125"/>
      <c r="D298" s="136"/>
      <c r="E298" s="136"/>
      <c r="F298" s="136"/>
      <c r="G298" s="136"/>
      <c r="H298" s="136"/>
      <c r="I298" s="125"/>
      <c r="J298" s="125"/>
      <c r="K298" s="125"/>
    </row>
    <row r="299" spans="2:11">
      <c r="B299" s="126"/>
      <c r="C299" s="125"/>
      <c r="D299" s="136"/>
      <c r="E299" s="136"/>
      <c r="F299" s="136"/>
      <c r="G299" s="136"/>
      <c r="H299" s="136"/>
      <c r="I299" s="125"/>
      <c r="J299" s="125"/>
      <c r="K299" s="125"/>
    </row>
    <row r="300" spans="2:11">
      <c r="B300" s="126"/>
      <c r="C300" s="125"/>
      <c r="D300" s="136"/>
      <c r="E300" s="136"/>
      <c r="F300" s="136"/>
      <c r="G300" s="136"/>
      <c r="H300" s="136"/>
      <c r="I300" s="125"/>
      <c r="J300" s="125"/>
      <c r="K300" s="125"/>
    </row>
    <row r="301" spans="2:11">
      <c r="B301" s="126"/>
      <c r="C301" s="125"/>
      <c r="D301" s="136"/>
      <c r="E301" s="136"/>
      <c r="F301" s="136"/>
      <c r="G301" s="136"/>
      <c r="H301" s="136"/>
      <c r="I301" s="125"/>
      <c r="J301" s="125"/>
      <c r="K301" s="125"/>
    </row>
    <row r="302" spans="2:11">
      <c r="B302" s="126"/>
      <c r="C302" s="125"/>
      <c r="D302" s="136"/>
      <c r="E302" s="136"/>
      <c r="F302" s="136"/>
      <c r="G302" s="136"/>
      <c r="H302" s="136"/>
      <c r="I302" s="125"/>
      <c r="J302" s="125"/>
      <c r="K302" s="125"/>
    </row>
    <row r="303" spans="2:11">
      <c r="B303" s="126"/>
      <c r="C303" s="125"/>
      <c r="D303" s="136"/>
      <c r="E303" s="136"/>
      <c r="F303" s="136"/>
      <c r="G303" s="136"/>
      <c r="H303" s="136"/>
      <c r="I303" s="125"/>
      <c r="J303" s="125"/>
      <c r="K303" s="125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phoneticPr fontId="5" type="noConversion"/>
  <dataValidations count="4">
    <dataValidation allowBlank="1" showInputMessage="1" showErrorMessage="1" sqref="J13:J14 A1:A1048576 B1:B12 C5:C12 F13:F14 D15:K27 B15:C1048576 D1:G12 I1:K12 H1:H14 L1:XFD27 D28:XFD1048576"/>
    <dataValidation type="list" allowBlank="1" showInputMessage="1" showErrorMessage="1" sqref="G13">
      <formula1>$U$7:$U$20</formula1>
    </dataValidation>
    <dataValidation type="list" allowBlank="1" showInputMessage="1" showErrorMessage="1" sqref="E13:E14">
      <formula1>$P$7:$P$24</formula1>
    </dataValidation>
    <dataValidation type="list" allowBlank="1" showInputMessage="1" showErrorMessage="1" sqref="G14">
      <formula1>$Q$6:$Q$19</formula1>
    </dataValidation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F967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6">
      <c r="B1" s="45" t="s">
        <v>150</v>
      </c>
      <c r="C1" s="65" t="s" vm="1">
        <v>238</v>
      </c>
    </row>
    <row r="2" spans="2:6">
      <c r="B2" s="45" t="s">
        <v>149</v>
      </c>
      <c r="C2" s="65" t="s">
        <v>239</v>
      </c>
    </row>
    <row r="3" spans="2:6">
      <c r="B3" s="45" t="s">
        <v>151</v>
      </c>
      <c r="C3" s="65" t="s">
        <v>240</v>
      </c>
    </row>
    <row r="4" spans="2:6">
      <c r="B4" s="45" t="s">
        <v>152</v>
      </c>
      <c r="C4" s="65" t="s">
        <v>241</v>
      </c>
    </row>
    <row r="6" spans="2:6" ht="26.25" customHeight="1">
      <c r="B6" s="157" t="s">
        <v>185</v>
      </c>
      <c r="C6" s="158"/>
      <c r="D6" s="159"/>
    </row>
    <row r="7" spans="2:6" s="3" customFormat="1" ht="47.25">
      <c r="B7" s="46" t="s">
        <v>120</v>
      </c>
      <c r="C7" s="51" t="s">
        <v>112</v>
      </c>
      <c r="D7" s="52" t="s">
        <v>111</v>
      </c>
    </row>
    <row r="8" spans="2:6" s="3" customFormat="1">
      <c r="B8" s="14"/>
      <c r="C8" s="30" t="s">
        <v>216</v>
      </c>
      <c r="D8" s="16" t="s">
        <v>21</v>
      </c>
    </row>
    <row r="9" spans="2:6" s="4" customFormat="1" ht="18" customHeight="1">
      <c r="B9" s="17"/>
      <c r="C9" s="18" t="s">
        <v>0</v>
      </c>
      <c r="D9" s="19" t="s">
        <v>1</v>
      </c>
    </row>
    <row r="10" spans="2:6" s="4" customFormat="1" ht="18" customHeight="1">
      <c r="B10" s="117" t="s">
        <v>3828</v>
      </c>
      <c r="C10" s="106">
        <v>6320078.6245314442</v>
      </c>
      <c r="D10" s="117"/>
    </row>
    <row r="11" spans="2:6">
      <c r="B11" s="97" t="s">
        <v>27</v>
      </c>
      <c r="C11" s="106">
        <v>1207450.8030314434</v>
      </c>
      <c r="D11" s="82"/>
    </row>
    <row r="12" spans="2:6">
      <c r="B12" s="102" t="s">
        <v>3830</v>
      </c>
      <c r="C12" s="103">
        <v>12730.22</v>
      </c>
      <c r="D12" s="118">
        <v>45627</v>
      </c>
      <c r="E12" s="3"/>
      <c r="F12" s="3"/>
    </row>
    <row r="13" spans="2:6">
      <c r="B13" s="102" t="s">
        <v>3831</v>
      </c>
      <c r="C13" s="103">
        <v>3889.93</v>
      </c>
      <c r="D13" s="118">
        <v>44440</v>
      </c>
      <c r="E13" s="3"/>
      <c r="F13" s="3"/>
    </row>
    <row r="14" spans="2:6">
      <c r="B14" s="102" t="s">
        <v>3832</v>
      </c>
      <c r="C14" s="103">
        <v>83405.040000000008</v>
      </c>
      <c r="D14" s="118">
        <v>47178</v>
      </c>
    </row>
    <row r="15" spans="2:6">
      <c r="B15" s="102" t="s">
        <v>3833</v>
      </c>
      <c r="C15" s="103">
        <v>4213.5</v>
      </c>
      <c r="D15" s="118">
        <v>44501</v>
      </c>
      <c r="E15" s="3"/>
      <c r="F15" s="3"/>
    </row>
    <row r="16" spans="2:6">
      <c r="B16" s="102" t="s">
        <v>3834</v>
      </c>
      <c r="C16" s="103">
        <v>711.79</v>
      </c>
      <c r="D16" s="118">
        <v>44166</v>
      </c>
      <c r="E16" s="3"/>
      <c r="F16" s="3"/>
    </row>
    <row r="17" spans="2:4">
      <c r="B17" s="102" t="s">
        <v>3835</v>
      </c>
      <c r="C17" s="103">
        <v>63924.77</v>
      </c>
      <c r="D17" s="118">
        <v>46753</v>
      </c>
    </row>
    <row r="18" spans="2:4">
      <c r="B18" s="102" t="s">
        <v>3836</v>
      </c>
      <c r="C18" s="103">
        <v>8921.2300000000014</v>
      </c>
      <c r="D18" s="118">
        <v>47453</v>
      </c>
    </row>
    <row r="19" spans="2:4">
      <c r="B19" s="102" t="s">
        <v>3837</v>
      </c>
      <c r="C19" s="103">
        <v>22269.05</v>
      </c>
      <c r="D19" s="118">
        <v>46054</v>
      </c>
    </row>
    <row r="20" spans="2:4">
      <c r="B20" s="102" t="s">
        <v>2367</v>
      </c>
      <c r="C20" s="103">
        <v>1570.52</v>
      </c>
      <c r="D20" s="118">
        <v>44166</v>
      </c>
    </row>
    <row r="21" spans="2:4">
      <c r="B21" s="102" t="s">
        <v>2368</v>
      </c>
      <c r="C21" s="103">
        <v>1804.76</v>
      </c>
      <c r="D21" s="118">
        <v>44166</v>
      </c>
    </row>
    <row r="22" spans="2:4">
      <c r="B22" s="102" t="s">
        <v>3838</v>
      </c>
      <c r="C22" s="103">
        <v>2512.85</v>
      </c>
      <c r="D22" s="118">
        <v>44652</v>
      </c>
    </row>
    <row r="23" spans="2:4">
      <c r="B23" s="102" t="s">
        <v>3839</v>
      </c>
      <c r="C23" s="103">
        <v>467.9</v>
      </c>
      <c r="D23" s="118">
        <v>44713</v>
      </c>
    </row>
    <row r="24" spans="2:4">
      <c r="B24" s="102" t="s">
        <v>2372</v>
      </c>
      <c r="C24" s="103">
        <v>62736.659999999996</v>
      </c>
      <c r="D24" s="118">
        <v>47209</v>
      </c>
    </row>
    <row r="25" spans="2:4">
      <c r="B25" s="102" t="s">
        <v>3840</v>
      </c>
      <c r="C25" s="103">
        <v>1626.07</v>
      </c>
      <c r="D25" s="118">
        <v>44470</v>
      </c>
    </row>
    <row r="26" spans="2:4">
      <c r="B26" s="102" t="s">
        <v>3941</v>
      </c>
      <c r="C26" s="103">
        <v>103035.73758000003</v>
      </c>
      <c r="D26" s="118">
        <v>44926</v>
      </c>
    </row>
    <row r="27" spans="2:4">
      <c r="B27" s="102" t="s">
        <v>3942</v>
      </c>
      <c r="C27" s="103">
        <v>37354.726169999987</v>
      </c>
      <c r="D27" s="118">
        <v>44255</v>
      </c>
    </row>
    <row r="28" spans="2:4">
      <c r="B28" s="102" t="s">
        <v>2374</v>
      </c>
      <c r="C28" s="103">
        <v>47700.070000000007</v>
      </c>
      <c r="D28" s="118">
        <v>47209</v>
      </c>
    </row>
    <row r="29" spans="2:4">
      <c r="B29" s="102" t="s">
        <v>3841</v>
      </c>
      <c r="C29" s="103">
        <v>448.67</v>
      </c>
      <c r="D29" s="118">
        <v>45505</v>
      </c>
    </row>
    <row r="30" spans="2:4">
      <c r="B30" s="102" t="s">
        <v>3842</v>
      </c>
      <c r="C30" s="103">
        <v>12362.27</v>
      </c>
      <c r="D30" s="118">
        <v>45505</v>
      </c>
    </row>
    <row r="31" spans="2:4">
      <c r="B31" s="102" t="s">
        <v>3843</v>
      </c>
      <c r="C31" s="103">
        <v>20228.439999999999</v>
      </c>
      <c r="D31" s="118">
        <v>46113</v>
      </c>
    </row>
    <row r="32" spans="2:4">
      <c r="B32" s="102" t="s">
        <v>3844</v>
      </c>
      <c r="C32" s="103">
        <v>174.69</v>
      </c>
      <c r="D32" s="118">
        <v>44287</v>
      </c>
    </row>
    <row r="33" spans="2:4">
      <c r="B33" s="102" t="s">
        <v>3845</v>
      </c>
      <c r="C33" s="103">
        <v>3716.92</v>
      </c>
      <c r="D33" s="118">
        <v>48214</v>
      </c>
    </row>
    <row r="34" spans="2:4">
      <c r="B34" s="102" t="s">
        <v>3846</v>
      </c>
      <c r="C34" s="103">
        <v>11220</v>
      </c>
      <c r="D34" s="118">
        <v>44713</v>
      </c>
    </row>
    <row r="35" spans="2:4">
      <c r="B35" s="102" t="s">
        <v>3847</v>
      </c>
      <c r="C35" s="103">
        <v>135.03</v>
      </c>
      <c r="D35" s="118">
        <v>44256</v>
      </c>
    </row>
    <row r="36" spans="2:4">
      <c r="B36" s="102" t="s">
        <v>3848</v>
      </c>
      <c r="C36" s="103">
        <v>3534.18</v>
      </c>
      <c r="D36" s="118">
        <v>44044</v>
      </c>
    </row>
    <row r="37" spans="2:4">
      <c r="B37" s="102" t="s">
        <v>3849</v>
      </c>
      <c r="C37" s="103">
        <v>16065.31</v>
      </c>
      <c r="D37" s="118">
        <v>46722</v>
      </c>
    </row>
    <row r="38" spans="2:4">
      <c r="B38" s="102" t="s">
        <v>3850</v>
      </c>
      <c r="C38" s="103">
        <v>32059.98</v>
      </c>
      <c r="D38" s="118">
        <v>46631</v>
      </c>
    </row>
    <row r="39" spans="2:4">
      <c r="B39" s="102" t="s">
        <v>3851</v>
      </c>
      <c r="C39" s="103">
        <v>47.92</v>
      </c>
      <c r="D39" s="118">
        <v>44927</v>
      </c>
    </row>
    <row r="40" spans="2:4">
      <c r="B40" s="102" t="s">
        <v>3852</v>
      </c>
      <c r="C40" s="103">
        <v>3532.57</v>
      </c>
      <c r="D40" s="118">
        <v>45231</v>
      </c>
    </row>
    <row r="41" spans="2:4">
      <c r="B41" s="102" t="s">
        <v>3853</v>
      </c>
      <c r="C41" s="103">
        <v>7574.9</v>
      </c>
      <c r="D41" s="118">
        <v>48214</v>
      </c>
    </row>
    <row r="42" spans="2:4">
      <c r="B42" s="102" t="s">
        <v>3854</v>
      </c>
      <c r="C42" s="103">
        <v>6592.47</v>
      </c>
      <c r="D42" s="118">
        <v>48214</v>
      </c>
    </row>
    <row r="43" spans="2:4">
      <c r="B43" s="102" t="s">
        <v>3855</v>
      </c>
      <c r="C43" s="103">
        <v>13685.260000000002</v>
      </c>
      <c r="D43" s="118">
        <v>48214</v>
      </c>
    </row>
    <row r="44" spans="2:4">
      <c r="B44" s="102" t="s">
        <v>3856</v>
      </c>
      <c r="C44" s="103">
        <v>991.2600000000001</v>
      </c>
      <c r="D44" s="118">
        <v>48214</v>
      </c>
    </row>
    <row r="45" spans="2:4">
      <c r="B45" s="102" t="s">
        <v>3857</v>
      </c>
      <c r="C45" s="103">
        <v>7566.16</v>
      </c>
      <c r="D45" s="118">
        <v>48214</v>
      </c>
    </row>
    <row r="46" spans="2:4">
      <c r="B46" s="102" t="s">
        <v>2405</v>
      </c>
      <c r="C46" s="103">
        <v>30812.32</v>
      </c>
      <c r="D46" s="118">
        <v>48214</v>
      </c>
    </row>
    <row r="47" spans="2:4">
      <c r="B47" s="102" t="s">
        <v>3858</v>
      </c>
      <c r="C47" s="103">
        <v>4926.7000000000007</v>
      </c>
      <c r="D47" s="118">
        <v>48214</v>
      </c>
    </row>
    <row r="48" spans="2:4">
      <c r="B48" s="102" t="s">
        <v>2394</v>
      </c>
      <c r="C48" s="103">
        <v>153410.78000000003</v>
      </c>
      <c r="D48" s="118">
        <v>46661</v>
      </c>
    </row>
    <row r="49" spans="2:4">
      <c r="B49" s="102" t="s">
        <v>3943</v>
      </c>
      <c r="C49" s="103">
        <v>21360.659070000002</v>
      </c>
      <c r="D49" s="118">
        <v>44561</v>
      </c>
    </row>
    <row r="50" spans="2:4">
      <c r="B50" s="102" t="s">
        <v>3944</v>
      </c>
      <c r="C50" s="103">
        <v>20860.658530000001</v>
      </c>
      <c r="D50" s="118">
        <v>44196</v>
      </c>
    </row>
    <row r="51" spans="2:4">
      <c r="B51" s="102" t="s">
        <v>3945</v>
      </c>
      <c r="C51" s="103">
        <v>378.14594000000005</v>
      </c>
      <c r="D51" s="118">
        <v>44246</v>
      </c>
    </row>
    <row r="52" spans="2:4">
      <c r="B52" s="102" t="s">
        <v>3946</v>
      </c>
      <c r="C52" s="103">
        <v>128109.30753144334</v>
      </c>
      <c r="D52" s="118">
        <v>51774</v>
      </c>
    </row>
    <row r="53" spans="2:4">
      <c r="B53" s="102" t="s">
        <v>3947</v>
      </c>
      <c r="C53" s="103">
        <v>84258.333459999994</v>
      </c>
      <c r="D53" s="118">
        <v>46100</v>
      </c>
    </row>
    <row r="54" spans="2:4">
      <c r="B54" s="102" t="s">
        <v>3948</v>
      </c>
      <c r="C54" s="103">
        <v>128172.84910000001</v>
      </c>
      <c r="D54" s="118">
        <v>44545</v>
      </c>
    </row>
    <row r="55" spans="2:4">
      <c r="B55" s="102" t="s">
        <v>3949</v>
      </c>
      <c r="C55" s="103">
        <v>4763.7898199999991</v>
      </c>
      <c r="D55" s="118">
        <v>44926</v>
      </c>
    </row>
    <row r="56" spans="2:4">
      <c r="B56" s="102" t="s">
        <v>3950</v>
      </c>
      <c r="C56" s="103">
        <v>11818.230019999999</v>
      </c>
      <c r="D56" s="118">
        <v>44196</v>
      </c>
    </row>
    <row r="57" spans="2:4">
      <c r="B57" s="102" t="s">
        <v>3951</v>
      </c>
      <c r="C57" s="103">
        <v>19768.175809999997</v>
      </c>
      <c r="D57" s="118">
        <v>44739</v>
      </c>
    </row>
    <row r="58" spans="2:4">
      <c r="B58" s="97" t="s">
        <v>3859</v>
      </c>
      <c r="C58" s="106">
        <v>5112627.8215000005</v>
      </c>
      <c r="D58" s="82"/>
    </row>
    <row r="59" spans="2:4">
      <c r="B59" s="102" t="s">
        <v>3860</v>
      </c>
      <c r="C59" s="103">
        <v>37553.270000000004</v>
      </c>
      <c r="D59" s="118">
        <v>45778</v>
      </c>
    </row>
    <row r="60" spans="2:4">
      <c r="B60" s="102" t="s">
        <v>3861</v>
      </c>
      <c r="C60" s="103">
        <v>96767.02</v>
      </c>
      <c r="D60" s="118">
        <v>46296</v>
      </c>
    </row>
    <row r="61" spans="2:4">
      <c r="B61" s="102" t="s">
        <v>3862</v>
      </c>
      <c r="C61" s="103">
        <v>57434.22</v>
      </c>
      <c r="D61" s="118">
        <v>46296</v>
      </c>
    </row>
    <row r="62" spans="2:4">
      <c r="B62" s="102" t="s">
        <v>3863</v>
      </c>
      <c r="C62" s="103">
        <v>2096.71</v>
      </c>
      <c r="D62" s="118">
        <v>46054</v>
      </c>
    </row>
    <row r="63" spans="2:4">
      <c r="B63" s="102" t="s">
        <v>2425</v>
      </c>
      <c r="C63" s="103">
        <v>48534.220000000008</v>
      </c>
      <c r="D63" s="118">
        <v>47270</v>
      </c>
    </row>
    <row r="64" spans="2:4">
      <c r="B64" s="102" t="s">
        <v>3864</v>
      </c>
      <c r="C64" s="103">
        <v>19349.46</v>
      </c>
      <c r="D64" s="118">
        <v>44409</v>
      </c>
    </row>
    <row r="65" spans="2:4">
      <c r="B65" s="102" t="s">
        <v>3865</v>
      </c>
      <c r="C65" s="103">
        <v>68052.260000000009</v>
      </c>
      <c r="D65" s="118">
        <v>46600</v>
      </c>
    </row>
    <row r="66" spans="2:4">
      <c r="B66" s="102" t="s">
        <v>2431</v>
      </c>
      <c r="C66" s="103">
        <v>107198.95</v>
      </c>
      <c r="D66" s="118">
        <v>47209</v>
      </c>
    </row>
    <row r="67" spans="2:4">
      <c r="B67" s="102" t="s">
        <v>3866</v>
      </c>
      <c r="C67" s="103">
        <v>256380.23</v>
      </c>
      <c r="D67" s="118">
        <v>46447</v>
      </c>
    </row>
    <row r="68" spans="2:4">
      <c r="B68" s="102" t="s">
        <v>3867</v>
      </c>
      <c r="C68" s="103">
        <v>34260.929999999993</v>
      </c>
      <c r="D68" s="118">
        <v>45352</v>
      </c>
    </row>
    <row r="69" spans="2:4">
      <c r="B69" s="102" t="s">
        <v>3868</v>
      </c>
      <c r="C69" s="103">
        <v>1426.04</v>
      </c>
      <c r="D69" s="118">
        <v>44621</v>
      </c>
    </row>
    <row r="70" spans="2:4">
      <c r="B70" s="102" t="s">
        <v>3869</v>
      </c>
      <c r="C70" s="103">
        <v>4.7300000000000004</v>
      </c>
      <c r="D70" s="118">
        <v>44256</v>
      </c>
    </row>
    <row r="71" spans="2:4">
      <c r="B71" s="102" t="s">
        <v>2435</v>
      </c>
      <c r="C71" s="103">
        <v>115468.8</v>
      </c>
      <c r="D71" s="118">
        <v>47119</v>
      </c>
    </row>
    <row r="72" spans="2:4">
      <c r="B72" s="102" t="s">
        <v>3870</v>
      </c>
      <c r="C72" s="103">
        <v>42.25</v>
      </c>
      <c r="D72" s="118">
        <v>44166</v>
      </c>
    </row>
    <row r="73" spans="2:4">
      <c r="B73" s="102" t="s">
        <v>3871</v>
      </c>
      <c r="C73" s="103">
        <v>4184.6399999999994</v>
      </c>
      <c r="D73" s="118">
        <v>47119</v>
      </c>
    </row>
    <row r="74" spans="2:4">
      <c r="B74" s="102" t="s">
        <v>3872</v>
      </c>
      <c r="C74" s="103">
        <v>9584.0400000000009</v>
      </c>
      <c r="D74" s="118">
        <v>45748</v>
      </c>
    </row>
    <row r="75" spans="2:4">
      <c r="B75" s="102" t="s">
        <v>2414</v>
      </c>
      <c r="C75" s="103">
        <v>57198.139999999992</v>
      </c>
      <c r="D75" s="118">
        <v>47119</v>
      </c>
    </row>
    <row r="76" spans="2:4">
      <c r="B76" s="102" t="s">
        <v>3873</v>
      </c>
      <c r="C76" s="103">
        <v>28644.719999999998</v>
      </c>
      <c r="D76" s="118">
        <v>44713</v>
      </c>
    </row>
    <row r="77" spans="2:4">
      <c r="B77" s="102" t="s">
        <v>3952</v>
      </c>
      <c r="C77" s="103">
        <v>11688.008539999999</v>
      </c>
      <c r="D77" s="118">
        <v>44332</v>
      </c>
    </row>
    <row r="78" spans="2:4">
      <c r="B78" s="102" t="s">
        <v>3874</v>
      </c>
      <c r="C78" s="103">
        <v>16654.73</v>
      </c>
      <c r="D78" s="118">
        <v>46082</v>
      </c>
    </row>
    <row r="79" spans="2:4">
      <c r="B79" s="102" t="s">
        <v>2440</v>
      </c>
      <c r="C79" s="103">
        <v>11281.41</v>
      </c>
      <c r="D79" s="118">
        <v>44713</v>
      </c>
    </row>
    <row r="80" spans="2:4">
      <c r="B80" s="102" t="s">
        <v>2441</v>
      </c>
      <c r="C80" s="103">
        <v>117301.32</v>
      </c>
      <c r="D80" s="118">
        <v>47119</v>
      </c>
    </row>
    <row r="81" spans="2:4">
      <c r="B81" s="102" t="s">
        <v>3875</v>
      </c>
      <c r="C81" s="103">
        <v>4814.97</v>
      </c>
      <c r="D81" s="118">
        <v>47119</v>
      </c>
    </row>
    <row r="82" spans="2:4">
      <c r="B82" s="102" t="s">
        <v>3876</v>
      </c>
      <c r="C82" s="103">
        <v>67254.67</v>
      </c>
      <c r="D82" s="118">
        <v>46722</v>
      </c>
    </row>
    <row r="83" spans="2:4">
      <c r="B83" s="102" t="s">
        <v>3877</v>
      </c>
      <c r="C83" s="103">
        <v>128315.48999999999</v>
      </c>
      <c r="D83" s="118">
        <v>47696</v>
      </c>
    </row>
    <row r="84" spans="2:4">
      <c r="B84" s="102" t="s">
        <v>3878</v>
      </c>
      <c r="C84" s="103">
        <v>160394.35999999999</v>
      </c>
      <c r="D84" s="118">
        <v>47696</v>
      </c>
    </row>
    <row r="85" spans="2:4">
      <c r="B85" s="102" t="s">
        <v>2444</v>
      </c>
      <c r="C85" s="103">
        <v>31429.819999999996</v>
      </c>
      <c r="D85" s="118">
        <v>45536</v>
      </c>
    </row>
    <row r="86" spans="2:4">
      <c r="B86" s="102" t="s">
        <v>2445</v>
      </c>
      <c r="C86" s="103">
        <v>150.5</v>
      </c>
      <c r="D86" s="118">
        <v>44166</v>
      </c>
    </row>
    <row r="87" spans="2:4">
      <c r="B87" s="102" t="s">
        <v>2449</v>
      </c>
      <c r="C87" s="103">
        <v>101461.44000000002</v>
      </c>
      <c r="D87" s="118">
        <v>50041</v>
      </c>
    </row>
    <row r="88" spans="2:4">
      <c r="B88" s="102" t="s">
        <v>2451</v>
      </c>
      <c r="C88" s="103">
        <v>59521.22</v>
      </c>
      <c r="D88" s="118">
        <v>46966</v>
      </c>
    </row>
    <row r="89" spans="2:4">
      <c r="B89" s="102" t="s">
        <v>3879</v>
      </c>
      <c r="C89" s="103">
        <v>36310.92</v>
      </c>
      <c r="D89" s="118">
        <v>45992</v>
      </c>
    </row>
    <row r="90" spans="2:4">
      <c r="B90" s="102" t="s">
        <v>3880</v>
      </c>
      <c r="C90" s="103">
        <v>170920.17</v>
      </c>
      <c r="D90" s="118">
        <v>47849</v>
      </c>
    </row>
    <row r="91" spans="2:4">
      <c r="B91" s="102" t="s">
        <v>3881</v>
      </c>
      <c r="C91" s="103">
        <v>389.90999999999997</v>
      </c>
      <c r="D91" s="118">
        <v>46296</v>
      </c>
    </row>
    <row r="92" spans="2:4">
      <c r="B92" s="102" t="s">
        <v>3882</v>
      </c>
      <c r="C92" s="103">
        <v>83.38000000000001</v>
      </c>
      <c r="D92" s="118">
        <v>46296</v>
      </c>
    </row>
    <row r="93" spans="2:4">
      <c r="B93" s="102" t="s">
        <v>3953</v>
      </c>
      <c r="C93" s="103">
        <v>83455.905969999993</v>
      </c>
      <c r="D93" s="118">
        <v>45615</v>
      </c>
    </row>
    <row r="94" spans="2:4">
      <c r="B94" s="102" t="s">
        <v>2456</v>
      </c>
      <c r="C94" s="103">
        <v>11.34</v>
      </c>
      <c r="D94" s="118">
        <v>44256</v>
      </c>
    </row>
    <row r="95" spans="2:4">
      <c r="B95" s="102" t="s">
        <v>2354</v>
      </c>
      <c r="C95" s="103">
        <v>693.2</v>
      </c>
      <c r="D95" s="118">
        <v>44713</v>
      </c>
    </row>
    <row r="96" spans="2:4">
      <c r="B96" s="102" t="s">
        <v>3883</v>
      </c>
      <c r="C96" s="103">
        <v>1039.8</v>
      </c>
      <c r="D96" s="118">
        <v>44470</v>
      </c>
    </row>
    <row r="97" spans="2:4">
      <c r="B97" s="102" t="s">
        <v>3884</v>
      </c>
      <c r="C97" s="103">
        <v>693.2</v>
      </c>
      <c r="D97" s="118">
        <v>44348</v>
      </c>
    </row>
    <row r="98" spans="2:4">
      <c r="B98" s="102" t="s">
        <v>3885</v>
      </c>
      <c r="C98" s="103">
        <v>1429.67</v>
      </c>
      <c r="D98" s="118">
        <v>44378</v>
      </c>
    </row>
    <row r="99" spans="2:4">
      <c r="B99" s="102" t="s">
        <v>3886</v>
      </c>
      <c r="C99" s="103">
        <v>208035.74999999997</v>
      </c>
      <c r="D99" s="118">
        <v>47392</v>
      </c>
    </row>
    <row r="100" spans="2:4">
      <c r="B100" s="102" t="s">
        <v>3887</v>
      </c>
      <c r="C100" s="103">
        <v>178.19</v>
      </c>
      <c r="D100" s="118">
        <v>44713</v>
      </c>
    </row>
    <row r="101" spans="2:4">
      <c r="B101" s="102" t="s">
        <v>2462</v>
      </c>
      <c r="C101" s="103">
        <v>2850.7900000000004</v>
      </c>
      <c r="D101" s="118">
        <v>46174</v>
      </c>
    </row>
    <row r="102" spans="2:4">
      <c r="B102" s="102" t="s">
        <v>3954</v>
      </c>
      <c r="C102" s="103">
        <v>58107.61722</v>
      </c>
      <c r="D102" s="118">
        <v>46626</v>
      </c>
    </row>
    <row r="103" spans="2:4">
      <c r="B103" s="102" t="s">
        <v>2464</v>
      </c>
      <c r="C103" s="103">
        <v>3956.64</v>
      </c>
      <c r="D103" s="118">
        <v>46997</v>
      </c>
    </row>
    <row r="104" spans="2:4">
      <c r="B104" s="102" t="s">
        <v>3888</v>
      </c>
      <c r="C104" s="103">
        <v>706.63</v>
      </c>
      <c r="D104" s="118">
        <v>46935</v>
      </c>
    </row>
    <row r="105" spans="2:4">
      <c r="B105" s="102" t="s">
        <v>3889</v>
      </c>
      <c r="C105" s="103">
        <v>15118.6</v>
      </c>
      <c r="D105" s="118">
        <v>46997</v>
      </c>
    </row>
    <row r="106" spans="2:4">
      <c r="B106" s="102" t="s">
        <v>3890</v>
      </c>
      <c r="C106" s="103">
        <v>1614.5</v>
      </c>
      <c r="D106" s="118">
        <v>46661</v>
      </c>
    </row>
    <row r="107" spans="2:4">
      <c r="B107" s="102" t="s">
        <v>2468</v>
      </c>
      <c r="C107" s="103">
        <v>320.69</v>
      </c>
      <c r="D107" s="118">
        <v>44348</v>
      </c>
    </row>
    <row r="108" spans="2:4">
      <c r="B108" s="102" t="s">
        <v>3891</v>
      </c>
      <c r="C108" s="103">
        <v>1106.8000000000002</v>
      </c>
      <c r="D108" s="118">
        <v>46935</v>
      </c>
    </row>
    <row r="109" spans="2:4">
      <c r="B109" s="102" t="s">
        <v>3892</v>
      </c>
      <c r="C109" s="103">
        <v>9061.35</v>
      </c>
      <c r="D109" s="118">
        <v>46174</v>
      </c>
    </row>
    <row r="110" spans="2:4">
      <c r="B110" s="102" t="s">
        <v>3893</v>
      </c>
      <c r="C110" s="103">
        <v>194.83</v>
      </c>
      <c r="D110" s="118">
        <v>46935</v>
      </c>
    </row>
    <row r="111" spans="2:4">
      <c r="B111" s="102" t="s">
        <v>2470</v>
      </c>
      <c r="C111" s="103">
        <v>1010.78</v>
      </c>
      <c r="D111" s="118">
        <v>46935</v>
      </c>
    </row>
    <row r="112" spans="2:4">
      <c r="B112" s="102" t="s">
        <v>2471</v>
      </c>
      <c r="C112" s="103">
        <v>83.88</v>
      </c>
      <c r="D112" s="118">
        <v>46935</v>
      </c>
    </row>
    <row r="113" spans="2:4">
      <c r="B113" s="102" t="s">
        <v>3894</v>
      </c>
      <c r="C113" s="103">
        <v>2687.83</v>
      </c>
      <c r="D113" s="118">
        <v>46935</v>
      </c>
    </row>
    <row r="114" spans="2:4">
      <c r="B114" s="102" t="s">
        <v>2472</v>
      </c>
      <c r="C114" s="103">
        <v>1691.24</v>
      </c>
      <c r="D114" s="118">
        <v>44256</v>
      </c>
    </row>
    <row r="115" spans="2:4">
      <c r="B115" s="102" t="s">
        <v>2473</v>
      </c>
      <c r="C115" s="103">
        <v>14368.929999999998</v>
      </c>
      <c r="D115" s="118">
        <v>46174</v>
      </c>
    </row>
    <row r="116" spans="2:4">
      <c r="B116" s="102" t="s">
        <v>2398</v>
      </c>
      <c r="C116" s="103">
        <v>25041.780000000002</v>
      </c>
      <c r="D116" s="118">
        <v>47239</v>
      </c>
    </row>
    <row r="117" spans="2:4">
      <c r="B117" s="102" t="s">
        <v>3955</v>
      </c>
      <c r="C117" s="103">
        <v>1303.3388</v>
      </c>
      <c r="D117" s="118">
        <v>44031</v>
      </c>
    </row>
    <row r="118" spans="2:4">
      <c r="B118" s="102" t="s">
        <v>3895</v>
      </c>
      <c r="C118" s="103">
        <v>20353.100000000002</v>
      </c>
      <c r="D118" s="118">
        <v>45474</v>
      </c>
    </row>
    <row r="119" spans="2:4">
      <c r="B119" s="102" t="s">
        <v>3896</v>
      </c>
      <c r="C119" s="103">
        <v>211004.79999999996</v>
      </c>
      <c r="D119" s="118">
        <v>46388</v>
      </c>
    </row>
    <row r="120" spans="2:4">
      <c r="B120" s="102" t="s">
        <v>3897</v>
      </c>
      <c r="C120" s="103">
        <v>80691.450000000012</v>
      </c>
      <c r="D120" s="118">
        <v>45748</v>
      </c>
    </row>
    <row r="121" spans="2:4">
      <c r="B121" s="102" t="s">
        <v>2477</v>
      </c>
      <c r="C121" s="103">
        <v>5585.9400000000005</v>
      </c>
      <c r="D121" s="118">
        <v>46722</v>
      </c>
    </row>
    <row r="122" spans="2:4">
      <c r="B122" s="102" t="s">
        <v>3956</v>
      </c>
      <c r="C122" s="103">
        <v>45506.039470000003</v>
      </c>
      <c r="D122" s="118">
        <v>44819</v>
      </c>
    </row>
    <row r="123" spans="2:4">
      <c r="B123" s="102" t="s">
        <v>3898</v>
      </c>
      <c r="C123" s="103">
        <v>64339.380000000005</v>
      </c>
      <c r="D123" s="118">
        <v>47178</v>
      </c>
    </row>
    <row r="124" spans="2:4">
      <c r="B124" s="102" t="s">
        <v>2480</v>
      </c>
      <c r="C124" s="103">
        <v>980.07</v>
      </c>
      <c r="D124" s="118">
        <v>46174</v>
      </c>
    </row>
    <row r="125" spans="2:4">
      <c r="B125" s="102" t="s">
        <v>2481</v>
      </c>
      <c r="C125" s="103">
        <v>81305.709999999992</v>
      </c>
      <c r="D125" s="118">
        <v>47423</v>
      </c>
    </row>
    <row r="126" spans="2:4">
      <c r="B126" s="102" t="s">
        <v>2482</v>
      </c>
      <c r="C126" s="103">
        <v>11119.08</v>
      </c>
      <c r="D126" s="118">
        <v>47362</v>
      </c>
    </row>
    <row r="127" spans="2:4">
      <c r="B127" s="102" t="s">
        <v>3899</v>
      </c>
      <c r="C127" s="103">
        <v>471.38</v>
      </c>
      <c r="D127" s="118">
        <v>44287</v>
      </c>
    </row>
    <row r="128" spans="2:4">
      <c r="B128" s="102" t="s">
        <v>3900</v>
      </c>
      <c r="C128" s="103">
        <v>7194.55</v>
      </c>
      <c r="D128" s="118">
        <v>45047</v>
      </c>
    </row>
    <row r="129" spans="2:4">
      <c r="B129" s="102" t="s">
        <v>3901</v>
      </c>
      <c r="C129" s="103">
        <v>12817.29</v>
      </c>
      <c r="D129" s="118">
        <v>45689</v>
      </c>
    </row>
    <row r="130" spans="2:4">
      <c r="B130" s="102" t="s">
        <v>3902</v>
      </c>
      <c r="C130" s="103">
        <v>104965.69000000002</v>
      </c>
      <c r="D130" s="118">
        <v>46569</v>
      </c>
    </row>
    <row r="131" spans="2:4">
      <c r="B131" s="102" t="s">
        <v>2484</v>
      </c>
      <c r="C131" s="103">
        <v>37145.46</v>
      </c>
      <c r="D131" s="118">
        <v>47239</v>
      </c>
    </row>
    <row r="132" spans="2:4">
      <c r="B132" s="102" t="s">
        <v>3903</v>
      </c>
      <c r="C132" s="103">
        <v>12952.699999999999</v>
      </c>
      <c r="D132" s="118">
        <v>46722</v>
      </c>
    </row>
    <row r="133" spans="2:4">
      <c r="B133" s="102" t="s">
        <v>3904</v>
      </c>
      <c r="C133" s="103">
        <v>44110.7</v>
      </c>
      <c r="D133" s="118">
        <v>46569</v>
      </c>
    </row>
    <row r="134" spans="2:4">
      <c r="B134" s="102" t="s">
        <v>3905</v>
      </c>
      <c r="C134" s="103">
        <v>5649.51</v>
      </c>
      <c r="D134" s="118">
        <v>44835</v>
      </c>
    </row>
    <row r="135" spans="2:4">
      <c r="B135" s="102" t="s">
        <v>3906</v>
      </c>
      <c r="C135" s="103">
        <v>2526.91</v>
      </c>
      <c r="D135" s="118">
        <v>44986</v>
      </c>
    </row>
    <row r="136" spans="2:4">
      <c r="B136" s="102" t="s">
        <v>3907</v>
      </c>
      <c r="C136" s="103">
        <v>52301.16</v>
      </c>
      <c r="D136" s="118">
        <v>46508</v>
      </c>
    </row>
    <row r="137" spans="2:4">
      <c r="B137" s="102" t="s">
        <v>3957</v>
      </c>
      <c r="C137" s="103">
        <v>36705.2117</v>
      </c>
      <c r="D137" s="118">
        <v>44821</v>
      </c>
    </row>
    <row r="138" spans="2:4">
      <c r="B138" s="102" t="s">
        <v>2492</v>
      </c>
      <c r="C138" s="103">
        <v>93429.349999999991</v>
      </c>
      <c r="D138" s="118">
        <v>46844</v>
      </c>
    </row>
    <row r="139" spans="2:4">
      <c r="B139" s="102" t="s">
        <v>3908</v>
      </c>
      <c r="C139" s="103">
        <v>60730.29</v>
      </c>
      <c r="D139" s="118">
        <v>51592</v>
      </c>
    </row>
    <row r="140" spans="2:4">
      <c r="B140" s="102" t="s">
        <v>2499</v>
      </c>
      <c r="C140" s="103">
        <v>852.21</v>
      </c>
      <c r="D140" s="118">
        <v>46935</v>
      </c>
    </row>
    <row r="141" spans="2:4">
      <c r="B141" s="102" t="s">
        <v>2500</v>
      </c>
      <c r="C141" s="103">
        <v>1.96</v>
      </c>
      <c r="D141" s="118">
        <v>46935</v>
      </c>
    </row>
    <row r="142" spans="2:4">
      <c r="B142" s="102" t="s">
        <v>3909</v>
      </c>
      <c r="C142" s="103">
        <v>837.82</v>
      </c>
      <c r="D142" s="118">
        <v>46935</v>
      </c>
    </row>
    <row r="143" spans="2:4">
      <c r="B143" s="102" t="s">
        <v>3910</v>
      </c>
      <c r="C143" s="103">
        <v>9.56</v>
      </c>
      <c r="D143" s="118">
        <v>46935</v>
      </c>
    </row>
    <row r="144" spans="2:4">
      <c r="B144" s="102" t="s">
        <v>2503</v>
      </c>
      <c r="C144" s="103">
        <v>61270.59</v>
      </c>
      <c r="D144" s="118">
        <v>45839</v>
      </c>
    </row>
    <row r="145" spans="2:4">
      <c r="B145" s="102" t="s">
        <v>3958</v>
      </c>
      <c r="C145" s="103">
        <v>5411.1682400000009</v>
      </c>
      <c r="D145" s="118">
        <v>46059</v>
      </c>
    </row>
    <row r="146" spans="2:4">
      <c r="B146" s="102" t="s">
        <v>3959</v>
      </c>
      <c r="C146" s="103">
        <v>8660.0122199999987</v>
      </c>
      <c r="D146" s="118">
        <v>44256</v>
      </c>
    </row>
    <row r="147" spans="2:4">
      <c r="B147" s="102" t="s">
        <v>3911</v>
      </c>
      <c r="C147" s="103">
        <v>275.64</v>
      </c>
      <c r="D147" s="118">
        <v>44197</v>
      </c>
    </row>
    <row r="148" spans="2:4">
      <c r="B148" s="102" t="s">
        <v>2402</v>
      </c>
      <c r="C148" s="103">
        <v>31.25</v>
      </c>
      <c r="D148" s="118">
        <v>44256</v>
      </c>
    </row>
    <row r="149" spans="2:4">
      <c r="B149" s="102" t="s">
        <v>2507</v>
      </c>
      <c r="C149" s="103">
        <v>72463.679999999993</v>
      </c>
      <c r="D149" s="118">
        <v>47969</v>
      </c>
    </row>
    <row r="150" spans="2:4">
      <c r="B150" s="102" t="s">
        <v>2508</v>
      </c>
      <c r="C150" s="103">
        <v>5625.3600000000006</v>
      </c>
      <c r="D150" s="118">
        <v>47209</v>
      </c>
    </row>
    <row r="151" spans="2:4">
      <c r="B151" s="102" t="s">
        <v>3912</v>
      </c>
      <c r="C151" s="103">
        <v>70089.340000000011</v>
      </c>
      <c r="D151" s="118">
        <v>44044</v>
      </c>
    </row>
    <row r="152" spans="2:4">
      <c r="B152" s="102" t="s">
        <v>3913</v>
      </c>
      <c r="C152" s="103">
        <v>9604.18</v>
      </c>
      <c r="D152" s="118">
        <v>46722</v>
      </c>
    </row>
    <row r="153" spans="2:4">
      <c r="B153" s="102" t="s">
        <v>3914</v>
      </c>
      <c r="C153" s="103">
        <v>77072.94</v>
      </c>
      <c r="D153" s="118">
        <v>46784</v>
      </c>
    </row>
    <row r="154" spans="2:4">
      <c r="B154" s="102" t="s">
        <v>2511</v>
      </c>
      <c r="C154" s="103">
        <v>131307.05000000002</v>
      </c>
      <c r="D154" s="118">
        <v>47392</v>
      </c>
    </row>
    <row r="155" spans="2:4">
      <c r="B155" s="102" t="s">
        <v>3915</v>
      </c>
      <c r="C155" s="103">
        <v>32421.34</v>
      </c>
      <c r="D155" s="118">
        <v>48183</v>
      </c>
    </row>
    <row r="156" spans="2:4">
      <c r="B156" s="102" t="s">
        <v>2420</v>
      </c>
      <c r="C156" s="103">
        <v>2446.98</v>
      </c>
      <c r="D156" s="118">
        <v>45931</v>
      </c>
    </row>
    <row r="157" spans="2:4">
      <c r="B157" s="102" t="s">
        <v>3960</v>
      </c>
      <c r="C157" s="103">
        <v>12436.166529999999</v>
      </c>
      <c r="D157" s="118">
        <v>44076</v>
      </c>
    </row>
    <row r="158" spans="2:4">
      <c r="B158" s="102" t="s">
        <v>3961</v>
      </c>
      <c r="C158" s="103">
        <v>8924.6921999999995</v>
      </c>
      <c r="D158" s="118">
        <v>44013</v>
      </c>
    </row>
    <row r="159" spans="2:4">
      <c r="B159" s="102" t="s">
        <v>3916</v>
      </c>
      <c r="C159" s="103">
        <v>131094.68999999997</v>
      </c>
      <c r="D159" s="118">
        <v>46539</v>
      </c>
    </row>
    <row r="160" spans="2:4">
      <c r="B160" s="102" t="s">
        <v>3917</v>
      </c>
      <c r="C160" s="103">
        <v>13351.35</v>
      </c>
      <c r="D160" s="118">
        <v>45809</v>
      </c>
    </row>
    <row r="161" spans="2:4">
      <c r="B161" s="102" t="s">
        <v>3962</v>
      </c>
      <c r="C161" s="103">
        <v>50227.848880000005</v>
      </c>
      <c r="D161" s="118">
        <v>44611</v>
      </c>
    </row>
    <row r="162" spans="2:4">
      <c r="B162" s="102" t="s">
        <v>3918</v>
      </c>
      <c r="C162" s="103">
        <v>3494.52</v>
      </c>
      <c r="D162" s="118">
        <v>44166</v>
      </c>
    </row>
    <row r="163" spans="2:4">
      <c r="B163" s="102" t="s">
        <v>3919</v>
      </c>
      <c r="C163" s="103">
        <v>343.29</v>
      </c>
      <c r="D163" s="118">
        <v>44256</v>
      </c>
    </row>
    <row r="164" spans="2:4">
      <c r="B164" s="102" t="s">
        <v>3920</v>
      </c>
      <c r="C164" s="103">
        <v>2639.99</v>
      </c>
      <c r="D164" s="118">
        <v>45778</v>
      </c>
    </row>
    <row r="165" spans="2:4">
      <c r="B165" s="102" t="s">
        <v>3963</v>
      </c>
      <c r="C165" s="103">
        <v>4160.48758</v>
      </c>
      <c r="D165" s="118">
        <v>45648</v>
      </c>
    </row>
    <row r="166" spans="2:4">
      <c r="B166" s="102" t="s">
        <v>3921</v>
      </c>
      <c r="C166" s="103">
        <v>111710.89000000003</v>
      </c>
      <c r="D166" s="118">
        <v>48427</v>
      </c>
    </row>
    <row r="167" spans="2:4">
      <c r="B167" s="102" t="s">
        <v>3922</v>
      </c>
      <c r="C167" s="103">
        <v>99215.37</v>
      </c>
      <c r="D167" s="118">
        <v>48427</v>
      </c>
    </row>
    <row r="168" spans="2:4">
      <c r="B168" s="102" t="s">
        <v>2522</v>
      </c>
      <c r="C168" s="103">
        <v>9721.35</v>
      </c>
      <c r="D168" s="118">
        <v>46813</v>
      </c>
    </row>
    <row r="169" spans="2:4">
      <c r="B169" s="102" t="s">
        <v>3964</v>
      </c>
      <c r="C169" s="103">
        <v>15495.123310000001</v>
      </c>
      <c r="D169" s="118">
        <v>44335</v>
      </c>
    </row>
    <row r="170" spans="2:4">
      <c r="B170" s="102" t="s">
        <v>3923</v>
      </c>
      <c r="C170" s="103">
        <v>33791</v>
      </c>
      <c r="D170" s="118">
        <v>48700</v>
      </c>
    </row>
    <row r="171" spans="2:4">
      <c r="B171" s="102" t="s">
        <v>3924</v>
      </c>
      <c r="C171" s="103">
        <v>13276.17</v>
      </c>
      <c r="D171" s="118">
        <v>47027</v>
      </c>
    </row>
    <row r="172" spans="2:4">
      <c r="B172" s="102" t="s">
        <v>3925</v>
      </c>
      <c r="C172" s="103">
        <v>23282.829999999994</v>
      </c>
      <c r="D172" s="118">
        <v>45839</v>
      </c>
    </row>
    <row r="173" spans="2:4">
      <c r="B173" s="102" t="s">
        <v>3926</v>
      </c>
      <c r="C173" s="103">
        <v>395.12</v>
      </c>
      <c r="D173" s="118">
        <v>44409</v>
      </c>
    </row>
    <row r="174" spans="2:4">
      <c r="B174" s="102" t="s">
        <v>3965</v>
      </c>
      <c r="C174" s="103">
        <v>27368.684039999993</v>
      </c>
      <c r="D174" s="118">
        <v>45602</v>
      </c>
    </row>
    <row r="175" spans="2:4">
      <c r="B175" s="102" t="s">
        <v>2526</v>
      </c>
      <c r="C175" s="103">
        <v>38175.64</v>
      </c>
      <c r="D175" s="118">
        <v>47088</v>
      </c>
    </row>
    <row r="176" spans="2:4">
      <c r="B176" s="102" t="s">
        <v>2527</v>
      </c>
      <c r="C176" s="103">
        <v>5111.72</v>
      </c>
      <c r="D176" s="118">
        <v>46722</v>
      </c>
    </row>
    <row r="177" spans="2:4">
      <c r="B177" s="102" t="s">
        <v>3927</v>
      </c>
      <c r="C177" s="103">
        <v>2692.1</v>
      </c>
      <c r="D177" s="118">
        <v>46054</v>
      </c>
    </row>
    <row r="178" spans="2:4">
      <c r="B178" s="102" t="s">
        <v>3928</v>
      </c>
      <c r="C178" s="103">
        <v>37408.65</v>
      </c>
      <c r="D178" s="118">
        <v>46631</v>
      </c>
    </row>
    <row r="179" spans="2:4">
      <c r="B179" s="102" t="s">
        <v>3929</v>
      </c>
      <c r="C179" s="103">
        <v>17735.830000000002</v>
      </c>
      <c r="D179" s="118">
        <v>45383</v>
      </c>
    </row>
    <row r="180" spans="2:4">
      <c r="B180" s="102" t="s">
        <v>3930</v>
      </c>
      <c r="C180" s="103">
        <v>100087.43</v>
      </c>
      <c r="D180" s="118">
        <v>47574</v>
      </c>
    </row>
    <row r="181" spans="2:4">
      <c r="B181" s="102" t="s">
        <v>3966</v>
      </c>
      <c r="C181" s="103">
        <v>80595.31468000001</v>
      </c>
      <c r="D181" s="118">
        <v>46325</v>
      </c>
    </row>
    <row r="182" spans="2:4">
      <c r="B182" s="102" t="s">
        <v>3931</v>
      </c>
      <c r="C182" s="103">
        <v>1040.78</v>
      </c>
      <c r="D182" s="118">
        <v>44621</v>
      </c>
    </row>
    <row r="183" spans="2:4">
      <c r="B183" s="102" t="s">
        <v>3932</v>
      </c>
      <c r="C183" s="103">
        <v>46518.630000000005</v>
      </c>
      <c r="D183" s="118">
        <v>48061</v>
      </c>
    </row>
    <row r="184" spans="2:4">
      <c r="B184" s="102" t="s">
        <v>3933</v>
      </c>
      <c r="C184" s="103">
        <v>9874.6299999999992</v>
      </c>
      <c r="D184" s="118">
        <v>47150</v>
      </c>
    </row>
    <row r="185" spans="2:4">
      <c r="B185" s="102" t="s">
        <v>3934</v>
      </c>
      <c r="C185" s="103">
        <v>6687.91</v>
      </c>
      <c r="D185" s="118">
        <v>46478</v>
      </c>
    </row>
    <row r="186" spans="2:4">
      <c r="B186" s="102" t="s">
        <v>3935</v>
      </c>
      <c r="C186" s="103">
        <v>2143.56</v>
      </c>
      <c r="D186" s="118">
        <v>45536</v>
      </c>
    </row>
    <row r="187" spans="2:4">
      <c r="B187" s="102" t="s">
        <v>3967</v>
      </c>
      <c r="C187" s="103">
        <v>137892.26029000001</v>
      </c>
      <c r="D187" s="118">
        <v>44104</v>
      </c>
    </row>
    <row r="188" spans="2:4">
      <c r="B188" s="102" t="s">
        <v>3936</v>
      </c>
      <c r="C188" s="103">
        <v>4774.7500000000009</v>
      </c>
      <c r="D188" s="118">
        <v>47088</v>
      </c>
    </row>
    <row r="189" spans="2:4">
      <c r="B189" s="102" t="s">
        <v>2534</v>
      </c>
      <c r="C189" s="103">
        <v>74074.840000000011</v>
      </c>
      <c r="D189" s="118">
        <v>48000</v>
      </c>
    </row>
    <row r="190" spans="2:4">
      <c r="B190" s="102" t="s">
        <v>3937</v>
      </c>
      <c r="C190" s="103">
        <v>13567.029999999997</v>
      </c>
      <c r="D190" s="118">
        <v>46478</v>
      </c>
    </row>
    <row r="191" spans="2:4">
      <c r="B191" s="102" t="s">
        <v>2536</v>
      </c>
      <c r="C191" s="103">
        <v>2860.6200000000003</v>
      </c>
      <c r="D191" s="118">
        <v>46997</v>
      </c>
    </row>
    <row r="192" spans="2:4">
      <c r="B192" s="102" t="s">
        <v>2537</v>
      </c>
      <c r="C192" s="103">
        <v>3884.14</v>
      </c>
      <c r="D192" s="118">
        <v>46905</v>
      </c>
    </row>
    <row r="193" spans="2:4">
      <c r="B193" s="102" t="s">
        <v>3938</v>
      </c>
      <c r="C193" s="103">
        <v>151197.09000000003</v>
      </c>
      <c r="D193" s="118">
        <v>46631</v>
      </c>
    </row>
    <row r="194" spans="2:4">
      <c r="B194" s="102" t="s">
        <v>3968</v>
      </c>
      <c r="C194" s="103">
        <v>48192.241829999999</v>
      </c>
      <c r="D194" s="118">
        <v>44502</v>
      </c>
    </row>
    <row r="195" spans="2:4">
      <c r="B195" s="129"/>
      <c r="C195" s="129"/>
      <c r="D195" s="129"/>
    </row>
    <row r="196" spans="2:4">
      <c r="B196" s="129"/>
      <c r="C196" s="129"/>
      <c r="D196" s="129"/>
    </row>
    <row r="197" spans="2:4">
      <c r="B197" s="129"/>
      <c r="C197" s="129"/>
      <c r="D197" s="129"/>
    </row>
    <row r="198" spans="2:4">
      <c r="B198" s="129"/>
      <c r="C198" s="129"/>
      <c r="D198" s="129"/>
    </row>
    <row r="199" spans="2:4">
      <c r="B199" s="129"/>
      <c r="C199" s="129"/>
      <c r="D199" s="129"/>
    </row>
    <row r="200" spans="2:4">
      <c r="B200" s="129"/>
      <c r="C200" s="129"/>
      <c r="D200" s="129"/>
    </row>
    <row r="201" spans="2:4">
      <c r="B201" s="129"/>
      <c r="C201" s="129"/>
      <c r="D201" s="129"/>
    </row>
    <row r="202" spans="2:4">
      <c r="B202" s="129"/>
      <c r="C202" s="129"/>
      <c r="D202" s="129"/>
    </row>
    <row r="203" spans="2:4">
      <c r="B203" s="129"/>
      <c r="C203" s="129"/>
      <c r="D203" s="129"/>
    </row>
    <row r="204" spans="2:4">
      <c r="B204" s="129"/>
      <c r="C204" s="129"/>
      <c r="D204" s="129"/>
    </row>
    <row r="205" spans="2:4">
      <c r="B205" s="129"/>
      <c r="C205" s="129"/>
      <c r="D205" s="129"/>
    </row>
    <row r="206" spans="2:4">
      <c r="B206" s="129"/>
      <c r="C206" s="129"/>
      <c r="D206" s="129"/>
    </row>
    <row r="207" spans="2:4">
      <c r="B207" s="129"/>
      <c r="C207" s="129"/>
      <c r="D207" s="129"/>
    </row>
    <row r="208" spans="2:4">
      <c r="B208" s="129"/>
      <c r="C208" s="129"/>
      <c r="D208" s="129"/>
    </row>
    <row r="209" spans="2:4">
      <c r="B209" s="129"/>
      <c r="C209" s="129"/>
      <c r="D209" s="129"/>
    </row>
    <row r="210" spans="2:4">
      <c r="B210" s="129"/>
      <c r="C210" s="129"/>
      <c r="D210" s="129"/>
    </row>
    <row r="211" spans="2:4">
      <c r="B211" s="129"/>
      <c r="C211" s="129"/>
      <c r="D211" s="129"/>
    </row>
    <row r="212" spans="2:4">
      <c r="B212" s="129"/>
      <c r="C212" s="129"/>
      <c r="D212" s="129"/>
    </row>
    <row r="213" spans="2:4">
      <c r="B213" s="129"/>
      <c r="C213" s="129"/>
      <c r="D213" s="129"/>
    </row>
    <row r="214" spans="2:4">
      <c r="B214" s="129"/>
      <c r="C214" s="129"/>
      <c r="D214" s="129"/>
    </row>
    <row r="215" spans="2:4">
      <c r="B215" s="129"/>
      <c r="C215" s="129"/>
      <c r="D215" s="129"/>
    </row>
    <row r="216" spans="2:4">
      <c r="B216" s="129"/>
      <c r="C216" s="129"/>
      <c r="D216" s="129"/>
    </row>
    <row r="217" spans="2:4">
      <c r="B217" s="129"/>
      <c r="C217" s="129"/>
      <c r="D217" s="129"/>
    </row>
    <row r="218" spans="2:4">
      <c r="B218" s="129"/>
      <c r="C218" s="129"/>
      <c r="D218" s="129"/>
    </row>
    <row r="219" spans="2:4">
      <c r="B219" s="129"/>
      <c r="C219" s="129"/>
      <c r="D219" s="129"/>
    </row>
    <row r="220" spans="2:4">
      <c r="B220" s="129"/>
      <c r="C220" s="129"/>
      <c r="D220" s="129"/>
    </row>
    <row r="221" spans="2:4">
      <c r="B221" s="129"/>
      <c r="C221" s="129"/>
      <c r="D221" s="129"/>
    </row>
    <row r="222" spans="2:4">
      <c r="B222" s="129"/>
      <c r="C222" s="129"/>
      <c r="D222" s="129"/>
    </row>
    <row r="223" spans="2:4">
      <c r="B223" s="129"/>
      <c r="C223" s="129"/>
      <c r="D223" s="129"/>
    </row>
    <row r="224" spans="2:4">
      <c r="B224" s="129"/>
      <c r="C224" s="129"/>
      <c r="D224" s="129"/>
    </row>
    <row r="225" spans="2:4">
      <c r="B225" s="129"/>
      <c r="C225" s="129"/>
      <c r="D225" s="129"/>
    </row>
    <row r="226" spans="2:4">
      <c r="B226" s="129"/>
      <c r="C226" s="129"/>
      <c r="D226" s="129"/>
    </row>
    <row r="227" spans="2:4">
      <c r="B227" s="129"/>
      <c r="C227" s="129"/>
      <c r="D227" s="129"/>
    </row>
    <row r="228" spans="2:4">
      <c r="B228" s="129"/>
      <c r="C228" s="129"/>
      <c r="D228" s="129"/>
    </row>
    <row r="229" spans="2:4">
      <c r="B229" s="129"/>
      <c r="C229" s="129"/>
      <c r="D229" s="129"/>
    </row>
    <row r="230" spans="2:4">
      <c r="B230" s="129"/>
      <c r="C230" s="129"/>
      <c r="D230" s="129"/>
    </row>
    <row r="231" spans="2:4">
      <c r="B231" s="129"/>
      <c r="C231" s="129"/>
      <c r="D231" s="129"/>
    </row>
    <row r="232" spans="2:4">
      <c r="B232" s="129"/>
      <c r="C232" s="129"/>
      <c r="D232" s="129"/>
    </row>
    <row r="233" spans="2:4">
      <c r="B233" s="129"/>
      <c r="C233" s="129"/>
      <c r="D233" s="129"/>
    </row>
    <row r="234" spans="2:4">
      <c r="B234" s="129"/>
      <c r="C234" s="129"/>
      <c r="D234" s="129"/>
    </row>
    <row r="235" spans="2:4">
      <c r="B235" s="129"/>
      <c r="C235" s="129"/>
      <c r="D235" s="129"/>
    </row>
    <row r="236" spans="2:4">
      <c r="B236" s="129"/>
      <c r="C236" s="129"/>
      <c r="D236" s="129"/>
    </row>
    <row r="237" spans="2:4">
      <c r="B237" s="129"/>
      <c r="C237" s="129"/>
      <c r="D237" s="129"/>
    </row>
    <row r="238" spans="2:4">
      <c r="B238" s="129"/>
      <c r="C238" s="129"/>
      <c r="D238" s="129"/>
    </row>
    <row r="239" spans="2:4">
      <c r="B239" s="129"/>
      <c r="C239" s="129"/>
      <c r="D239" s="129"/>
    </row>
    <row r="240" spans="2:4">
      <c r="B240" s="129"/>
      <c r="C240" s="129"/>
      <c r="D240" s="129"/>
    </row>
    <row r="241" spans="2:4">
      <c r="B241" s="129"/>
      <c r="C241" s="129"/>
      <c r="D241" s="129"/>
    </row>
    <row r="242" spans="2:4">
      <c r="B242" s="129"/>
      <c r="C242" s="129"/>
      <c r="D242" s="129"/>
    </row>
    <row r="243" spans="2:4">
      <c r="B243" s="129"/>
      <c r="C243" s="129"/>
      <c r="D243" s="129"/>
    </row>
    <row r="244" spans="2:4">
      <c r="B244" s="129"/>
      <c r="C244" s="129"/>
      <c r="D244" s="129"/>
    </row>
    <row r="245" spans="2:4">
      <c r="B245" s="129"/>
      <c r="C245" s="129"/>
      <c r="D245" s="129"/>
    </row>
    <row r="246" spans="2:4">
      <c r="B246" s="129"/>
      <c r="C246" s="129"/>
      <c r="D246" s="129"/>
    </row>
    <row r="247" spans="2:4">
      <c r="B247" s="129"/>
      <c r="C247" s="129"/>
      <c r="D247" s="129"/>
    </row>
    <row r="248" spans="2:4">
      <c r="B248" s="129"/>
      <c r="C248" s="129"/>
      <c r="D248" s="129"/>
    </row>
    <row r="249" spans="2:4">
      <c r="B249" s="129"/>
      <c r="C249" s="129"/>
      <c r="D249" s="129"/>
    </row>
    <row r="250" spans="2:4">
      <c r="B250" s="129"/>
      <c r="C250" s="129"/>
      <c r="D250" s="129"/>
    </row>
    <row r="251" spans="2:4">
      <c r="B251" s="129"/>
      <c r="C251" s="129"/>
      <c r="D251" s="129"/>
    </row>
    <row r="252" spans="2:4">
      <c r="B252" s="129"/>
      <c r="C252" s="129"/>
      <c r="D252" s="129"/>
    </row>
    <row r="253" spans="2:4">
      <c r="B253" s="129"/>
      <c r="C253" s="129"/>
      <c r="D253" s="129"/>
    </row>
    <row r="254" spans="2:4">
      <c r="B254" s="129"/>
      <c r="C254" s="129"/>
      <c r="D254" s="129"/>
    </row>
    <row r="255" spans="2:4">
      <c r="B255" s="129"/>
      <c r="C255" s="129"/>
      <c r="D255" s="129"/>
    </row>
    <row r="256" spans="2:4">
      <c r="B256" s="129"/>
      <c r="C256" s="129"/>
      <c r="D256" s="129"/>
    </row>
    <row r="257" spans="2:4">
      <c r="B257" s="129"/>
      <c r="C257" s="129"/>
      <c r="D257" s="129"/>
    </row>
    <row r="258" spans="2:4">
      <c r="B258" s="129"/>
      <c r="C258" s="129"/>
      <c r="D258" s="129"/>
    </row>
    <row r="259" spans="2:4">
      <c r="B259" s="129"/>
      <c r="C259" s="129"/>
      <c r="D259" s="129"/>
    </row>
    <row r="260" spans="2:4">
      <c r="B260" s="129"/>
      <c r="C260" s="129"/>
      <c r="D260" s="129"/>
    </row>
    <row r="261" spans="2:4">
      <c r="B261" s="129"/>
      <c r="C261" s="129"/>
      <c r="D261" s="129"/>
    </row>
    <row r="262" spans="2:4">
      <c r="B262" s="129"/>
      <c r="C262" s="129"/>
      <c r="D262" s="129"/>
    </row>
    <row r="263" spans="2:4">
      <c r="B263" s="129"/>
      <c r="C263" s="129"/>
      <c r="D263" s="129"/>
    </row>
    <row r="264" spans="2:4">
      <c r="B264" s="129"/>
      <c r="C264" s="129"/>
      <c r="D264" s="129"/>
    </row>
    <row r="265" spans="2:4">
      <c r="B265" s="129"/>
      <c r="C265" s="129"/>
      <c r="D265" s="129"/>
    </row>
    <row r="266" spans="2:4">
      <c r="B266" s="129"/>
      <c r="C266" s="129"/>
      <c r="D266" s="129"/>
    </row>
    <row r="267" spans="2:4">
      <c r="B267" s="129"/>
      <c r="C267" s="129"/>
      <c r="D267" s="129"/>
    </row>
    <row r="268" spans="2:4">
      <c r="B268" s="129"/>
      <c r="C268" s="129"/>
      <c r="D268" s="129"/>
    </row>
    <row r="269" spans="2:4">
      <c r="B269" s="129"/>
      <c r="C269" s="129"/>
      <c r="D269" s="129"/>
    </row>
    <row r="270" spans="2:4">
      <c r="B270" s="129"/>
      <c r="C270" s="129"/>
      <c r="D270" s="129"/>
    </row>
    <row r="271" spans="2:4">
      <c r="B271" s="129"/>
      <c r="C271" s="129"/>
      <c r="D271" s="129"/>
    </row>
    <row r="272" spans="2:4">
      <c r="B272" s="129"/>
      <c r="C272" s="129"/>
      <c r="D272" s="129"/>
    </row>
    <row r="273" spans="2:4">
      <c r="B273" s="129"/>
      <c r="C273" s="129"/>
      <c r="D273" s="129"/>
    </row>
    <row r="274" spans="2:4">
      <c r="B274" s="129"/>
      <c r="C274" s="129"/>
      <c r="D274" s="129"/>
    </row>
    <row r="275" spans="2:4">
      <c r="B275" s="129"/>
      <c r="C275" s="129"/>
      <c r="D275" s="129"/>
    </row>
    <row r="276" spans="2:4">
      <c r="B276" s="129"/>
      <c r="C276" s="129"/>
      <c r="D276" s="129"/>
    </row>
    <row r="277" spans="2:4">
      <c r="B277" s="129"/>
      <c r="C277" s="129"/>
      <c r="D277" s="129"/>
    </row>
    <row r="278" spans="2:4">
      <c r="B278" s="129"/>
      <c r="C278" s="129"/>
      <c r="D278" s="129"/>
    </row>
    <row r="279" spans="2:4">
      <c r="B279" s="129"/>
      <c r="C279" s="129"/>
      <c r="D279" s="129"/>
    </row>
    <row r="280" spans="2:4">
      <c r="B280" s="129"/>
      <c r="C280" s="129"/>
      <c r="D280" s="129"/>
    </row>
    <row r="281" spans="2:4">
      <c r="B281" s="129"/>
      <c r="C281" s="129"/>
      <c r="D281" s="129"/>
    </row>
    <row r="282" spans="2:4">
      <c r="B282" s="129"/>
      <c r="C282" s="129"/>
      <c r="D282" s="129"/>
    </row>
    <row r="283" spans="2:4">
      <c r="B283" s="129"/>
      <c r="C283" s="129"/>
      <c r="D283" s="129"/>
    </row>
    <row r="284" spans="2:4">
      <c r="B284" s="129"/>
      <c r="C284" s="129"/>
      <c r="D284" s="129"/>
    </row>
    <row r="285" spans="2:4">
      <c r="B285" s="129"/>
      <c r="C285" s="129"/>
      <c r="D285" s="129"/>
    </row>
    <row r="286" spans="2:4">
      <c r="B286" s="129"/>
      <c r="C286" s="129"/>
      <c r="D286" s="129"/>
    </row>
    <row r="287" spans="2:4">
      <c r="B287" s="129"/>
      <c r="C287" s="129"/>
      <c r="D287" s="129"/>
    </row>
    <row r="288" spans="2:4">
      <c r="B288" s="129"/>
      <c r="C288" s="129"/>
      <c r="D288" s="129"/>
    </row>
    <row r="289" spans="2:4">
      <c r="B289" s="129"/>
      <c r="C289" s="129"/>
      <c r="D289" s="129"/>
    </row>
    <row r="290" spans="2:4">
      <c r="B290" s="129"/>
      <c r="C290" s="129"/>
      <c r="D290" s="129"/>
    </row>
    <row r="291" spans="2:4">
      <c r="B291" s="129"/>
      <c r="C291" s="129"/>
      <c r="D291" s="129"/>
    </row>
    <row r="292" spans="2:4">
      <c r="B292" s="129"/>
      <c r="C292" s="129"/>
      <c r="D292" s="129"/>
    </row>
    <row r="293" spans="2:4">
      <c r="B293" s="129"/>
      <c r="C293" s="129"/>
      <c r="D293" s="129"/>
    </row>
    <row r="294" spans="2:4">
      <c r="B294" s="129"/>
      <c r="C294" s="129"/>
      <c r="D294" s="129"/>
    </row>
    <row r="295" spans="2:4">
      <c r="B295" s="129"/>
      <c r="C295" s="129"/>
      <c r="D295" s="129"/>
    </row>
    <row r="296" spans="2:4">
      <c r="B296" s="129"/>
      <c r="C296" s="129"/>
      <c r="D296" s="129"/>
    </row>
    <row r="297" spans="2:4">
      <c r="B297" s="129"/>
      <c r="C297" s="129"/>
      <c r="D297" s="129"/>
    </row>
    <row r="298" spans="2:4">
      <c r="B298" s="129"/>
      <c r="C298" s="129"/>
      <c r="D298" s="129"/>
    </row>
    <row r="299" spans="2:4">
      <c r="B299" s="129"/>
      <c r="C299" s="129"/>
      <c r="D299" s="129"/>
    </row>
    <row r="300" spans="2:4">
      <c r="B300" s="129"/>
      <c r="C300" s="129"/>
      <c r="D300" s="129"/>
    </row>
    <row r="301" spans="2:4">
      <c r="B301" s="129"/>
      <c r="C301" s="129"/>
      <c r="D301" s="129"/>
    </row>
    <row r="302" spans="2:4">
      <c r="B302" s="129"/>
      <c r="C302" s="129"/>
      <c r="D302" s="129"/>
    </row>
    <row r="303" spans="2:4">
      <c r="B303" s="129"/>
      <c r="C303" s="129"/>
      <c r="D303" s="129"/>
    </row>
    <row r="304" spans="2:4">
      <c r="B304" s="129"/>
      <c r="C304" s="129"/>
      <c r="D304" s="129"/>
    </row>
    <row r="305" spans="2:4">
      <c r="B305" s="129"/>
      <c r="C305" s="129"/>
      <c r="D305" s="129"/>
    </row>
    <row r="306" spans="2:4">
      <c r="B306" s="129"/>
      <c r="C306" s="129"/>
      <c r="D306" s="129"/>
    </row>
    <row r="307" spans="2:4">
      <c r="B307" s="129"/>
      <c r="C307" s="129"/>
      <c r="D307" s="129"/>
    </row>
    <row r="308" spans="2:4">
      <c r="B308" s="129"/>
      <c r="C308" s="129"/>
      <c r="D308" s="129"/>
    </row>
    <row r="309" spans="2:4">
      <c r="B309" s="129"/>
      <c r="C309" s="129"/>
      <c r="D309" s="129"/>
    </row>
    <row r="310" spans="2:4">
      <c r="B310" s="129"/>
      <c r="C310" s="129"/>
      <c r="D310" s="129"/>
    </row>
    <row r="311" spans="2:4">
      <c r="B311" s="129"/>
      <c r="C311" s="129"/>
      <c r="D311" s="129"/>
    </row>
    <row r="312" spans="2:4">
      <c r="B312" s="129"/>
      <c r="C312" s="129"/>
      <c r="D312" s="129"/>
    </row>
    <row r="313" spans="2:4">
      <c r="B313" s="129"/>
      <c r="C313" s="129"/>
      <c r="D313" s="129"/>
    </row>
    <row r="314" spans="2:4">
      <c r="B314" s="129"/>
      <c r="C314" s="129"/>
      <c r="D314" s="129"/>
    </row>
    <row r="315" spans="2:4">
      <c r="B315" s="129"/>
      <c r="C315" s="129"/>
      <c r="D315" s="129"/>
    </row>
    <row r="316" spans="2:4">
      <c r="B316" s="129"/>
      <c r="C316" s="129"/>
      <c r="D316" s="129"/>
    </row>
    <row r="317" spans="2:4">
      <c r="B317" s="129"/>
      <c r="C317" s="129"/>
      <c r="D317" s="129"/>
    </row>
    <row r="318" spans="2:4">
      <c r="B318" s="129"/>
      <c r="C318" s="129"/>
      <c r="D318" s="129"/>
    </row>
    <row r="319" spans="2:4">
      <c r="B319" s="129"/>
      <c r="C319" s="129"/>
      <c r="D319" s="129"/>
    </row>
    <row r="320" spans="2:4">
      <c r="B320" s="129"/>
      <c r="C320" s="129"/>
      <c r="D320" s="129"/>
    </row>
    <row r="321" spans="2:4">
      <c r="B321" s="129"/>
      <c r="C321" s="129"/>
      <c r="D321" s="129"/>
    </row>
    <row r="322" spans="2:4">
      <c r="B322" s="129"/>
      <c r="C322" s="129"/>
      <c r="D322" s="129"/>
    </row>
    <row r="323" spans="2:4">
      <c r="B323" s="129"/>
      <c r="C323" s="129"/>
      <c r="D323" s="129"/>
    </row>
    <row r="324" spans="2:4">
      <c r="B324" s="129"/>
      <c r="C324" s="129"/>
      <c r="D324" s="129"/>
    </row>
    <row r="325" spans="2:4">
      <c r="B325" s="129"/>
      <c r="C325" s="129"/>
      <c r="D325" s="129"/>
    </row>
    <row r="326" spans="2:4">
      <c r="B326" s="129"/>
      <c r="C326" s="129"/>
      <c r="D326" s="129"/>
    </row>
    <row r="327" spans="2:4">
      <c r="B327" s="129"/>
      <c r="C327" s="129"/>
      <c r="D327" s="129"/>
    </row>
    <row r="328" spans="2:4">
      <c r="B328" s="129"/>
      <c r="C328" s="129"/>
      <c r="D328" s="129"/>
    </row>
    <row r="329" spans="2:4">
      <c r="B329" s="129"/>
      <c r="C329" s="129"/>
      <c r="D329" s="129"/>
    </row>
    <row r="330" spans="2:4">
      <c r="B330" s="129"/>
      <c r="C330" s="129"/>
      <c r="D330" s="129"/>
    </row>
    <row r="331" spans="2:4">
      <c r="B331" s="129"/>
      <c r="C331" s="129"/>
      <c r="D331" s="129"/>
    </row>
    <row r="332" spans="2:4">
      <c r="B332" s="129"/>
      <c r="C332" s="129"/>
      <c r="D332" s="129"/>
    </row>
    <row r="333" spans="2:4">
      <c r="B333" s="129"/>
      <c r="C333" s="129"/>
      <c r="D333" s="129"/>
    </row>
    <row r="334" spans="2:4">
      <c r="B334" s="129"/>
      <c r="C334" s="129"/>
      <c r="D334" s="129"/>
    </row>
    <row r="335" spans="2:4">
      <c r="B335" s="129"/>
      <c r="C335" s="129"/>
      <c r="D335" s="129"/>
    </row>
    <row r="336" spans="2:4">
      <c r="B336" s="129"/>
      <c r="C336" s="129"/>
      <c r="D336" s="129"/>
    </row>
    <row r="337" spans="2:4">
      <c r="B337" s="129"/>
      <c r="C337" s="129"/>
      <c r="D337" s="129"/>
    </row>
    <row r="338" spans="2:4">
      <c r="B338" s="129"/>
      <c r="C338" s="129"/>
      <c r="D338" s="129"/>
    </row>
    <row r="339" spans="2:4">
      <c r="B339" s="129"/>
      <c r="C339" s="129"/>
      <c r="D339" s="129"/>
    </row>
    <row r="340" spans="2:4">
      <c r="B340" s="129"/>
      <c r="C340" s="129"/>
      <c r="D340" s="129"/>
    </row>
    <row r="341" spans="2:4">
      <c r="B341" s="129"/>
      <c r="C341" s="129"/>
      <c r="D341" s="129"/>
    </row>
    <row r="342" spans="2:4">
      <c r="B342" s="129"/>
      <c r="C342" s="129"/>
      <c r="D342" s="129"/>
    </row>
    <row r="343" spans="2:4">
      <c r="B343" s="129"/>
      <c r="C343" s="129"/>
      <c r="D343" s="129"/>
    </row>
    <row r="344" spans="2:4">
      <c r="B344" s="129"/>
      <c r="C344" s="129"/>
      <c r="D344" s="129"/>
    </row>
    <row r="345" spans="2:4">
      <c r="B345" s="129"/>
      <c r="C345" s="129"/>
      <c r="D345" s="129"/>
    </row>
    <row r="346" spans="2:4">
      <c r="B346" s="129"/>
      <c r="C346" s="129"/>
      <c r="D346" s="129"/>
    </row>
    <row r="347" spans="2:4">
      <c r="B347" s="129"/>
      <c r="C347" s="129"/>
      <c r="D347" s="129"/>
    </row>
    <row r="348" spans="2:4">
      <c r="B348" s="129"/>
      <c r="C348" s="129"/>
      <c r="D348" s="129"/>
    </row>
    <row r="349" spans="2:4">
      <c r="B349" s="129"/>
      <c r="C349" s="129"/>
      <c r="D349" s="129"/>
    </row>
    <row r="350" spans="2:4">
      <c r="B350" s="129"/>
      <c r="C350" s="129"/>
      <c r="D350" s="129"/>
    </row>
    <row r="351" spans="2:4">
      <c r="B351" s="129"/>
      <c r="C351" s="129"/>
      <c r="D351" s="129"/>
    </row>
    <row r="352" spans="2:4">
      <c r="B352" s="129"/>
      <c r="C352" s="129"/>
      <c r="D352" s="129"/>
    </row>
    <row r="353" spans="2:4">
      <c r="B353" s="129"/>
      <c r="C353" s="129"/>
      <c r="D353" s="129"/>
    </row>
    <row r="354" spans="2:4">
      <c r="B354" s="129"/>
      <c r="C354" s="129"/>
      <c r="D354" s="129"/>
    </row>
    <row r="355" spans="2:4">
      <c r="B355" s="129"/>
      <c r="C355" s="129"/>
      <c r="D355" s="129"/>
    </row>
    <row r="356" spans="2:4">
      <c r="B356" s="129"/>
      <c r="C356" s="129"/>
      <c r="D356" s="129"/>
    </row>
    <row r="357" spans="2:4">
      <c r="B357" s="129"/>
      <c r="C357" s="129"/>
      <c r="D357" s="129"/>
    </row>
    <row r="358" spans="2:4">
      <c r="B358" s="129"/>
      <c r="C358" s="129"/>
      <c r="D358" s="129"/>
    </row>
    <row r="359" spans="2:4">
      <c r="B359" s="129"/>
      <c r="C359" s="129"/>
      <c r="D359" s="129"/>
    </row>
    <row r="360" spans="2:4">
      <c r="B360" s="129"/>
      <c r="C360" s="129"/>
      <c r="D360" s="129"/>
    </row>
    <row r="361" spans="2:4">
      <c r="B361" s="129"/>
      <c r="C361" s="129"/>
      <c r="D361" s="129"/>
    </row>
    <row r="362" spans="2:4">
      <c r="B362" s="129"/>
      <c r="C362" s="129"/>
      <c r="D362" s="129"/>
    </row>
    <row r="363" spans="2:4">
      <c r="B363" s="129"/>
      <c r="C363" s="129"/>
      <c r="D363" s="129"/>
    </row>
    <row r="364" spans="2:4">
      <c r="B364" s="129"/>
      <c r="C364" s="129"/>
      <c r="D364" s="129"/>
    </row>
    <row r="365" spans="2:4">
      <c r="B365" s="129"/>
      <c r="C365" s="129"/>
      <c r="D365" s="129"/>
    </row>
    <row r="366" spans="2:4">
      <c r="B366" s="129"/>
      <c r="C366" s="129"/>
      <c r="D366" s="129"/>
    </row>
    <row r="367" spans="2:4">
      <c r="B367" s="129"/>
      <c r="C367" s="129"/>
      <c r="D367" s="129"/>
    </row>
    <row r="368" spans="2:4">
      <c r="B368" s="129"/>
      <c r="C368" s="129"/>
      <c r="D368" s="129"/>
    </row>
    <row r="369" spans="2:4">
      <c r="B369" s="129"/>
      <c r="C369" s="129"/>
      <c r="D369" s="129"/>
    </row>
    <row r="370" spans="2:4">
      <c r="B370" s="129"/>
      <c r="C370" s="129"/>
      <c r="D370" s="129"/>
    </row>
    <row r="371" spans="2:4">
      <c r="B371" s="129"/>
      <c r="C371" s="129"/>
      <c r="D371" s="129"/>
    </row>
    <row r="372" spans="2:4">
      <c r="B372" s="129"/>
      <c r="C372" s="129"/>
      <c r="D372" s="129"/>
    </row>
    <row r="373" spans="2:4">
      <c r="B373" s="129"/>
      <c r="C373" s="129"/>
      <c r="D373" s="129"/>
    </row>
    <row r="374" spans="2:4">
      <c r="B374" s="129"/>
      <c r="C374" s="129"/>
      <c r="D374" s="129"/>
    </row>
    <row r="375" spans="2:4">
      <c r="B375" s="129"/>
      <c r="C375" s="129"/>
      <c r="D375" s="129"/>
    </row>
    <row r="376" spans="2:4">
      <c r="B376" s="129"/>
      <c r="C376" s="129"/>
      <c r="D376" s="129"/>
    </row>
    <row r="377" spans="2:4">
      <c r="B377" s="129"/>
      <c r="C377" s="129"/>
      <c r="D377" s="129"/>
    </row>
    <row r="378" spans="2:4">
      <c r="B378" s="129"/>
      <c r="C378" s="129"/>
      <c r="D378" s="129"/>
    </row>
    <row r="379" spans="2:4">
      <c r="B379" s="129"/>
      <c r="C379" s="129"/>
      <c r="D379" s="129"/>
    </row>
    <row r="380" spans="2:4">
      <c r="B380" s="129"/>
      <c r="C380" s="129"/>
      <c r="D380" s="129"/>
    </row>
    <row r="381" spans="2:4">
      <c r="B381" s="129"/>
      <c r="C381" s="129"/>
      <c r="D381" s="129"/>
    </row>
    <row r="382" spans="2:4">
      <c r="B382" s="129"/>
      <c r="C382" s="129"/>
      <c r="D382" s="129"/>
    </row>
    <row r="383" spans="2:4">
      <c r="B383" s="129"/>
      <c r="C383" s="129"/>
      <c r="D383" s="129"/>
    </row>
    <row r="384" spans="2:4">
      <c r="B384" s="129"/>
      <c r="C384" s="129"/>
      <c r="D384" s="129"/>
    </row>
    <row r="385" spans="2:4">
      <c r="B385" s="129"/>
      <c r="C385" s="129"/>
      <c r="D385" s="129"/>
    </row>
    <row r="386" spans="2:4">
      <c r="B386" s="129"/>
      <c r="C386" s="129"/>
      <c r="D386" s="129"/>
    </row>
    <row r="387" spans="2:4">
      <c r="B387" s="129"/>
      <c r="C387" s="129"/>
      <c r="D387" s="129"/>
    </row>
    <row r="388" spans="2:4">
      <c r="B388" s="129"/>
      <c r="C388" s="129"/>
      <c r="D388" s="129"/>
    </row>
    <row r="389" spans="2:4">
      <c r="B389" s="129"/>
      <c r="C389" s="129"/>
      <c r="D389" s="129"/>
    </row>
    <row r="390" spans="2:4">
      <c r="B390" s="129"/>
      <c r="C390" s="129"/>
      <c r="D390" s="129"/>
    </row>
    <row r="391" spans="2:4">
      <c r="B391" s="129"/>
      <c r="C391" s="129"/>
      <c r="D391" s="129"/>
    </row>
    <row r="392" spans="2:4">
      <c r="B392" s="129"/>
      <c r="C392" s="129"/>
      <c r="D392" s="129"/>
    </row>
    <row r="393" spans="2:4">
      <c r="B393" s="129"/>
      <c r="C393" s="129"/>
      <c r="D393" s="129"/>
    </row>
    <row r="394" spans="2:4">
      <c r="B394" s="129"/>
      <c r="C394" s="129"/>
      <c r="D394" s="129"/>
    </row>
    <row r="395" spans="2:4">
      <c r="B395" s="129"/>
      <c r="C395" s="129"/>
      <c r="D395" s="129"/>
    </row>
    <row r="396" spans="2:4">
      <c r="B396" s="129"/>
      <c r="C396" s="129"/>
      <c r="D396" s="129"/>
    </row>
    <row r="397" spans="2:4">
      <c r="B397" s="129"/>
      <c r="C397" s="129"/>
      <c r="D397" s="129"/>
    </row>
    <row r="398" spans="2:4">
      <c r="B398" s="129"/>
      <c r="C398" s="129"/>
      <c r="D398" s="129"/>
    </row>
    <row r="399" spans="2:4">
      <c r="B399" s="129"/>
      <c r="C399" s="129"/>
      <c r="D399" s="129"/>
    </row>
    <row r="400" spans="2:4">
      <c r="B400" s="129"/>
      <c r="C400" s="129"/>
      <c r="D400" s="129"/>
    </row>
    <row r="401" spans="2:4">
      <c r="B401" s="129"/>
      <c r="C401" s="129"/>
      <c r="D401" s="129"/>
    </row>
    <row r="402" spans="2:4">
      <c r="B402" s="129"/>
      <c r="C402" s="129"/>
      <c r="D402" s="129"/>
    </row>
    <row r="403" spans="2:4">
      <c r="B403" s="129"/>
      <c r="C403" s="129"/>
      <c r="D403" s="129"/>
    </row>
    <row r="404" spans="2:4">
      <c r="B404" s="129"/>
      <c r="C404" s="129"/>
      <c r="D404" s="129"/>
    </row>
    <row r="405" spans="2:4">
      <c r="B405" s="129"/>
      <c r="C405" s="129"/>
      <c r="D405" s="129"/>
    </row>
    <row r="406" spans="2:4">
      <c r="B406" s="129"/>
      <c r="C406" s="129"/>
      <c r="D406" s="129"/>
    </row>
    <row r="407" spans="2:4">
      <c r="B407" s="129"/>
      <c r="C407" s="129"/>
      <c r="D407" s="129"/>
    </row>
    <row r="408" spans="2:4">
      <c r="B408" s="129"/>
      <c r="C408" s="129"/>
      <c r="D408" s="129"/>
    </row>
    <row r="409" spans="2:4">
      <c r="B409" s="129"/>
      <c r="C409" s="129"/>
      <c r="D409" s="129"/>
    </row>
    <row r="410" spans="2:4">
      <c r="B410" s="129"/>
      <c r="C410" s="129"/>
      <c r="D410" s="129"/>
    </row>
    <row r="411" spans="2:4">
      <c r="B411" s="129"/>
      <c r="C411" s="129"/>
      <c r="D411" s="129"/>
    </row>
    <row r="412" spans="2:4">
      <c r="B412" s="129"/>
      <c r="C412" s="129"/>
      <c r="D412" s="129"/>
    </row>
    <row r="413" spans="2:4">
      <c r="B413" s="129"/>
      <c r="C413" s="129"/>
      <c r="D413" s="129"/>
    </row>
    <row r="414" spans="2:4">
      <c r="B414" s="129"/>
      <c r="C414" s="129"/>
      <c r="D414" s="129"/>
    </row>
    <row r="415" spans="2:4">
      <c r="B415" s="129"/>
      <c r="C415" s="129"/>
      <c r="D415" s="129"/>
    </row>
    <row r="416" spans="2:4">
      <c r="B416" s="129"/>
      <c r="C416" s="129"/>
      <c r="D416" s="129"/>
    </row>
    <row r="417" spans="2:4">
      <c r="B417" s="129"/>
      <c r="C417" s="129"/>
      <c r="D417" s="129"/>
    </row>
    <row r="418" spans="2:4">
      <c r="B418" s="129"/>
      <c r="C418" s="129"/>
      <c r="D418" s="129"/>
    </row>
    <row r="419" spans="2:4">
      <c r="B419" s="129"/>
      <c r="C419" s="129"/>
      <c r="D419" s="129"/>
    </row>
    <row r="420" spans="2:4">
      <c r="B420" s="129"/>
      <c r="C420" s="129"/>
      <c r="D420" s="129"/>
    </row>
    <row r="421" spans="2:4">
      <c r="B421" s="129"/>
      <c r="C421" s="129"/>
      <c r="D421" s="129"/>
    </row>
    <row r="422" spans="2:4">
      <c r="B422" s="129"/>
      <c r="C422" s="129"/>
      <c r="D422" s="129"/>
    </row>
    <row r="423" spans="2:4">
      <c r="B423" s="129"/>
      <c r="C423" s="129"/>
      <c r="D423" s="129"/>
    </row>
    <row r="424" spans="2:4">
      <c r="B424" s="129"/>
      <c r="C424" s="129"/>
      <c r="D424" s="129"/>
    </row>
    <row r="425" spans="2:4">
      <c r="B425" s="129"/>
      <c r="C425" s="129"/>
      <c r="D425" s="129"/>
    </row>
    <row r="426" spans="2:4">
      <c r="B426" s="129"/>
      <c r="C426" s="129"/>
      <c r="D426" s="129"/>
    </row>
    <row r="427" spans="2:4">
      <c r="B427" s="129"/>
      <c r="C427" s="129"/>
      <c r="D427" s="129"/>
    </row>
    <row r="428" spans="2:4">
      <c r="B428" s="129"/>
      <c r="C428" s="129"/>
      <c r="D428" s="129"/>
    </row>
    <row r="429" spans="2:4">
      <c r="B429" s="129"/>
      <c r="C429" s="129"/>
      <c r="D429" s="129"/>
    </row>
    <row r="430" spans="2:4">
      <c r="B430" s="129"/>
      <c r="C430" s="129"/>
      <c r="D430" s="129"/>
    </row>
    <row r="431" spans="2:4">
      <c r="B431" s="129"/>
      <c r="C431" s="129"/>
      <c r="D431" s="129"/>
    </row>
    <row r="432" spans="2:4">
      <c r="B432" s="129"/>
      <c r="C432" s="129"/>
      <c r="D432" s="129"/>
    </row>
    <row r="433" spans="2:4">
      <c r="B433" s="129"/>
      <c r="C433" s="129"/>
      <c r="D433" s="129"/>
    </row>
    <row r="434" spans="2:4">
      <c r="B434" s="129"/>
      <c r="C434" s="129"/>
      <c r="D434" s="129"/>
    </row>
    <row r="435" spans="2:4">
      <c r="B435" s="129"/>
      <c r="C435" s="129"/>
      <c r="D435" s="129"/>
    </row>
    <row r="436" spans="2:4">
      <c r="B436" s="129"/>
      <c r="C436" s="129"/>
      <c r="D436" s="129"/>
    </row>
    <row r="437" spans="2:4">
      <c r="B437" s="129"/>
      <c r="C437" s="129"/>
      <c r="D437" s="129"/>
    </row>
    <row r="438" spans="2:4">
      <c r="B438" s="129"/>
      <c r="C438" s="129"/>
      <c r="D438" s="129"/>
    </row>
    <row r="439" spans="2:4">
      <c r="B439" s="129"/>
      <c r="C439" s="129"/>
      <c r="D439" s="129"/>
    </row>
    <row r="440" spans="2:4">
      <c r="B440" s="129"/>
      <c r="C440" s="129"/>
      <c r="D440" s="129"/>
    </row>
    <row r="441" spans="2:4">
      <c r="B441" s="129"/>
      <c r="C441" s="129"/>
      <c r="D441" s="129"/>
    </row>
    <row r="442" spans="2:4">
      <c r="B442" s="129"/>
      <c r="C442" s="129"/>
      <c r="D442" s="129"/>
    </row>
    <row r="443" spans="2:4">
      <c r="B443" s="129"/>
      <c r="C443" s="129"/>
      <c r="D443" s="129"/>
    </row>
    <row r="444" spans="2:4">
      <c r="B444" s="129"/>
      <c r="C444" s="129"/>
      <c r="D444" s="129"/>
    </row>
    <row r="445" spans="2:4">
      <c r="B445" s="129"/>
      <c r="C445" s="129"/>
      <c r="D445" s="129"/>
    </row>
    <row r="446" spans="2:4">
      <c r="B446" s="129"/>
      <c r="C446" s="129"/>
      <c r="D446" s="129"/>
    </row>
    <row r="447" spans="2:4">
      <c r="B447" s="129"/>
      <c r="C447" s="129"/>
      <c r="D447" s="129"/>
    </row>
    <row r="448" spans="2:4">
      <c r="B448" s="129"/>
      <c r="C448" s="129"/>
      <c r="D448" s="129"/>
    </row>
    <row r="449" spans="2:4">
      <c r="B449" s="129"/>
      <c r="C449" s="129"/>
      <c r="D449" s="129"/>
    </row>
    <row r="450" spans="2:4">
      <c r="B450" s="129"/>
      <c r="C450" s="129"/>
      <c r="D450" s="129"/>
    </row>
    <row r="451" spans="2:4">
      <c r="B451" s="129"/>
      <c r="C451" s="129"/>
      <c r="D451" s="129"/>
    </row>
    <row r="452" spans="2:4">
      <c r="B452" s="129"/>
      <c r="C452" s="129"/>
      <c r="D452" s="129"/>
    </row>
    <row r="453" spans="2:4">
      <c r="B453" s="129"/>
      <c r="C453" s="129"/>
      <c r="D453" s="129"/>
    </row>
    <row r="454" spans="2:4">
      <c r="B454" s="129"/>
      <c r="C454" s="129"/>
      <c r="D454" s="129"/>
    </row>
    <row r="455" spans="2:4">
      <c r="B455" s="129"/>
      <c r="C455" s="129"/>
      <c r="D455" s="129"/>
    </row>
    <row r="456" spans="2:4">
      <c r="B456" s="129"/>
      <c r="C456" s="129"/>
      <c r="D456" s="129"/>
    </row>
    <row r="457" spans="2:4">
      <c r="B457" s="129"/>
      <c r="C457" s="129"/>
      <c r="D457" s="129"/>
    </row>
    <row r="458" spans="2:4">
      <c r="B458" s="129"/>
      <c r="C458" s="129"/>
      <c r="D458" s="129"/>
    </row>
    <row r="459" spans="2:4">
      <c r="B459" s="129"/>
      <c r="C459" s="129"/>
      <c r="D459" s="129"/>
    </row>
    <row r="460" spans="2:4">
      <c r="B460" s="129"/>
      <c r="C460" s="129"/>
      <c r="D460" s="129"/>
    </row>
    <row r="461" spans="2:4">
      <c r="B461" s="129"/>
      <c r="C461" s="129"/>
      <c r="D461" s="129"/>
    </row>
    <row r="462" spans="2:4">
      <c r="B462" s="129"/>
      <c r="C462" s="129"/>
      <c r="D462" s="129"/>
    </row>
    <row r="463" spans="2:4">
      <c r="B463" s="129"/>
      <c r="C463" s="129"/>
      <c r="D463" s="129"/>
    </row>
    <row r="464" spans="2:4">
      <c r="B464" s="129"/>
      <c r="C464" s="129"/>
      <c r="D464" s="129"/>
    </row>
    <row r="465" spans="2:4">
      <c r="B465" s="129"/>
      <c r="C465" s="129"/>
      <c r="D465" s="129"/>
    </row>
    <row r="466" spans="2:4">
      <c r="B466" s="129"/>
      <c r="C466" s="129"/>
      <c r="D466" s="129"/>
    </row>
    <row r="467" spans="2:4">
      <c r="B467" s="129"/>
      <c r="C467" s="129"/>
      <c r="D467" s="129"/>
    </row>
    <row r="468" spans="2:4">
      <c r="B468" s="129"/>
      <c r="C468" s="129"/>
      <c r="D468" s="129"/>
    </row>
    <row r="469" spans="2:4">
      <c r="B469" s="129"/>
      <c r="C469" s="129"/>
      <c r="D469" s="129"/>
    </row>
    <row r="470" spans="2:4">
      <c r="B470" s="129"/>
      <c r="C470" s="129"/>
      <c r="D470" s="129"/>
    </row>
    <row r="471" spans="2:4">
      <c r="B471" s="129"/>
      <c r="C471" s="129"/>
      <c r="D471" s="129"/>
    </row>
    <row r="472" spans="2:4">
      <c r="B472" s="129"/>
      <c r="C472" s="129"/>
      <c r="D472" s="129"/>
    </row>
    <row r="473" spans="2:4">
      <c r="B473" s="129"/>
      <c r="C473" s="129"/>
      <c r="D473" s="129"/>
    </row>
    <row r="474" spans="2:4">
      <c r="B474" s="129"/>
      <c r="C474" s="129"/>
      <c r="D474" s="129"/>
    </row>
    <row r="475" spans="2:4">
      <c r="B475" s="129"/>
      <c r="C475" s="129"/>
      <c r="D475" s="129"/>
    </row>
    <row r="476" spans="2:4">
      <c r="B476" s="129"/>
      <c r="C476" s="129"/>
      <c r="D476" s="129"/>
    </row>
    <row r="477" spans="2:4">
      <c r="B477" s="129"/>
      <c r="C477" s="129"/>
      <c r="D477" s="129"/>
    </row>
    <row r="478" spans="2:4">
      <c r="B478" s="129"/>
      <c r="C478" s="129"/>
      <c r="D478" s="129"/>
    </row>
    <row r="479" spans="2:4">
      <c r="B479" s="129"/>
      <c r="C479" s="129"/>
      <c r="D479" s="129"/>
    </row>
    <row r="480" spans="2:4">
      <c r="B480" s="129"/>
      <c r="C480" s="129"/>
      <c r="D480" s="129"/>
    </row>
    <row r="481" spans="2:4">
      <c r="B481" s="129"/>
      <c r="C481" s="129"/>
      <c r="D481" s="129"/>
    </row>
    <row r="482" spans="2:4">
      <c r="B482" s="126"/>
      <c r="C482" s="125"/>
      <c r="D482" s="125"/>
    </row>
    <row r="483" spans="2:4">
      <c r="B483" s="126"/>
      <c r="C483" s="125"/>
      <c r="D483" s="125"/>
    </row>
    <row r="484" spans="2:4">
      <c r="B484" s="126"/>
      <c r="C484" s="125"/>
      <c r="D484" s="125"/>
    </row>
    <row r="485" spans="2:4">
      <c r="B485" s="126"/>
      <c r="C485" s="125"/>
      <c r="D485" s="125"/>
    </row>
    <row r="486" spans="2:4">
      <c r="B486" s="126"/>
      <c r="C486" s="125"/>
      <c r="D486" s="125"/>
    </row>
    <row r="487" spans="2:4">
      <c r="B487" s="126"/>
      <c r="C487" s="125"/>
      <c r="D487" s="125"/>
    </row>
    <row r="488" spans="2:4">
      <c r="B488" s="126"/>
      <c r="C488" s="125"/>
      <c r="D488" s="125"/>
    </row>
    <row r="489" spans="2:4">
      <c r="B489" s="126"/>
      <c r="C489" s="125"/>
      <c r="D489" s="125"/>
    </row>
    <row r="490" spans="2:4">
      <c r="B490" s="126"/>
      <c r="C490" s="125"/>
      <c r="D490" s="125"/>
    </row>
    <row r="491" spans="2:4">
      <c r="B491" s="126"/>
      <c r="C491" s="125"/>
      <c r="D491" s="125"/>
    </row>
    <row r="492" spans="2:4">
      <c r="B492" s="126"/>
      <c r="C492" s="125"/>
      <c r="D492" s="125"/>
    </row>
    <row r="493" spans="2:4">
      <c r="B493" s="126"/>
      <c r="C493" s="125"/>
      <c r="D493" s="125"/>
    </row>
    <row r="494" spans="2:4">
      <c r="B494" s="126"/>
      <c r="C494" s="125"/>
      <c r="D494" s="125"/>
    </row>
    <row r="495" spans="2:4">
      <c r="B495" s="126"/>
      <c r="C495" s="125"/>
      <c r="D495" s="125"/>
    </row>
    <row r="496" spans="2:4">
      <c r="B496" s="126"/>
      <c r="C496" s="125"/>
      <c r="D496" s="125"/>
    </row>
    <row r="497" spans="2:4">
      <c r="B497" s="126"/>
      <c r="C497" s="125"/>
      <c r="D497" s="125"/>
    </row>
    <row r="498" spans="2:4">
      <c r="B498" s="126"/>
      <c r="C498" s="125"/>
      <c r="D498" s="125"/>
    </row>
    <row r="499" spans="2:4">
      <c r="B499" s="126"/>
      <c r="C499" s="125"/>
      <c r="D499" s="125"/>
    </row>
    <row r="500" spans="2:4">
      <c r="B500" s="126"/>
      <c r="C500" s="125"/>
      <c r="D500" s="125"/>
    </row>
    <row r="501" spans="2:4">
      <c r="B501" s="126"/>
      <c r="C501" s="125"/>
      <c r="D501" s="125"/>
    </row>
    <row r="502" spans="2:4">
      <c r="B502" s="126"/>
      <c r="C502" s="125"/>
      <c r="D502" s="125"/>
    </row>
    <row r="503" spans="2:4">
      <c r="B503" s="126"/>
      <c r="C503" s="125"/>
      <c r="D503" s="125"/>
    </row>
    <row r="504" spans="2:4">
      <c r="B504" s="126"/>
      <c r="C504" s="125"/>
      <c r="D504" s="125"/>
    </row>
    <row r="505" spans="2:4">
      <c r="B505" s="126"/>
      <c r="C505" s="125"/>
      <c r="D505" s="125"/>
    </row>
    <row r="506" spans="2:4">
      <c r="B506" s="126"/>
      <c r="C506" s="125"/>
      <c r="D506" s="125"/>
    </row>
    <row r="507" spans="2:4">
      <c r="B507" s="126"/>
      <c r="C507" s="125"/>
      <c r="D507" s="125"/>
    </row>
    <row r="508" spans="2:4">
      <c r="B508" s="126"/>
      <c r="C508" s="125"/>
      <c r="D508" s="125"/>
    </row>
    <row r="509" spans="2:4">
      <c r="B509" s="126"/>
      <c r="C509" s="125"/>
      <c r="D509" s="125"/>
    </row>
    <row r="510" spans="2:4">
      <c r="B510" s="126"/>
      <c r="C510" s="125"/>
      <c r="D510" s="125"/>
    </row>
    <row r="511" spans="2:4">
      <c r="B511" s="126"/>
      <c r="C511" s="125"/>
      <c r="D511" s="125"/>
    </row>
    <row r="512" spans="2:4">
      <c r="B512" s="126"/>
      <c r="C512" s="125"/>
      <c r="D512" s="125"/>
    </row>
    <row r="513" spans="2:4">
      <c r="B513" s="126"/>
      <c r="C513" s="125"/>
      <c r="D513" s="125"/>
    </row>
    <row r="514" spans="2:4">
      <c r="B514" s="126"/>
      <c r="C514" s="125"/>
      <c r="D514" s="125"/>
    </row>
    <row r="515" spans="2:4">
      <c r="B515" s="126"/>
      <c r="C515" s="125"/>
      <c r="D515" s="125"/>
    </row>
    <row r="516" spans="2:4">
      <c r="B516" s="126"/>
      <c r="C516" s="125"/>
      <c r="D516" s="125"/>
    </row>
    <row r="517" spans="2:4">
      <c r="B517" s="126"/>
      <c r="C517" s="125"/>
      <c r="D517" s="125"/>
    </row>
    <row r="518" spans="2:4">
      <c r="B518" s="126"/>
      <c r="C518" s="125"/>
      <c r="D518" s="125"/>
    </row>
    <row r="519" spans="2:4">
      <c r="B519" s="126"/>
      <c r="C519" s="125"/>
      <c r="D519" s="125"/>
    </row>
    <row r="520" spans="2:4">
      <c r="B520" s="126"/>
      <c r="C520" s="125"/>
      <c r="D520" s="125"/>
    </row>
    <row r="521" spans="2:4">
      <c r="B521" s="126"/>
      <c r="C521" s="125"/>
      <c r="D521" s="125"/>
    </row>
    <row r="522" spans="2:4">
      <c r="B522" s="126"/>
      <c r="C522" s="125"/>
      <c r="D522" s="125"/>
    </row>
    <row r="523" spans="2:4">
      <c r="B523" s="126"/>
      <c r="C523" s="125"/>
      <c r="D523" s="125"/>
    </row>
    <row r="524" spans="2:4">
      <c r="B524" s="126"/>
      <c r="C524" s="125"/>
      <c r="D524" s="125"/>
    </row>
    <row r="525" spans="2:4">
      <c r="B525" s="126"/>
      <c r="C525" s="125"/>
      <c r="D525" s="125"/>
    </row>
    <row r="526" spans="2:4">
      <c r="B526" s="126"/>
      <c r="C526" s="125"/>
      <c r="D526" s="125"/>
    </row>
    <row r="527" spans="2:4">
      <c r="B527" s="126"/>
      <c r="C527" s="125"/>
      <c r="D527" s="125"/>
    </row>
    <row r="528" spans="2:4">
      <c r="B528" s="126"/>
      <c r="C528" s="125"/>
      <c r="D528" s="125"/>
    </row>
    <row r="529" spans="2:4">
      <c r="B529" s="126"/>
      <c r="C529" s="125"/>
      <c r="D529" s="125"/>
    </row>
    <row r="530" spans="2:4">
      <c r="B530" s="126"/>
      <c r="C530" s="125"/>
      <c r="D530" s="125"/>
    </row>
    <row r="531" spans="2:4">
      <c r="B531" s="126"/>
      <c r="C531" s="125"/>
      <c r="D531" s="125"/>
    </row>
    <row r="532" spans="2:4">
      <c r="B532" s="126"/>
      <c r="C532" s="125"/>
      <c r="D532" s="125"/>
    </row>
    <row r="533" spans="2:4">
      <c r="B533" s="126"/>
      <c r="C533" s="125"/>
      <c r="D533" s="125"/>
    </row>
    <row r="534" spans="2:4">
      <c r="B534" s="126"/>
      <c r="C534" s="125"/>
      <c r="D534" s="125"/>
    </row>
    <row r="535" spans="2:4">
      <c r="B535" s="126"/>
      <c r="C535" s="125"/>
      <c r="D535" s="125"/>
    </row>
    <row r="536" spans="2:4">
      <c r="B536" s="126"/>
      <c r="C536" s="125"/>
      <c r="D536" s="125"/>
    </row>
    <row r="537" spans="2:4">
      <c r="B537" s="126"/>
      <c r="C537" s="125"/>
      <c r="D537" s="125"/>
    </row>
    <row r="538" spans="2:4">
      <c r="B538" s="126"/>
      <c r="C538" s="125"/>
      <c r="D538" s="125"/>
    </row>
    <row r="539" spans="2:4">
      <c r="B539" s="126"/>
      <c r="C539" s="125"/>
      <c r="D539" s="125"/>
    </row>
    <row r="540" spans="2:4">
      <c r="B540" s="126"/>
      <c r="C540" s="125"/>
      <c r="D540" s="125"/>
    </row>
    <row r="541" spans="2:4">
      <c r="B541" s="126"/>
      <c r="C541" s="125"/>
      <c r="D541" s="125"/>
    </row>
    <row r="542" spans="2:4">
      <c r="B542" s="126"/>
      <c r="C542" s="125"/>
      <c r="D542" s="125"/>
    </row>
    <row r="543" spans="2:4">
      <c r="B543" s="126"/>
      <c r="C543" s="125"/>
      <c r="D543" s="125"/>
    </row>
    <row r="544" spans="2:4">
      <c r="B544" s="126"/>
      <c r="C544" s="125"/>
      <c r="D544" s="125"/>
    </row>
    <row r="545" spans="2:4">
      <c r="B545" s="126"/>
      <c r="C545" s="125"/>
      <c r="D545" s="125"/>
    </row>
    <row r="546" spans="2:4">
      <c r="B546" s="126"/>
      <c r="C546" s="125"/>
      <c r="D546" s="125"/>
    </row>
    <row r="547" spans="2:4">
      <c r="B547" s="126"/>
      <c r="C547" s="125"/>
      <c r="D547" s="125"/>
    </row>
    <row r="548" spans="2:4">
      <c r="B548" s="126"/>
      <c r="C548" s="125"/>
      <c r="D548" s="125"/>
    </row>
    <row r="549" spans="2:4">
      <c r="B549" s="126"/>
      <c r="C549" s="125"/>
      <c r="D549" s="125"/>
    </row>
    <row r="550" spans="2:4">
      <c r="B550" s="126"/>
      <c r="C550" s="125"/>
      <c r="D550" s="125"/>
    </row>
    <row r="551" spans="2:4">
      <c r="B551" s="126"/>
      <c r="C551" s="125"/>
      <c r="D551" s="125"/>
    </row>
    <row r="552" spans="2:4">
      <c r="B552" s="126"/>
      <c r="C552" s="125"/>
      <c r="D552" s="125"/>
    </row>
    <row r="553" spans="2:4">
      <c r="B553" s="126"/>
      <c r="C553" s="125"/>
      <c r="D553" s="125"/>
    </row>
    <row r="554" spans="2:4">
      <c r="B554" s="126"/>
      <c r="C554" s="125"/>
      <c r="D554" s="125"/>
    </row>
    <row r="555" spans="2:4">
      <c r="B555" s="126"/>
      <c r="C555" s="125"/>
      <c r="D555" s="125"/>
    </row>
    <row r="556" spans="2:4">
      <c r="B556" s="126"/>
      <c r="C556" s="125"/>
      <c r="D556" s="125"/>
    </row>
    <row r="557" spans="2:4">
      <c r="B557" s="126"/>
      <c r="C557" s="125"/>
      <c r="D557" s="125"/>
    </row>
    <row r="558" spans="2:4">
      <c r="B558" s="126"/>
      <c r="C558" s="125"/>
      <c r="D558" s="125"/>
    </row>
    <row r="559" spans="2:4">
      <c r="B559" s="126"/>
      <c r="C559" s="125"/>
      <c r="D559" s="125"/>
    </row>
    <row r="560" spans="2:4">
      <c r="B560" s="126"/>
      <c r="C560" s="125"/>
      <c r="D560" s="125"/>
    </row>
    <row r="561" spans="2:4">
      <c r="B561" s="126"/>
      <c r="C561" s="125"/>
      <c r="D561" s="125"/>
    </row>
    <row r="562" spans="2:4">
      <c r="B562" s="126"/>
      <c r="C562" s="125"/>
      <c r="D562" s="125"/>
    </row>
    <row r="563" spans="2:4">
      <c r="B563" s="126"/>
      <c r="C563" s="125"/>
      <c r="D563" s="125"/>
    </row>
    <row r="564" spans="2:4">
      <c r="B564" s="126"/>
      <c r="C564" s="125"/>
      <c r="D564" s="125"/>
    </row>
    <row r="565" spans="2:4">
      <c r="B565" s="126"/>
      <c r="C565" s="125"/>
      <c r="D565" s="125"/>
    </row>
    <row r="566" spans="2:4">
      <c r="B566" s="126"/>
      <c r="C566" s="125"/>
      <c r="D566" s="125"/>
    </row>
    <row r="567" spans="2:4">
      <c r="B567" s="126"/>
      <c r="C567" s="125"/>
      <c r="D567" s="125"/>
    </row>
    <row r="568" spans="2:4">
      <c r="B568" s="126"/>
      <c r="C568" s="125"/>
      <c r="D568" s="125"/>
    </row>
    <row r="569" spans="2:4">
      <c r="B569" s="126"/>
      <c r="C569" s="125"/>
      <c r="D569" s="125"/>
    </row>
    <row r="570" spans="2:4">
      <c r="B570" s="126"/>
      <c r="C570" s="125"/>
      <c r="D570" s="125"/>
    </row>
    <row r="571" spans="2:4">
      <c r="B571" s="126"/>
      <c r="C571" s="125"/>
      <c r="D571" s="125"/>
    </row>
    <row r="572" spans="2:4">
      <c r="B572" s="126"/>
      <c r="C572" s="125"/>
      <c r="D572" s="125"/>
    </row>
    <row r="573" spans="2:4">
      <c r="B573" s="126"/>
      <c r="C573" s="125"/>
      <c r="D573" s="125"/>
    </row>
    <row r="574" spans="2:4">
      <c r="B574" s="126"/>
      <c r="C574" s="125"/>
      <c r="D574" s="125"/>
    </row>
    <row r="575" spans="2:4">
      <c r="B575" s="126"/>
      <c r="C575" s="125"/>
      <c r="D575" s="125"/>
    </row>
    <row r="576" spans="2:4">
      <c r="B576" s="126"/>
      <c r="C576" s="125"/>
      <c r="D576" s="125"/>
    </row>
    <row r="577" spans="2:4">
      <c r="B577" s="126"/>
      <c r="C577" s="125"/>
      <c r="D577" s="125"/>
    </row>
    <row r="578" spans="2:4">
      <c r="B578" s="126"/>
      <c r="C578" s="125"/>
      <c r="D578" s="125"/>
    </row>
    <row r="579" spans="2:4">
      <c r="B579" s="126"/>
      <c r="C579" s="125"/>
      <c r="D579" s="125"/>
    </row>
    <row r="580" spans="2:4">
      <c r="B580" s="126"/>
      <c r="C580" s="125"/>
      <c r="D580" s="125"/>
    </row>
    <row r="581" spans="2:4">
      <c r="B581" s="126"/>
      <c r="C581" s="125"/>
      <c r="D581" s="125"/>
    </row>
    <row r="582" spans="2:4">
      <c r="B582" s="126"/>
      <c r="C582" s="125"/>
      <c r="D582" s="125"/>
    </row>
    <row r="583" spans="2:4">
      <c r="B583" s="126"/>
      <c r="C583" s="125"/>
      <c r="D583" s="125"/>
    </row>
    <row r="584" spans="2:4">
      <c r="B584" s="126"/>
      <c r="C584" s="125"/>
      <c r="D584" s="125"/>
    </row>
    <row r="585" spans="2:4">
      <c r="B585" s="126"/>
      <c r="C585" s="125"/>
      <c r="D585" s="125"/>
    </row>
    <row r="586" spans="2:4">
      <c r="B586" s="126"/>
      <c r="C586" s="125"/>
      <c r="D586" s="125"/>
    </row>
    <row r="587" spans="2:4">
      <c r="B587" s="126"/>
      <c r="C587" s="125"/>
      <c r="D587" s="125"/>
    </row>
    <row r="588" spans="2:4">
      <c r="B588" s="126"/>
      <c r="C588" s="125"/>
      <c r="D588" s="125"/>
    </row>
    <row r="589" spans="2:4">
      <c r="B589" s="126"/>
      <c r="C589" s="125"/>
      <c r="D589" s="125"/>
    </row>
    <row r="590" spans="2:4">
      <c r="B590" s="126"/>
      <c r="C590" s="125"/>
      <c r="D590" s="125"/>
    </row>
    <row r="591" spans="2:4">
      <c r="B591" s="126"/>
      <c r="C591" s="125"/>
      <c r="D591" s="125"/>
    </row>
    <row r="592" spans="2:4">
      <c r="B592" s="126"/>
      <c r="C592" s="125"/>
      <c r="D592" s="125"/>
    </row>
    <row r="593" spans="2:4">
      <c r="B593" s="126"/>
      <c r="C593" s="125"/>
      <c r="D593" s="125"/>
    </row>
    <row r="594" spans="2:4">
      <c r="B594" s="126"/>
      <c r="C594" s="125"/>
      <c r="D594" s="125"/>
    </row>
    <row r="595" spans="2:4">
      <c r="B595" s="126"/>
      <c r="C595" s="125"/>
      <c r="D595" s="125"/>
    </row>
    <row r="596" spans="2:4">
      <c r="B596" s="126"/>
      <c r="C596" s="125"/>
      <c r="D596" s="125"/>
    </row>
    <row r="597" spans="2:4">
      <c r="B597" s="126"/>
      <c r="C597" s="125"/>
      <c r="D597" s="125"/>
    </row>
    <row r="598" spans="2:4">
      <c r="B598" s="126"/>
      <c r="C598" s="125"/>
      <c r="D598" s="125"/>
    </row>
    <row r="599" spans="2:4">
      <c r="B599" s="126"/>
      <c r="C599" s="125"/>
      <c r="D599" s="125"/>
    </row>
    <row r="600" spans="2:4">
      <c r="B600" s="126"/>
      <c r="C600" s="125"/>
      <c r="D600" s="125"/>
    </row>
    <row r="601" spans="2:4">
      <c r="B601" s="126"/>
      <c r="C601" s="125"/>
      <c r="D601" s="125"/>
    </row>
    <row r="602" spans="2:4">
      <c r="B602" s="126"/>
      <c r="C602" s="125"/>
      <c r="D602" s="125"/>
    </row>
    <row r="603" spans="2:4">
      <c r="B603" s="126"/>
      <c r="C603" s="125"/>
      <c r="D603" s="125"/>
    </row>
    <row r="604" spans="2:4">
      <c r="B604" s="126"/>
      <c r="C604" s="125"/>
      <c r="D604" s="125"/>
    </row>
    <row r="605" spans="2:4">
      <c r="B605" s="126"/>
      <c r="C605" s="125"/>
      <c r="D605" s="125"/>
    </row>
    <row r="606" spans="2:4">
      <c r="B606" s="126"/>
      <c r="C606" s="125"/>
      <c r="D606" s="125"/>
    </row>
    <row r="607" spans="2:4">
      <c r="B607" s="126"/>
      <c r="C607" s="125"/>
      <c r="D607" s="125"/>
    </row>
    <row r="608" spans="2:4">
      <c r="B608" s="126"/>
      <c r="C608" s="125"/>
      <c r="D608" s="125"/>
    </row>
    <row r="609" spans="2:4">
      <c r="B609" s="126"/>
      <c r="C609" s="125"/>
      <c r="D609" s="125"/>
    </row>
    <row r="610" spans="2:4">
      <c r="B610" s="126"/>
      <c r="C610" s="125"/>
      <c r="D610" s="125"/>
    </row>
    <row r="611" spans="2:4">
      <c r="B611" s="126"/>
      <c r="C611" s="125"/>
      <c r="D611" s="125"/>
    </row>
    <row r="612" spans="2:4">
      <c r="B612" s="126"/>
      <c r="C612" s="125"/>
      <c r="D612" s="125"/>
    </row>
    <row r="613" spans="2:4">
      <c r="B613" s="126"/>
      <c r="C613" s="125"/>
      <c r="D613" s="125"/>
    </row>
    <row r="614" spans="2:4">
      <c r="B614" s="126"/>
      <c r="C614" s="125"/>
      <c r="D614" s="125"/>
    </row>
    <row r="615" spans="2:4">
      <c r="B615" s="126"/>
      <c r="C615" s="125"/>
      <c r="D615" s="125"/>
    </row>
    <row r="616" spans="2:4">
      <c r="B616" s="126"/>
      <c r="C616" s="125"/>
      <c r="D616" s="125"/>
    </row>
    <row r="617" spans="2:4">
      <c r="B617" s="126"/>
      <c r="C617" s="125"/>
      <c r="D617" s="125"/>
    </row>
    <row r="618" spans="2:4">
      <c r="B618" s="126"/>
      <c r="C618" s="125"/>
      <c r="D618" s="125"/>
    </row>
    <row r="619" spans="2:4">
      <c r="B619" s="126"/>
      <c r="C619" s="125"/>
      <c r="D619" s="125"/>
    </row>
    <row r="620" spans="2:4">
      <c r="B620" s="126"/>
      <c r="C620" s="125"/>
      <c r="D620" s="125"/>
    </row>
    <row r="621" spans="2:4">
      <c r="B621" s="126"/>
      <c r="C621" s="125"/>
      <c r="D621" s="125"/>
    </row>
    <row r="622" spans="2:4">
      <c r="B622" s="126"/>
      <c r="C622" s="125"/>
      <c r="D622" s="125"/>
    </row>
    <row r="623" spans="2:4">
      <c r="B623" s="126"/>
      <c r="C623" s="125"/>
      <c r="D623" s="125"/>
    </row>
    <row r="624" spans="2:4">
      <c r="B624" s="126"/>
      <c r="C624" s="125"/>
      <c r="D624" s="125"/>
    </row>
    <row r="625" spans="2:4">
      <c r="B625" s="126"/>
      <c r="C625" s="125"/>
      <c r="D625" s="125"/>
    </row>
    <row r="626" spans="2:4">
      <c r="B626" s="126"/>
      <c r="C626" s="125"/>
      <c r="D626" s="125"/>
    </row>
    <row r="627" spans="2:4">
      <c r="B627" s="126"/>
      <c r="C627" s="125"/>
      <c r="D627" s="125"/>
    </row>
    <row r="628" spans="2:4">
      <c r="B628" s="126"/>
      <c r="C628" s="125"/>
      <c r="D628" s="125"/>
    </row>
    <row r="629" spans="2:4">
      <c r="B629" s="126"/>
      <c r="C629" s="125"/>
      <c r="D629" s="125"/>
    </row>
    <row r="630" spans="2:4">
      <c r="B630" s="126"/>
      <c r="C630" s="125"/>
      <c r="D630" s="125"/>
    </row>
    <row r="631" spans="2:4">
      <c r="B631" s="126"/>
      <c r="C631" s="125"/>
      <c r="D631" s="125"/>
    </row>
    <row r="632" spans="2:4">
      <c r="B632" s="126"/>
      <c r="C632" s="125"/>
      <c r="D632" s="125"/>
    </row>
    <row r="633" spans="2:4">
      <c r="B633" s="126"/>
      <c r="C633" s="125"/>
      <c r="D633" s="125"/>
    </row>
    <row r="634" spans="2:4">
      <c r="B634" s="126"/>
      <c r="C634" s="125"/>
      <c r="D634" s="125"/>
    </row>
    <row r="635" spans="2:4">
      <c r="B635" s="126"/>
      <c r="C635" s="125"/>
      <c r="D635" s="125"/>
    </row>
    <row r="636" spans="2:4">
      <c r="B636" s="126"/>
      <c r="C636" s="125"/>
      <c r="D636" s="125"/>
    </row>
    <row r="637" spans="2:4">
      <c r="B637" s="126"/>
      <c r="C637" s="125"/>
      <c r="D637" s="125"/>
    </row>
    <row r="638" spans="2:4">
      <c r="B638" s="126"/>
      <c r="C638" s="125"/>
      <c r="D638" s="125"/>
    </row>
    <row r="639" spans="2:4">
      <c r="B639" s="126"/>
      <c r="C639" s="125"/>
      <c r="D639" s="125"/>
    </row>
    <row r="640" spans="2:4">
      <c r="B640" s="126"/>
      <c r="C640" s="125"/>
      <c r="D640" s="125"/>
    </row>
    <row r="641" spans="2:4">
      <c r="B641" s="126"/>
      <c r="C641" s="125"/>
      <c r="D641" s="125"/>
    </row>
    <row r="642" spans="2:4">
      <c r="B642" s="126"/>
      <c r="C642" s="125"/>
      <c r="D642" s="125"/>
    </row>
    <row r="643" spans="2:4">
      <c r="B643" s="126"/>
      <c r="C643" s="125"/>
      <c r="D643" s="125"/>
    </row>
    <row r="644" spans="2:4">
      <c r="B644" s="126"/>
      <c r="C644" s="125"/>
      <c r="D644" s="125"/>
    </row>
    <row r="645" spans="2:4">
      <c r="B645" s="126"/>
      <c r="C645" s="125"/>
      <c r="D645" s="125"/>
    </row>
    <row r="646" spans="2:4">
      <c r="B646" s="126"/>
      <c r="C646" s="125"/>
      <c r="D646" s="125"/>
    </row>
    <row r="647" spans="2:4">
      <c r="B647" s="126"/>
      <c r="C647" s="125"/>
      <c r="D647" s="125"/>
    </row>
    <row r="648" spans="2:4">
      <c r="B648" s="126"/>
      <c r="C648" s="125"/>
      <c r="D648" s="125"/>
    </row>
    <row r="649" spans="2:4">
      <c r="B649" s="126"/>
      <c r="C649" s="125"/>
      <c r="D649" s="125"/>
    </row>
    <row r="650" spans="2:4">
      <c r="B650" s="126"/>
      <c r="C650" s="125"/>
      <c r="D650" s="125"/>
    </row>
    <row r="651" spans="2:4">
      <c r="B651" s="126"/>
      <c r="C651" s="125"/>
      <c r="D651" s="125"/>
    </row>
    <row r="652" spans="2:4">
      <c r="B652" s="126"/>
      <c r="C652" s="125"/>
      <c r="D652" s="125"/>
    </row>
    <row r="653" spans="2:4">
      <c r="B653" s="126"/>
      <c r="C653" s="125"/>
      <c r="D653" s="125"/>
    </row>
    <row r="654" spans="2:4">
      <c r="B654" s="126"/>
      <c r="C654" s="125"/>
      <c r="D654" s="125"/>
    </row>
    <row r="655" spans="2:4">
      <c r="B655" s="126"/>
      <c r="C655" s="125"/>
      <c r="D655" s="125"/>
    </row>
    <row r="656" spans="2:4">
      <c r="B656" s="126"/>
      <c r="C656" s="125"/>
      <c r="D656" s="125"/>
    </row>
    <row r="657" spans="2:4">
      <c r="B657" s="126"/>
      <c r="C657" s="125"/>
      <c r="D657" s="125"/>
    </row>
    <row r="658" spans="2:4">
      <c r="B658" s="126"/>
      <c r="C658" s="125"/>
      <c r="D658" s="125"/>
    </row>
    <row r="659" spans="2:4">
      <c r="B659" s="126"/>
      <c r="C659" s="125"/>
      <c r="D659" s="125"/>
    </row>
    <row r="660" spans="2:4">
      <c r="B660" s="126"/>
      <c r="C660" s="125"/>
      <c r="D660" s="125"/>
    </row>
    <row r="661" spans="2:4">
      <c r="B661" s="126"/>
      <c r="C661" s="125"/>
      <c r="D661" s="125"/>
    </row>
    <row r="662" spans="2:4">
      <c r="B662" s="126"/>
      <c r="C662" s="125"/>
      <c r="D662" s="125"/>
    </row>
    <row r="663" spans="2:4">
      <c r="B663" s="126"/>
      <c r="C663" s="125"/>
      <c r="D663" s="125"/>
    </row>
    <row r="664" spans="2:4">
      <c r="B664" s="126"/>
      <c r="C664" s="125"/>
      <c r="D664" s="125"/>
    </row>
    <row r="665" spans="2:4">
      <c r="B665" s="126"/>
      <c r="C665" s="125"/>
      <c r="D665" s="125"/>
    </row>
    <row r="666" spans="2:4">
      <c r="B666" s="126"/>
      <c r="C666" s="125"/>
      <c r="D666" s="125"/>
    </row>
    <row r="667" spans="2:4">
      <c r="B667" s="126"/>
      <c r="C667" s="125"/>
      <c r="D667" s="125"/>
    </row>
    <row r="668" spans="2:4">
      <c r="B668" s="126"/>
      <c r="C668" s="125"/>
      <c r="D668" s="125"/>
    </row>
    <row r="669" spans="2:4">
      <c r="B669" s="126"/>
      <c r="C669" s="125"/>
      <c r="D669" s="125"/>
    </row>
    <row r="670" spans="2:4">
      <c r="B670" s="126"/>
      <c r="C670" s="125"/>
      <c r="D670" s="125"/>
    </row>
    <row r="671" spans="2:4">
      <c r="B671" s="126"/>
      <c r="C671" s="125"/>
      <c r="D671" s="125"/>
    </row>
    <row r="672" spans="2:4">
      <c r="B672" s="126"/>
      <c r="C672" s="125"/>
      <c r="D672" s="125"/>
    </row>
    <row r="673" spans="2:4">
      <c r="B673" s="126"/>
      <c r="C673" s="125"/>
      <c r="D673" s="125"/>
    </row>
    <row r="674" spans="2:4">
      <c r="B674" s="126"/>
      <c r="C674" s="125"/>
      <c r="D674" s="125"/>
    </row>
    <row r="675" spans="2:4">
      <c r="B675" s="126"/>
      <c r="C675" s="125"/>
      <c r="D675" s="125"/>
    </row>
    <row r="676" spans="2:4">
      <c r="B676" s="126"/>
      <c r="C676" s="125"/>
      <c r="D676" s="125"/>
    </row>
    <row r="677" spans="2:4">
      <c r="B677" s="126"/>
      <c r="C677" s="125"/>
      <c r="D677" s="125"/>
    </row>
    <row r="678" spans="2:4">
      <c r="B678" s="126"/>
      <c r="C678" s="125"/>
      <c r="D678" s="125"/>
    </row>
    <row r="679" spans="2:4">
      <c r="B679" s="126"/>
      <c r="C679" s="125"/>
      <c r="D679" s="125"/>
    </row>
    <row r="680" spans="2:4">
      <c r="B680" s="126"/>
      <c r="C680" s="125"/>
      <c r="D680" s="125"/>
    </row>
    <row r="681" spans="2:4">
      <c r="B681" s="126"/>
      <c r="C681" s="125"/>
      <c r="D681" s="125"/>
    </row>
    <row r="682" spans="2:4">
      <c r="B682" s="126"/>
      <c r="C682" s="125"/>
      <c r="D682" s="125"/>
    </row>
    <row r="683" spans="2:4">
      <c r="B683" s="126"/>
      <c r="C683" s="125"/>
      <c r="D683" s="125"/>
    </row>
    <row r="684" spans="2:4">
      <c r="B684" s="126"/>
      <c r="C684" s="125"/>
      <c r="D684" s="125"/>
    </row>
    <row r="685" spans="2:4">
      <c r="B685" s="126"/>
      <c r="C685" s="125"/>
      <c r="D685" s="125"/>
    </row>
    <row r="686" spans="2:4">
      <c r="B686" s="126"/>
      <c r="C686" s="125"/>
      <c r="D686" s="125"/>
    </row>
    <row r="687" spans="2:4">
      <c r="B687" s="126"/>
      <c r="C687" s="125"/>
      <c r="D687" s="125"/>
    </row>
    <row r="688" spans="2:4">
      <c r="B688" s="126"/>
      <c r="C688" s="125"/>
      <c r="D688" s="125"/>
    </row>
    <row r="689" spans="2:4">
      <c r="B689" s="126"/>
      <c r="C689" s="125"/>
      <c r="D689" s="125"/>
    </row>
    <row r="690" spans="2:4">
      <c r="B690" s="126"/>
      <c r="C690" s="125"/>
      <c r="D690" s="125"/>
    </row>
    <row r="691" spans="2:4">
      <c r="B691" s="126"/>
      <c r="C691" s="125"/>
      <c r="D691" s="125"/>
    </row>
    <row r="692" spans="2:4">
      <c r="B692" s="126"/>
      <c r="C692" s="125"/>
      <c r="D692" s="125"/>
    </row>
    <row r="693" spans="2:4">
      <c r="B693" s="126"/>
      <c r="C693" s="125"/>
      <c r="D693" s="125"/>
    </row>
    <row r="694" spans="2:4">
      <c r="B694" s="126"/>
      <c r="C694" s="125"/>
      <c r="D694" s="125"/>
    </row>
    <row r="695" spans="2:4">
      <c r="B695" s="126"/>
      <c r="C695" s="125"/>
      <c r="D695" s="125"/>
    </row>
    <row r="696" spans="2:4">
      <c r="B696" s="126"/>
      <c r="C696" s="125"/>
      <c r="D696" s="125"/>
    </row>
    <row r="697" spans="2:4">
      <c r="B697" s="126"/>
      <c r="C697" s="125"/>
      <c r="D697" s="125"/>
    </row>
    <row r="698" spans="2:4">
      <c r="B698" s="126"/>
      <c r="C698" s="125"/>
      <c r="D698" s="125"/>
    </row>
    <row r="699" spans="2:4">
      <c r="B699" s="126"/>
      <c r="C699" s="125"/>
      <c r="D699" s="125"/>
    </row>
    <row r="700" spans="2:4">
      <c r="B700" s="126"/>
      <c r="C700" s="125"/>
      <c r="D700" s="125"/>
    </row>
    <row r="701" spans="2:4">
      <c r="B701" s="126"/>
      <c r="C701" s="125"/>
      <c r="D701" s="125"/>
    </row>
    <row r="702" spans="2:4">
      <c r="B702" s="126"/>
      <c r="C702" s="125"/>
      <c r="D702" s="125"/>
    </row>
    <row r="703" spans="2:4">
      <c r="B703" s="126"/>
      <c r="C703" s="125"/>
      <c r="D703" s="125"/>
    </row>
    <row r="704" spans="2:4">
      <c r="B704" s="126"/>
      <c r="C704" s="125"/>
      <c r="D704" s="125"/>
    </row>
    <row r="705" spans="2:4">
      <c r="B705" s="126"/>
      <c r="C705" s="125"/>
      <c r="D705" s="125"/>
    </row>
    <row r="706" spans="2:4">
      <c r="B706" s="126"/>
      <c r="C706" s="125"/>
      <c r="D706" s="125"/>
    </row>
    <row r="707" spans="2:4">
      <c r="B707" s="126"/>
      <c r="C707" s="125"/>
      <c r="D707" s="125"/>
    </row>
    <row r="708" spans="2:4">
      <c r="B708" s="126"/>
      <c r="C708" s="125"/>
      <c r="D708" s="125"/>
    </row>
    <row r="709" spans="2:4">
      <c r="B709" s="126"/>
      <c r="C709" s="125"/>
      <c r="D709" s="125"/>
    </row>
    <row r="710" spans="2:4">
      <c r="B710" s="126"/>
      <c r="C710" s="125"/>
      <c r="D710" s="125"/>
    </row>
    <row r="711" spans="2:4">
      <c r="B711" s="126"/>
      <c r="C711" s="125"/>
      <c r="D711" s="125"/>
    </row>
    <row r="712" spans="2:4">
      <c r="B712" s="126"/>
      <c r="C712" s="125"/>
      <c r="D712" s="125"/>
    </row>
    <row r="713" spans="2:4">
      <c r="B713" s="126"/>
      <c r="C713" s="125"/>
      <c r="D713" s="125"/>
    </row>
    <row r="714" spans="2:4">
      <c r="B714" s="126"/>
      <c r="C714" s="125"/>
      <c r="D714" s="125"/>
    </row>
    <row r="715" spans="2:4">
      <c r="B715" s="126"/>
      <c r="C715" s="125"/>
      <c r="D715" s="125"/>
    </row>
    <row r="716" spans="2:4">
      <c r="B716" s="126"/>
      <c r="C716" s="125"/>
      <c r="D716" s="125"/>
    </row>
    <row r="717" spans="2:4">
      <c r="B717" s="126"/>
      <c r="C717" s="125"/>
      <c r="D717" s="125"/>
    </row>
    <row r="718" spans="2:4">
      <c r="B718" s="126"/>
      <c r="C718" s="125"/>
      <c r="D718" s="125"/>
    </row>
    <row r="719" spans="2:4">
      <c r="B719" s="126"/>
      <c r="C719" s="125"/>
      <c r="D719" s="125"/>
    </row>
    <row r="720" spans="2:4">
      <c r="B720" s="126"/>
      <c r="C720" s="125"/>
      <c r="D720" s="125"/>
    </row>
    <row r="721" spans="2:4">
      <c r="B721" s="126"/>
      <c r="C721" s="125"/>
      <c r="D721" s="125"/>
    </row>
    <row r="722" spans="2:4">
      <c r="B722" s="126"/>
      <c r="C722" s="125"/>
      <c r="D722" s="125"/>
    </row>
    <row r="723" spans="2:4">
      <c r="B723" s="126"/>
      <c r="C723" s="125"/>
      <c r="D723" s="125"/>
    </row>
    <row r="724" spans="2:4">
      <c r="B724" s="126"/>
      <c r="C724" s="125"/>
      <c r="D724" s="125"/>
    </row>
    <row r="725" spans="2:4">
      <c r="B725" s="126"/>
      <c r="C725" s="125"/>
      <c r="D725" s="125"/>
    </row>
    <row r="726" spans="2:4">
      <c r="B726" s="126"/>
      <c r="C726" s="125"/>
      <c r="D726" s="125"/>
    </row>
    <row r="727" spans="2:4">
      <c r="B727" s="126"/>
      <c r="C727" s="125"/>
      <c r="D727" s="125"/>
    </row>
    <row r="728" spans="2:4">
      <c r="B728" s="126"/>
      <c r="C728" s="125"/>
      <c r="D728" s="125"/>
    </row>
    <row r="729" spans="2:4">
      <c r="B729" s="126"/>
      <c r="C729" s="125"/>
      <c r="D729" s="125"/>
    </row>
    <row r="730" spans="2:4">
      <c r="B730" s="126"/>
      <c r="C730" s="125"/>
      <c r="D730" s="125"/>
    </row>
    <row r="731" spans="2:4">
      <c r="B731" s="126"/>
      <c r="C731" s="125"/>
      <c r="D731" s="125"/>
    </row>
    <row r="732" spans="2:4">
      <c r="B732" s="126"/>
      <c r="C732" s="125"/>
      <c r="D732" s="125"/>
    </row>
    <row r="733" spans="2:4">
      <c r="B733" s="126"/>
      <c r="C733" s="125"/>
      <c r="D733" s="125"/>
    </row>
    <row r="734" spans="2:4">
      <c r="B734" s="126"/>
      <c r="C734" s="125"/>
      <c r="D734" s="125"/>
    </row>
    <row r="735" spans="2:4">
      <c r="B735" s="126"/>
      <c r="C735" s="125"/>
      <c r="D735" s="125"/>
    </row>
    <row r="736" spans="2:4">
      <c r="B736" s="126"/>
      <c r="C736" s="125"/>
      <c r="D736" s="125"/>
    </row>
    <row r="737" spans="2:4">
      <c r="B737" s="126"/>
      <c r="C737" s="125"/>
      <c r="D737" s="125"/>
    </row>
    <row r="738" spans="2:4">
      <c r="B738" s="126"/>
      <c r="C738" s="125"/>
      <c r="D738" s="125"/>
    </row>
    <row r="739" spans="2:4">
      <c r="B739" s="126"/>
      <c r="C739" s="125"/>
      <c r="D739" s="125"/>
    </row>
    <row r="740" spans="2:4">
      <c r="B740" s="126"/>
      <c r="C740" s="125"/>
      <c r="D740" s="125"/>
    </row>
    <row r="741" spans="2:4">
      <c r="B741" s="126"/>
      <c r="C741" s="125"/>
      <c r="D741" s="125"/>
    </row>
    <row r="742" spans="2:4">
      <c r="B742" s="126"/>
      <c r="C742" s="125"/>
      <c r="D742" s="125"/>
    </row>
    <row r="743" spans="2:4">
      <c r="B743" s="126"/>
      <c r="C743" s="125"/>
      <c r="D743" s="125"/>
    </row>
    <row r="744" spans="2:4">
      <c r="B744" s="126"/>
      <c r="C744" s="125"/>
      <c r="D744" s="125"/>
    </row>
    <row r="745" spans="2:4">
      <c r="B745" s="126"/>
      <c r="C745" s="125"/>
      <c r="D745" s="125"/>
    </row>
    <row r="746" spans="2:4">
      <c r="B746" s="126"/>
      <c r="C746" s="125"/>
      <c r="D746" s="125"/>
    </row>
    <row r="747" spans="2:4">
      <c r="B747" s="126"/>
      <c r="C747" s="125"/>
      <c r="D747" s="125"/>
    </row>
    <row r="748" spans="2:4">
      <c r="B748" s="126"/>
      <c r="C748" s="125"/>
      <c r="D748" s="125"/>
    </row>
    <row r="749" spans="2:4">
      <c r="B749" s="126"/>
      <c r="C749" s="125"/>
      <c r="D749" s="125"/>
    </row>
    <row r="750" spans="2:4">
      <c r="B750" s="126"/>
      <c r="C750" s="125"/>
      <c r="D750" s="125"/>
    </row>
    <row r="751" spans="2:4">
      <c r="B751" s="126"/>
      <c r="C751" s="125"/>
      <c r="D751" s="125"/>
    </row>
    <row r="752" spans="2:4">
      <c r="B752" s="126"/>
      <c r="C752" s="125"/>
      <c r="D752" s="125"/>
    </row>
    <row r="753" spans="2:4">
      <c r="B753" s="126"/>
      <c r="C753" s="125"/>
      <c r="D753" s="125"/>
    </row>
    <row r="754" spans="2:4">
      <c r="B754" s="126"/>
      <c r="C754" s="125"/>
      <c r="D754" s="125"/>
    </row>
    <row r="755" spans="2:4">
      <c r="B755" s="126"/>
      <c r="C755" s="125"/>
      <c r="D755" s="125"/>
    </row>
    <row r="756" spans="2:4">
      <c r="B756" s="126"/>
      <c r="C756" s="125"/>
      <c r="D756" s="125"/>
    </row>
    <row r="757" spans="2:4">
      <c r="B757" s="126"/>
      <c r="C757" s="125"/>
      <c r="D757" s="125"/>
    </row>
    <row r="758" spans="2:4">
      <c r="B758" s="126"/>
      <c r="C758" s="125"/>
      <c r="D758" s="125"/>
    </row>
    <row r="759" spans="2:4">
      <c r="B759" s="126"/>
      <c r="C759" s="125"/>
      <c r="D759" s="125"/>
    </row>
    <row r="760" spans="2:4">
      <c r="B760" s="126"/>
      <c r="C760" s="125"/>
      <c r="D760" s="125"/>
    </row>
    <row r="761" spans="2:4">
      <c r="B761" s="126"/>
      <c r="C761" s="125"/>
      <c r="D761" s="125"/>
    </row>
    <row r="762" spans="2:4">
      <c r="B762" s="126"/>
      <c r="C762" s="125"/>
      <c r="D762" s="125"/>
    </row>
    <row r="763" spans="2:4">
      <c r="B763" s="126"/>
      <c r="C763" s="125"/>
      <c r="D763" s="125"/>
    </row>
    <row r="764" spans="2:4">
      <c r="B764" s="126"/>
      <c r="C764" s="125"/>
      <c r="D764" s="125"/>
    </row>
    <row r="765" spans="2:4">
      <c r="B765" s="126"/>
      <c r="C765" s="125"/>
      <c r="D765" s="125"/>
    </row>
    <row r="766" spans="2:4">
      <c r="B766" s="126"/>
      <c r="C766" s="125"/>
      <c r="D766" s="125"/>
    </row>
    <row r="767" spans="2:4">
      <c r="B767" s="126"/>
      <c r="C767" s="125"/>
      <c r="D767" s="125"/>
    </row>
    <row r="768" spans="2:4">
      <c r="B768" s="126"/>
      <c r="C768" s="125"/>
      <c r="D768" s="125"/>
    </row>
    <row r="769" spans="2:4">
      <c r="B769" s="126"/>
      <c r="C769" s="125"/>
      <c r="D769" s="125"/>
    </row>
    <row r="770" spans="2:4">
      <c r="B770" s="126"/>
      <c r="C770" s="125"/>
      <c r="D770" s="125"/>
    </row>
    <row r="771" spans="2:4">
      <c r="B771" s="126"/>
      <c r="C771" s="125"/>
      <c r="D771" s="125"/>
    </row>
    <row r="772" spans="2:4">
      <c r="B772" s="126"/>
      <c r="C772" s="125"/>
      <c r="D772" s="125"/>
    </row>
    <row r="773" spans="2:4">
      <c r="B773" s="126"/>
      <c r="C773" s="125"/>
      <c r="D773" s="125"/>
    </row>
    <row r="774" spans="2:4">
      <c r="B774" s="126"/>
      <c r="C774" s="125"/>
      <c r="D774" s="125"/>
    </row>
    <row r="775" spans="2:4">
      <c r="B775" s="126"/>
      <c r="C775" s="125"/>
      <c r="D775" s="125"/>
    </row>
    <row r="776" spans="2:4">
      <c r="B776" s="126"/>
      <c r="C776" s="125"/>
      <c r="D776" s="125"/>
    </row>
    <row r="777" spans="2:4">
      <c r="B777" s="126"/>
      <c r="C777" s="125"/>
      <c r="D777" s="125"/>
    </row>
    <row r="778" spans="2:4">
      <c r="B778" s="126"/>
      <c r="C778" s="125"/>
      <c r="D778" s="125"/>
    </row>
    <row r="779" spans="2:4">
      <c r="B779" s="126"/>
      <c r="C779" s="125"/>
      <c r="D779" s="125"/>
    </row>
    <row r="780" spans="2:4">
      <c r="B780" s="126"/>
      <c r="C780" s="125"/>
      <c r="D780" s="125"/>
    </row>
    <row r="781" spans="2:4">
      <c r="B781" s="126"/>
      <c r="C781" s="125"/>
      <c r="D781" s="125"/>
    </row>
    <row r="782" spans="2:4">
      <c r="B782" s="126"/>
      <c r="C782" s="125"/>
      <c r="D782" s="125"/>
    </row>
    <row r="783" spans="2:4">
      <c r="B783" s="126"/>
      <c r="C783" s="125"/>
      <c r="D783" s="125"/>
    </row>
    <row r="784" spans="2:4">
      <c r="B784" s="126"/>
      <c r="C784" s="125"/>
      <c r="D784" s="125"/>
    </row>
    <row r="785" spans="2:4">
      <c r="B785" s="126"/>
      <c r="C785" s="125"/>
      <c r="D785" s="125"/>
    </row>
    <row r="786" spans="2:4">
      <c r="B786" s="126"/>
      <c r="C786" s="125"/>
      <c r="D786" s="125"/>
    </row>
    <row r="787" spans="2:4">
      <c r="B787" s="126"/>
      <c r="C787" s="125"/>
      <c r="D787" s="125"/>
    </row>
    <row r="788" spans="2:4">
      <c r="B788" s="126"/>
      <c r="C788" s="125"/>
      <c r="D788" s="125"/>
    </row>
    <row r="789" spans="2:4">
      <c r="B789" s="126"/>
      <c r="C789" s="125"/>
      <c r="D789" s="125"/>
    </row>
    <row r="790" spans="2:4">
      <c r="B790" s="126"/>
      <c r="C790" s="125"/>
      <c r="D790" s="125"/>
    </row>
    <row r="791" spans="2:4">
      <c r="B791" s="126"/>
      <c r="C791" s="125"/>
      <c r="D791" s="125"/>
    </row>
    <row r="792" spans="2:4">
      <c r="B792" s="126"/>
      <c r="C792" s="125"/>
      <c r="D792" s="125"/>
    </row>
    <row r="793" spans="2:4">
      <c r="B793" s="126"/>
      <c r="C793" s="125"/>
      <c r="D793" s="125"/>
    </row>
    <row r="794" spans="2:4">
      <c r="B794" s="126"/>
      <c r="C794" s="125"/>
      <c r="D794" s="125"/>
    </row>
    <row r="795" spans="2:4">
      <c r="B795" s="126"/>
      <c r="C795" s="125"/>
      <c r="D795" s="125"/>
    </row>
    <row r="796" spans="2:4">
      <c r="B796" s="126"/>
      <c r="C796" s="125"/>
      <c r="D796" s="125"/>
    </row>
    <row r="797" spans="2:4">
      <c r="B797" s="126"/>
      <c r="C797" s="125"/>
      <c r="D797" s="125"/>
    </row>
    <row r="798" spans="2:4">
      <c r="B798" s="126"/>
      <c r="C798" s="125"/>
      <c r="D798" s="125"/>
    </row>
    <row r="799" spans="2:4">
      <c r="B799" s="126"/>
      <c r="C799" s="125"/>
      <c r="D799" s="125"/>
    </row>
    <row r="800" spans="2:4">
      <c r="B800" s="126"/>
      <c r="C800" s="125"/>
      <c r="D800" s="125"/>
    </row>
    <row r="801" spans="2:4">
      <c r="B801" s="126"/>
      <c r="C801" s="125"/>
      <c r="D801" s="125"/>
    </row>
    <row r="802" spans="2:4">
      <c r="B802" s="126"/>
      <c r="C802" s="125"/>
      <c r="D802" s="125"/>
    </row>
    <row r="803" spans="2:4">
      <c r="B803" s="126"/>
      <c r="C803" s="125"/>
      <c r="D803" s="125"/>
    </row>
    <row r="804" spans="2:4">
      <c r="B804" s="126"/>
      <c r="C804" s="125"/>
      <c r="D804" s="125"/>
    </row>
    <row r="805" spans="2:4">
      <c r="B805" s="126"/>
      <c r="C805" s="125"/>
      <c r="D805" s="125"/>
    </row>
    <row r="806" spans="2:4">
      <c r="B806" s="126"/>
      <c r="C806" s="125"/>
      <c r="D806" s="125"/>
    </row>
    <row r="807" spans="2:4">
      <c r="B807" s="126"/>
      <c r="C807" s="125"/>
      <c r="D807" s="125"/>
    </row>
    <row r="808" spans="2:4">
      <c r="B808" s="126"/>
      <c r="C808" s="125"/>
      <c r="D808" s="125"/>
    </row>
    <row r="809" spans="2:4">
      <c r="B809" s="126"/>
      <c r="C809" s="125"/>
      <c r="D809" s="125"/>
    </row>
    <row r="810" spans="2:4">
      <c r="B810" s="126"/>
      <c r="C810" s="125"/>
      <c r="D810" s="125"/>
    </row>
    <row r="811" spans="2:4">
      <c r="B811" s="126"/>
      <c r="C811" s="125"/>
      <c r="D811" s="125"/>
    </row>
    <row r="812" spans="2:4">
      <c r="B812" s="126"/>
      <c r="C812" s="125"/>
      <c r="D812" s="125"/>
    </row>
    <row r="813" spans="2:4">
      <c r="B813" s="126"/>
      <c r="C813" s="125"/>
      <c r="D813" s="125"/>
    </row>
    <row r="814" spans="2:4">
      <c r="B814" s="126"/>
      <c r="C814" s="125"/>
      <c r="D814" s="125"/>
    </row>
    <row r="815" spans="2:4">
      <c r="B815" s="126"/>
      <c r="C815" s="125"/>
      <c r="D815" s="125"/>
    </row>
    <row r="816" spans="2:4">
      <c r="B816" s="126"/>
      <c r="C816" s="125"/>
      <c r="D816" s="125"/>
    </row>
    <row r="817" spans="2:4">
      <c r="B817" s="126"/>
      <c r="C817" s="125"/>
      <c r="D817" s="125"/>
    </row>
    <row r="818" spans="2:4">
      <c r="B818" s="126"/>
      <c r="C818" s="125"/>
      <c r="D818" s="125"/>
    </row>
    <row r="819" spans="2:4">
      <c r="B819" s="126"/>
      <c r="C819" s="125"/>
      <c r="D819" s="125"/>
    </row>
    <row r="820" spans="2:4">
      <c r="B820" s="126"/>
      <c r="C820" s="125"/>
      <c r="D820" s="125"/>
    </row>
    <row r="821" spans="2:4">
      <c r="B821" s="126"/>
      <c r="C821" s="125"/>
      <c r="D821" s="125"/>
    </row>
    <row r="822" spans="2:4">
      <c r="B822" s="126"/>
      <c r="C822" s="125"/>
      <c r="D822" s="125"/>
    </row>
    <row r="823" spans="2:4">
      <c r="B823" s="126"/>
      <c r="C823" s="125"/>
      <c r="D823" s="125"/>
    </row>
    <row r="824" spans="2:4">
      <c r="B824" s="126"/>
      <c r="C824" s="125"/>
      <c r="D824" s="125"/>
    </row>
    <row r="825" spans="2:4">
      <c r="B825" s="126"/>
      <c r="C825" s="125"/>
      <c r="D825" s="125"/>
    </row>
    <row r="826" spans="2:4">
      <c r="B826" s="126"/>
      <c r="C826" s="125"/>
      <c r="D826" s="125"/>
    </row>
    <row r="827" spans="2:4">
      <c r="B827" s="126"/>
      <c r="C827" s="125"/>
      <c r="D827" s="125"/>
    </row>
    <row r="828" spans="2:4">
      <c r="B828" s="126"/>
      <c r="C828" s="125"/>
      <c r="D828" s="125"/>
    </row>
    <row r="829" spans="2:4">
      <c r="B829" s="126"/>
      <c r="C829" s="125"/>
      <c r="D829" s="125"/>
    </row>
    <row r="830" spans="2:4">
      <c r="B830" s="126"/>
      <c r="C830" s="125"/>
      <c r="D830" s="125"/>
    </row>
    <row r="831" spans="2:4">
      <c r="B831" s="126"/>
      <c r="C831" s="125"/>
      <c r="D831" s="125"/>
    </row>
    <row r="832" spans="2:4">
      <c r="B832" s="126"/>
      <c r="C832" s="125"/>
      <c r="D832" s="125"/>
    </row>
    <row r="833" spans="2:4">
      <c r="B833" s="126"/>
      <c r="C833" s="125"/>
      <c r="D833" s="125"/>
    </row>
    <row r="834" spans="2:4">
      <c r="B834" s="126"/>
      <c r="C834" s="125"/>
      <c r="D834" s="125"/>
    </row>
    <row r="835" spans="2:4">
      <c r="B835" s="126"/>
      <c r="C835" s="125"/>
      <c r="D835" s="125"/>
    </row>
    <row r="836" spans="2:4">
      <c r="B836" s="126"/>
      <c r="C836" s="125"/>
      <c r="D836" s="125"/>
    </row>
    <row r="837" spans="2:4">
      <c r="B837" s="126"/>
      <c r="C837" s="125"/>
      <c r="D837" s="125"/>
    </row>
    <row r="838" spans="2:4">
      <c r="B838" s="126"/>
      <c r="C838" s="125"/>
      <c r="D838" s="125"/>
    </row>
    <row r="839" spans="2:4">
      <c r="B839" s="126"/>
      <c r="C839" s="125"/>
      <c r="D839" s="125"/>
    </row>
    <row r="840" spans="2:4">
      <c r="B840" s="126"/>
      <c r="C840" s="125"/>
      <c r="D840" s="125"/>
    </row>
    <row r="841" spans="2:4">
      <c r="B841" s="126"/>
      <c r="C841" s="125"/>
      <c r="D841" s="125"/>
    </row>
    <row r="842" spans="2:4">
      <c r="B842" s="126"/>
      <c r="C842" s="125"/>
      <c r="D842" s="125"/>
    </row>
    <row r="843" spans="2:4">
      <c r="B843" s="126"/>
      <c r="C843" s="125"/>
      <c r="D843" s="125"/>
    </row>
    <row r="844" spans="2:4">
      <c r="B844" s="126"/>
      <c r="C844" s="125"/>
      <c r="D844" s="125"/>
    </row>
    <row r="845" spans="2:4">
      <c r="B845" s="126"/>
      <c r="C845" s="125"/>
      <c r="D845" s="125"/>
    </row>
    <row r="846" spans="2:4">
      <c r="B846" s="126"/>
      <c r="C846" s="125"/>
      <c r="D846" s="125"/>
    </row>
    <row r="847" spans="2:4">
      <c r="B847" s="126"/>
      <c r="C847" s="125"/>
      <c r="D847" s="125"/>
    </row>
    <row r="848" spans="2:4">
      <c r="B848" s="126"/>
      <c r="C848" s="125"/>
      <c r="D848" s="125"/>
    </row>
    <row r="849" spans="2:4">
      <c r="B849" s="126"/>
      <c r="C849" s="125"/>
      <c r="D849" s="125"/>
    </row>
    <row r="850" spans="2:4">
      <c r="B850" s="126"/>
      <c r="C850" s="125"/>
      <c r="D850" s="125"/>
    </row>
    <row r="851" spans="2:4">
      <c r="B851" s="126"/>
      <c r="C851" s="125"/>
      <c r="D851" s="125"/>
    </row>
    <row r="852" spans="2:4">
      <c r="B852" s="126"/>
      <c r="C852" s="125"/>
      <c r="D852" s="125"/>
    </row>
    <row r="853" spans="2:4">
      <c r="B853" s="126"/>
      <c r="C853" s="125"/>
      <c r="D853" s="125"/>
    </row>
    <row r="854" spans="2:4">
      <c r="B854" s="126"/>
      <c r="C854" s="125"/>
      <c r="D854" s="125"/>
    </row>
    <row r="855" spans="2:4">
      <c r="B855" s="126"/>
      <c r="C855" s="125"/>
      <c r="D855" s="125"/>
    </row>
    <row r="856" spans="2:4">
      <c r="B856" s="126"/>
      <c r="C856" s="125"/>
      <c r="D856" s="125"/>
    </row>
    <row r="857" spans="2:4">
      <c r="B857" s="126"/>
      <c r="C857" s="125"/>
      <c r="D857" s="125"/>
    </row>
    <row r="858" spans="2:4">
      <c r="B858" s="126"/>
      <c r="C858" s="125"/>
      <c r="D858" s="125"/>
    </row>
    <row r="859" spans="2:4">
      <c r="B859" s="126"/>
      <c r="C859" s="125"/>
      <c r="D859" s="125"/>
    </row>
    <row r="860" spans="2:4">
      <c r="B860" s="126"/>
      <c r="C860" s="125"/>
      <c r="D860" s="125"/>
    </row>
    <row r="861" spans="2:4">
      <c r="B861" s="126"/>
      <c r="C861" s="125"/>
      <c r="D861" s="125"/>
    </row>
    <row r="862" spans="2:4">
      <c r="B862" s="126"/>
      <c r="C862" s="125"/>
      <c r="D862" s="125"/>
    </row>
    <row r="863" spans="2:4">
      <c r="B863" s="126"/>
      <c r="C863" s="125"/>
      <c r="D863" s="125"/>
    </row>
    <row r="864" spans="2:4">
      <c r="B864" s="126"/>
      <c r="C864" s="125"/>
      <c r="D864" s="125"/>
    </row>
    <row r="865" spans="2:4">
      <c r="B865" s="126"/>
      <c r="C865" s="125"/>
      <c r="D865" s="125"/>
    </row>
    <row r="866" spans="2:4">
      <c r="B866" s="126"/>
      <c r="C866" s="125"/>
      <c r="D866" s="125"/>
    </row>
    <row r="867" spans="2:4">
      <c r="B867" s="126"/>
      <c r="C867" s="125"/>
      <c r="D867" s="125"/>
    </row>
    <row r="868" spans="2:4">
      <c r="B868" s="126"/>
      <c r="C868" s="125"/>
      <c r="D868" s="125"/>
    </row>
    <row r="869" spans="2:4">
      <c r="B869" s="126"/>
      <c r="C869" s="125"/>
      <c r="D869" s="125"/>
    </row>
    <row r="870" spans="2:4">
      <c r="B870" s="126"/>
      <c r="C870" s="125"/>
      <c r="D870" s="125"/>
    </row>
    <row r="871" spans="2:4">
      <c r="B871" s="126"/>
      <c r="C871" s="125"/>
      <c r="D871" s="125"/>
    </row>
    <row r="872" spans="2:4">
      <c r="B872" s="126"/>
      <c r="C872" s="125"/>
      <c r="D872" s="125"/>
    </row>
    <row r="873" spans="2:4">
      <c r="B873" s="126"/>
      <c r="C873" s="125"/>
      <c r="D873" s="125"/>
    </row>
    <row r="874" spans="2:4">
      <c r="B874" s="126"/>
      <c r="C874" s="125"/>
      <c r="D874" s="125"/>
    </row>
    <row r="875" spans="2:4">
      <c r="B875" s="126"/>
      <c r="C875" s="125"/>
      <c r="D875" s="125"/>
    </row>
    <row r="876" spans="2:4">
      <c r="B876" s="126"/>
      <c r="C876" s="125"/>
      <c r="D876" s="125"/>
    </row>
    <row r="877" spans="2:4">
      <c r="B877" s="126"/>
      <c r="C877" s="125"/>
      <c r="D877" s="125"/>
    </row>
    <row r="878" spans="2:4">
      <c r="B878" s="126"/>
      <c r="C878" s="125"/>
      <c r="D878" s="125"/>
    </row>
    <row r="879" spans="2:4">
      <c r="B879" s="126"/>
      <c r="C879" s="125"/>
      <c r="D879" s="125"/>
    </row>
    <row r="880" spans="2:4">
      <c r="B880" s="126"/>
      <c r="C880" s="125"/>
      <c r="D880" s="125"/>
    </row>
    <row r="881" spans="2:4">
      <c r="B881" s="126"/>
      <c r="C881" s="125"/>
      <c r="D881" s="125"/>
    </row>
    <row r="882" spans="2:4">
      <c r="B882" s="126"/>
      <c r="C882" s="125"/>
      <c r="D882" s="125"/>
    </row>
    <row r="883" spans="2:4">
      <c r="B883" s="126"/>
      <c r="C883" s="125"/>
      <c r="D883" s="125"/>
    </row>
    <row r="884" spans="2:4">
      <c r="B884" s="126"/>
      <c r="C884" s="125"/>
      <c r="D884" s="125"/>
    </row>
    <row r="885" spans="2:4">
      <c r="B885" s="126"/>
      <c r="C885" s="125"/>
      <c r="D885" s="125"/>
    </row>
    <row r="886" spans="2:4">
      <c r="B886" s="126"/>
      <c r="C886" s="125"/>
      <c r="D886" s="125"/>
    </row>
    <row r="887" spans="2:4">
      <c r="B887" s="126"/>
      <c r="C887" s="125"/>
      <c r="D887" s="125"/>
    </row>
    <row r="888" spans="2:4">
      <c r="B888" s="126"/>
      <c r="C888" s="125"/>
      <c r="D888" s="125"/>
    </row>
    <row r="889" spans="2:4">
      <c r="B889" s="126"/>
      <c r="C889" s="125"/>
      <c r="D889" s="125"/>
    </row>
    <row r="890" spans="2:4">
      <c r="B890" s="126"/>
      <c r="C890" s="125"/>
      <c r="D890" s="125"/>
    </row>
    <row r="891" spans="2:4">
      <c r="B891" s="126"/>
      <c r="C891" s="125"/>
      <c r="D891" s="125"/>
    </row>
    <row r="892" spans="2:4">
      <c r="B892" s="126"/>
      <c r="C892" s="125"/>
      <c r="D892" s="125"/>
    </row>
    <row r="893" spans="2:4">
      <c r="B893" s="126"/>
      <c r="C893" s="125"/>
      <c r="D893" s="125"/>
    </row>
    <row r="894" spans="2:4">
      <c r="B894" s="126"/>
      <c r="C894" s="125"/>
      <c r="D894" s="125"/>
    </row>
    <row r="895" spans="2:4">
      <c r="B895" s="126"/>
      <c r="C895" s="125"/>
      <c r="D895" s="125"/>
    </row>
    <row r="896" spans="2:4">
      <c r="B896" s="126"/>
      <c r="C896" s="125"/>
      <c r="D896" s="125"/>
    </row>
    <row r="897" spans="2:4">
      <c r="B897" s="126"/>
      <c r="C897" s="125"/>
      <c r="D897" s="125"/>
    </row>
    <row r="898" spans="2:4">
      <c r="B898" s="126"/>
      <c r="C898" s="125"/>
      <c r="D898" s="125"/>
    </row>
    <row r="899" spans="2:4">
      <c r="B899" s="126"/>
      <c r="C899" s="125"/>
      <c r="D899" s="125"/>
    </row>
    <row r="900" spans="2:4">
      <c r="B900" s="126"/>
      <c r="C900" s="125"/>
      <c r="D900" s="125"/>
    </row>
    <row r="901" spans="2:4">
      <c r="B901" s="126"/>
      <c r="C901" s="125"/>
      <c r="D901" s="125"/>
    </row>
    <row r="902" spans="2:4">
      <c r="B902" s="126"/>
      <c r="C902" s="125"/>
      <c r="D902" s="125"/>
    </row>
    <row r="903" spans="2:4">
      <c r="B903" s="126"/>
      <c r="C903" s="125"/>
      <c r="D903" s="125"/>
    </row>
    <row r="904" spans="2:4">
      <c r="B904" s="126"/>
      <c r="C904" s="125"/>
      <c r="D904" s="125"/>
    </row>
    <row r="905" spans="2:4">
      <c r="B905" s="126"/>
      <c r="C905" s="125"/>
      <c r="D905" s="125"/>
    </row>
    <row r="906" spans="2:4">
      <c r="B906" s="126"/>
      <c r="C906" s="125"/>
      <c r="D906" s="125"/>
    </row>
    <row r="907" spans="2:4">
      <c r="B907" s="126"/>
      <c r="C907" s="125"/>
      <c r="D907" s="125"/>
    </row>
    <row r="908" spans="2:4">
      <c r="B908" s="126"/>
      <c r="C908" s="125"/>
      <c r="D908" s="125"/>
    </row>
    <row r="909" spans="2:4">
      <c r="B909" s="126"/>
      <c r="C909" s="125"/>
      <c r="D909" s="125"/>
    </row>
    <row r="910" spans="2:4">
      <c r="B910" s="126"/>
      <c r="C910" s="125"/>
      <c r="D910" s="125"/>
    </row>
    <row r="911" spans="2:4">
      <c r="B911" s="126"/>
      <c r="C911" s="125"/>
      <c r="D911" s="125"/>
    </row>
    <row r="912" spans="2:4">
      <c r="B912" s="126"/>
      <c r="C912" s="125"/>
      <c r="D912" s="125"/>
    </row>
    <row r="913" spans="2:4">
      <c r="B913" s="126"/>
      <c r="C913" s="125"/>
      <c r="D913" s="125"/>
    </row>
    <row r="914" spans="2:4">
      <c r="B914" s="126"/>
      <c r="C914" s="125"/>
      <c r="D914" s="125"/>
    </row>
    <row r="915" spans="2:4">
      <c r="B915" s="126"/>
      <c r="C915" s="125"/>
      <c r="D915" s="125"/>
    </row>
    <row r="916" spans="2:4">
      <c r="B916" s="126"/>
      <c r="C916" s="125"/>
      <c r="D916" s="125"/>
    </row>
    <row r="917" spans="2:4">
      <c r="B917" s="126"/>
      <c r="C917" s="125"/>
      <c r="D917" s="125"/>
    </row>
    <row r="918" spans="2:4">
      <c r="B918" s="126"/>
      <c r="C918" s="125"/>
      <c r="D918" s="125"/>
    </row>
    <row r="919" spans="2:4">
      <c r="B919" s="126"/>
      <c r="C919" s="125"/>
      <c r="D919" s="125"/>
    </row>
    <row r="920" spans="2:4">
      <c r="B920" s="126"/>
      <c r="C920" s="125"/>
      <c r="D920" s="125"/>
    </row>
    <row r="921" spans="2:4">
      <c r="B921" s="126"/>
      <c r="C921" s="125"/>
      <c r="D921" s="125"/>
    </row>
    <row r="922" spans="2:4">
      <c r="B922" s="126"/>
      <c r="C922" s="125"/>
      <c r="D922" s="125"/>
    </row>
    <row r="923" spans="2:4">
      <c r="B923" s="126"/>
      <c r="C923" s="125"/>
      <c r="D923" s="125"/>
    </row>
    <row r="924" spans="2:4">
      <c r="B924" s="126"/>
      <c r="C924" s="125"/>
      <c r="D924" s="125"/>
    </row>
    <row r="925" spans="2:4">
      <c r="B925" s="126"/>
      <c r="C925" s="125"/>
      <c r="D925" s="125"/>
    </row>
    <row r="926" spans="2:4">
      <c r="B926" s="126"/>
      <c r="C926" s="125"/>
      <c r="D926" s="125"/>
    </row>
    <row r="927" spans="2:4">
      <c r="B927" s="126"/>
      <c r="C927" s="125"/>
      <c r="D927" s="125"/>
    </row>
    <row r="928" spans="2:4">
      <c r="B928" s="126"/>
      <c r="C928" s="125"/>
      <c r="D928" s="125"/>
    </row>
    <row r="929" spans="2:4">
      <c r="B929" s="126"/>
      <c r="C929" s="125"/>
      <c r="D929" s="125"/>
    </row>
    <row r="930" spans="2:4">
      <c r="B930" s="126"/>
      <c r="C930" s="125"/>
      <c r="D930" s="125"/>
    </row>
    <row r="931" spans="2:4">
      <c r="B931" s="126"/>
      <c r="C931" s="125"/>
      <c r="D931" s="125"/>
    </row>
    <row r="932" spans="2:4">
      <c r="B932" s="126"/>
      <c r="C932" s="125"/>
      <c r="D932" s="125"/>
    </row>
    <row r="933" spans="2:4">
      <c r="B933" s="126"/>
      <c r="C933" s="125"/>
      <c r="D933" s="125"/>
    </row>
    <row r="934" spans="2:4">
      <c r="B934" s="126"/>
      <c r="C934" s="125"/>
      <c r="D934" s="125"/>
    </row>
    <row r="935" spans="2:4">
      <c r="B935" s="126"/>
      <c r="C935" s="125"/>
      <c r="D935" s="125"/>
    </row>
    <row r="936" spans="2:4">
      <c r="B936" s="126"/>
      <c r="C936" s="125"/>
      <c r="D936" s="125"/>
    </row>
    <row r="937" spans="2:4">
      <c r="B937" s="126"/>
      <c r="C937" s="125"/>
      <c r="D937" s="125"/>
    </row>
    <row r="938" spans="2:4">
      <c r="B938" s="126"/>
      <c r="C938" s="125"/>
      <c r="D938" s="125"/>
    </row>
    <row r="939" spans="2:4">
      <c r="B939" s="126"/>
      <c r="C939" s="125"/>
      <c r="D939" s="125"/>
    </row>
    <row r="940" spans="2:4">
      <c r="B940" s="126"/>
      <c r="C940" s="125"/>
      <c r="D940" s="125"/>
    </row>
    <row r="941" spans="2:4">
      <c r="B941" s="126"/>
      <c r="C941" s="125"/>
      <c r="D941" s="125"/>
    </row>
    <row r="942" spans="2:4">
      <c r="B942" s="126"/>
      <c r="C942" s="125"/>
      <c r="D942" s="125"/>
    </row>
    <row r="943" spans="2:4">
      <c r="B943" s="126"/>
      <c r="C943" s="125"/>
      <c r="D943" s="125"/>
    </row>
    <row r="944" spans="2:4">
      <c r="B944" s="126"/>
      <c r="C944" s="125"/>
      <c r="D944" s="125"/>
    </row>
    <row r="945" spans="2:4">
      <c r="B945" s="126"/>
      <c r="C945" s="125"/>
      <c r="D945" s="125"/>
    </row>
    <row r="946" spans="2:4">
      <c r="B946" s="126"/>
      <c r="C946" s="125"/>
      <c r="D946" s="125"/>
    </row>
    <row r="947" spans="2:4">
      <c r="B947" s="126"/>
      <c r="C947" s="125"/>
      <c r="D947" s="125"/>
    </row>
    <row r="948" spans="2:4">
      <c r="B948" s="126"/>
      <c r="C948" s="125"/>
      <c r="D948" s="125"/>
    </row>
    <row r="949" spans="2:4">
      <c r="B949" s="126"/>
      <c r="C949" s="125"/>
      <c r="D949" s="125"/>
    </row>
    <row r="950" spans="2:4">
      <c r="B950" s="126"/>
      <c r="C950" s="125"/>
      <c r="D950" s="125"/>
    </row>
    <row r="951" spans="2:4">
      <c r="B951" s="126"/>
      <c r="C951" s="125"/>
      <c r="D951" s="125"/>
    </row>
    <row r="952" spans="2:4">
      <c r="B952" s="126"/>
      <c r="C952" s="125"/>
      <c r="D952" s="125"/>
    </row>
    <row r="953" spans="2:4">
      <c r="B953" s="126"/>
      <c r="C953" s="125"/>
      <c r="D953" s="125"/>
    </row>
    <row r="954" spans="2:4">
      <c r="B954" s="126"/>
      <c r="C954" s="125"/>
      <c r="D954" s="125"/>
    </row>
    <row r="955" spans="2:4">
      <c r="B955" s="126"/>
      <c r="C955" s="125"/>
      <c r="D955" s="125"/>
    </row>
    <row r="956" spans="2:4">
      <c r="B956" s="126"/>
      <c r="C956" s="125"/>
      <c r="D956" s="125"/>
    </row>
    <row r="957" spans="2:4">
      <c r="B957" s="126"/>
      <c r="C957" s="125"/>
      <c r="D957" s="125"/>
    </row>
    <row r="958" spans="2:4">
      <c r="B958" s="126"/>
      <c r="C958" s="125"/>
      <c r="D958" s="125"/>
    </row>
    <row r="959" spans="2:4">
      <c r="B959" s="126"/>
      <c r="C959" s="125"/>
      <c r="D959" s="125"/>
    </row>
    <row r="960" spans="2:4">
      <c r="B960" s="126"/>
      <c r="C960" s="125"/>
      <c r="D960" s="125"/>
    </row>
    <row r="961" spans="2:4">
      <c r="B961" s="126"/>
      <c r="C961" s="125"/>
      <c r="D961" s="125"/>
    </row>
    <row r="962" spans="2:4">
      <c r="B962" s="126"/>
      <c r="C962" s="125"/>
      <c r="D962" s="125"/>
    </row>
    <row r="963" spans="2:4">
      <c r="B963" s="126"/>
      <c r="C963" s="125"/>
      <c r="D963" s="125"/>
    </row>
    <row r="964" spans="2:4">
      <c r="B964" s="126"/>
      <c r="C964" s="125"/>
      <c r="D964" s="125"/>
    </row>
    <row r="965" spans="2:4">
      <c r="B965" s="126"/>
      <c r="C965" s="125"/>
      <c r="D965" s="125"/>
    </row>
    <row r="966" spans="2:4">
      <c r="B966" s="126"/>
      <c r="C966" s="125"/>
      <c r="D966" s="125"/>
    </row>
    <row r="967" spans="2:4">
      <c r="B967" s="126"/>
      <c r="C967" s="125"/>
      <c r="D967" s="125"/>
    </row>
  </sheetData>
  <sheetProtection sheet="1" objects="1" scenarios="1"/>
  <mergeCells count="1">
    <mergeCell ref="B6:D6"/>
  </mergeCells>
  <phoneticPr fontId="5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22" width="5.7109375" style="1" customWidth="1"/>
    <col min="23" max="16384" width="9.140625" style="1"/>
  </cols>
  <sheetData>
    <row r="1" spans="2:16">
      <c r="B1" s="45" t="s">
        <v>150</v>
      </c>
      <c r="C1" s="65" t="s" vm="1">
        <v>238</v>
      </c>
    </row>
    <row r="2" spans="2:16">
      <c r="B2" s="45" t="s">
        <v>149</v>
      </c>
      <c r="C2" s="65" t="s">
        <v>239</v>
      </c>
    </row>
    <row r="3" spans="2:16">
      <c r="B3" s="45" t="s">
        <v>151</v>
      </c>
      <c r="C3" s="65" t="s">
        <v>240</v>
      </c>
    </row>
    <row r="4" spans="2:16">
      <c r="B4" s="45" t="s">
        <v>152</v>
      </c>
      <c r="C4" s="65" t="s">
        <v>241</v>
      </c>
    </row>
    <row r="6" spans="2:16" ht="26.25" customHeight="1">
      <c r="B6" s="157" t="s">
        <v>188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9"/>
    </row>
    <row r="7" spans="2:16" s="3" customFormat="1" ht="78.75">
      <c r="B7" s="21" t="s">
        <v>120</v>
      </c>
      <c r="C7" s="28" t="s">
        <v>48</v>
      </c>
      <c r="D7" s="28" t="s">
        <v>69</v>
      </c>
      <c r="E7" s="28" t="s">
        <v>14</v>
      </c>
      <c r="F7" s="28" t="s">
        <v>70</v>
      </c>
      <c r="G7" s="28" t="s">
        <v>108</v>
      </c>
      <c r="H7" s="28" t="s">
        <v>17</v>
      </c>
      <c r="I7" s="28" t="s">
        <v>107</v>
      </c>
      <c r="J7" s="28" t="s">
        <v>16</v>
      </c>
      <c r="K7" s="28" t="s">
        <v>186</v>
      </c>
      <c r="L7" s="28" t="s">
        <v>218</v>
      </c>
      <c r="M7" s="28" t="s">
        <v>187</v>
      </c>
      <c r="N7" s="28" t="s">
        <v>62</v>
      </c>
      <c r="O7" s="28" t="s">
        <v>153</v>
      </c>
      <c r="P7" s="29" t="s">
        <v>155</v>
      </c>
    </row>
    <row r="8" spans="2:16" s="3" customFormat="1" ht="17.25" customHeight="1">
      <c r="B8" s="14"/>
      <c r="C8" s="30"/>
      <c r="D8" s="30"/>
      <c r="E8" s="30"/>
      <c r="F8" s="30"/>
      <c r="G8" s="30" t="s">
        <v>21</v>
      </c>
      <c r="H8" s="30" t="s">
        <v>20</v>
      </c>
      <c r="I8" s="30"/>
      <c r="J8" s="30" t="s">
        <v>19</v>
      </c>
      <c r="K8" s="30" t="s">
        <v>19</v>
      </c>
      <c r="L8" s="30" t="s">
        <v>220</v>
      </c>
      <c r="M8" s="30" t="s">
        <v>216</v>
      </c>
      <c r="N8" s="30" t="s">
        <v>19</v>
      </c>
      <c r="O8" s="30" t="s">
        <v>19</v>
      </c>
      <c r="P8" s="31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34" t="s">
        <v>3829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135">
        <v>0</v>
      </c>
      <c r="N10" s="95"/>
      <c r="O10" s="95"/>
      <c r="P10" s="95"/>
    </row>
    <row r="11" spans="2:16" ht="20.25" customHeight="1">
      <c r="B11" s="131" t="s">
        <v>229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</row>
    <row r="12" spans="2:16">
      <c r="B12" s="131" t="s">
        <v>116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</row>
    <row r="13" spans="2:16">
      <c r="B13" s="131" t="s">
        <v>219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</row>
    <row r="14" spans="2:16"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</row>
    <row r="15" spans="2:16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</row>
    <row r="16" spans="2:16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</row>
    <row r="17" spans="2:16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</row>
    <row r="18" spans="2:16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2:16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  <row r="20" spans="2:16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</row>
    <row r="21" spans="2:16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2:16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  <row r="23" spans="2:16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2:16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</row>
    <row r="25" spans="2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</row>
    <row r="26" spans="2:16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2:16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2:16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2:16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</row>
    <row r="30" spans="2:16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</row>
    <row r="31" spans="2:16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</row>
    <row r="32" spans="2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spans="2:16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</row>
    <row r="34" spans="2:16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</row>
    <row r="35" spans="2:16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</row>
    <row r="36" spans="2:16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</row>
    <row r="37" spans="2:16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</row>
    <row r="38" spans="2:16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</row>
    <row r="39" spans="2:16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</row>
    <row r="40" spans="2:16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2:16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2:16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</row>
    <row r="43" spans="2:16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</row>
    <row r="44" spans="2:16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</row>
    <row r="45" spans="2:16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</row>
    <row r="46" spans="2:16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</row>
    <row r="47" spans="2:16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</row>
    <row r="48" spans="2:16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</row>
    <row r="49" spans="2:16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</row>
    <row r="50" spans="2:16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</row>
    <row r="51" spans="2:16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</row>
    <row r="52" spans="2:16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</row>
    <row r="53" spans="2:16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</row>
    <row r="54" spans="2:16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</row>
    <row r="55" spans="2:16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</row>
    <row r="56" spans="2:16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</row>
    <row r="57" spans="2:16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</row>
    <row r="58" spans="2:16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</row>
    <row r="59" spans="2:16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</row>
    <row r="60" spans="2:16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</row>
    <row r="61" spans="2:16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</row>
    <row r="62" spans="2:16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</row>
    <row r="63" spans="2:16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</row>
    <row r="64" spans="2:16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</row>
    <row r="65" spans="2:16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</row>
    <row r="66" spans="2:16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</row>
    <row r="67" spans="2:16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</row>
    <row r="68" spans="2:16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</row>
    <row r="69" spans="2:16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</row>
    <row r="70" spans="2:16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</row>
    <row r="71" spans="2:16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</row>
    <row r="72" spans="2:16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</row>
    <row r="73" spans="2:16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</row>
    <row r="74" spans="2:16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</row>
    <row r="75" spans="2:16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</row>
    <row r="76" spans="2:16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</row>
    <row r="77" spans="2:16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</row>
    <row r="78" spans="2:16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</row>
    <row r="79" spans="2:16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</row>
    <row r="80" spans="2:16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</row>
    <row r="81" spans="2:16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</row>
    <row r="82" spans="2:16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</row>
    <row r="83" spans="2:16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</row>
    <row r="84" spans="2:16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</row>
    <row r="85" spans="2:16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</row>
    <row r="86" spans="2:16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</row>
    <row r="87" spans="2:16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</row>
    <row r="88" spans="2:16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</row>
    <row r="89" spans="2:16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</row>
    <row r="90" spans="2:16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</row>
    <row r="91" spans="2:16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</row>
    <row r="92" spans="2:16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</row>
    <row r="93" spans="2:16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</row>
    <row r="94" spans="2:16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</row>
    <row r="95" spans="2:16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</row>
    <row r="96" spans="2:16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</row>
    <row r="97" spans="2:16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</row>
    <row r="98" spans="2:16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</row>
    <row r="99" spans="2:16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</row>
    <row r="100" spans="2:16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</row>
    <row r="101" spans="2:16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</row>
    <row r="102" spans="2:16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</row>
    <row r="103" spans="2:16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</row>
    <row r="104" spans="2:16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</row>
    <row r="105" spans="2:16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</row>
    <row r="106" spans="2:16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</row>
    <row r="107" spans="2:16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</row>
    <row r="108" spans="2:16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</row>
    <row r="109" spans="2:16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</row>
    <row r="110" spans="2:16">
      <c r="B110" s="126"/>
      <c r="C110" s="126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</row>
    <row r="111" spans="2:16">
      <c r="B111" s="126"/>
      <c r="C111" s="126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</row>
    <row r="112" spans="2:16">
      <c r="B112" s="126"/>
      <c r="C112" s="126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</row>
    <row r="113" spans="2:16">
      <c r="B113" s="126"/>
      <c r="C113" s="126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</row>
    <row r="114" spans="2:16">
      <c r="B114" s="126"/>
      <c r="C114" s="126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</row>
    <row r="115" spans="2:16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</row>
    <row r="116" spans="2:16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</row>
    <row r="117" spans="2:16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</row>
    <row r="118" spans="2:16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</row>
    <row r="119" spans="2:16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</row>
    <row r="120" spans="2:16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</row>
    <row r="121" spans="2:16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</row>
    <row r="122" spans="2:16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</row>
    <row r="123" spans="2:16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</row>
    <row r="124" spans="2:16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</row>
    <row r="125" spans="2:16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</row>
    <row r="126" spans="2:16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</row>
    <row r="127" spans="2:16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</row>
    <row r="128" spans="2:16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</row>
    <row r="129" spans="2:16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</row>
    <row r="130" spans="2:16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</row>
    <row r="131" spans="2:16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</row>
    <row r="132" spans="2:16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</row>
    <row r="133" spans="2:16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</row>
    <row r="134" spans="2:16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</row>
    <row r="135" spans="2:16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</row>
    <row r="136" spans="2:16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</row>
    <row r="137" spans="2:16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</row>
    <row r="138" spans="2:16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</row>
    <row r="139" spans="2:16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</row>
    <row r="140" spans="2:16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</row>
    <row r="141" spans="2:16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</row>
    <row r="142" spans="2:16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</row>
    <row r="143" spans="2:16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</row>
    <row r="144" spans="2:16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</row>
    <row r="145" spans="2:16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</row>
    <row r="146" spans="2:16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</row>
    <row r="147" spans="2:16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</row>
    <row r="148" spans="2:16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</row>
    <row r="149" spans="2:16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</row>
    <row r="150" spans="2:16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  <row r="215" spans="2:16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</row>
    <row r="216" spans="2:16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</row>
    <row r="217" spans="2:16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0"/>
      <c r="D397" s="1"/>
    </row>
    <row r="398" spans="2:4">
      <c r="B398" s="40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31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9.57031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85546875" style="1" bestFit="1" customWidth="1"/>
    <col min="15" max="15" width="10" style="1" bestFit="1" customWidth="1"/>
    <col min="16" max="16" width="9" style="1" bestFit="1" customWidth="1"/>
    <col min="17" max="17" width="5.7109375" style="1" customWidth="1"/>
    <col min="18" max="16384" width="9.140625" style="1"/>
  </cols>
  <sheetData>
    <row r="1" spans="2:16">
      <c r="B1" s="45" t="s">
        <v>150</v>
      </c>
      <c r="C1" s="65" t="s" vm="1">
        <v>238</v>
      </c>
    </row>
    <row r="2" spans="2:16">
      <c r="B2" s="45" t="s">
        <v>149</v>
      </c>
      <c r="C2" s="65" t="s">
        <v>239</v>
      </c>
    </row>
    <row r="3" spans="2:16">
      <c r="B3" s="45" t="s">
        <v>151</v>
      </c>
      <c r="C3" s="65" t="s">
        <v>240</v>
      </c>
    </row>
    <row r="4" spans="2:16">
      <c r="B4" s="45" t="s">
        <v>152</v>
      </c>
      <c r="C4" s="65" t="s">
        <v>241</v>
      </c>
    </row>
    <row r="6" spans="2:16" ht="26.25" customHeight="1">
      <c r="B6" s="157" t="s">
        <v>189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9"/>
    </row>
    <row r="7" spans="2:16" s="3" customFormat="1" ht="78.75">
      <c r="B7" s="21" t="s">
        <v>120</v>
      </c>
      <c r="C7" s="28" t="s">
        <v>48</v>
      </c>
      <c r="D7" s="28" t="s">
        <v>69</v>
      </c>
      <c r="E7" s="28" t="s">
        <v>14</v>
      </c>
      <c r="F7" s="28" t="s">
        <v>70</v>
      </c>
      <c r="G7" s="28" t="s">
        <v>108</v>
      </c>
      <c r="H7" s="28" t="s">
        <v>17</v>
      </c>
      <c r="I7" s="28" t="s">
        <v>107</v>
      </c>
      <c r="J7" s="28" t="s">
        <v>16</v>
      </c>
      <c r="K7" s="28" t="s">
        <v>186</v>
      </c>
      <c r="L7" s="28" t="s">
        <v>213</v>
      </c>
      <c r="M7" s="28" t="s">
        <v>187</v>
      </c>
      <c r="N7" s="28" t="s">
        <v>62</v>
      </c>
      <c r="O7" s="28" t="s">
        <v>153</v>
      </c>
      <c r="P7" s="29" t="s">
        <v>155</v>
      </c>
    </row>
    <row r="8" spans="2:16" s="3" customFormat="1" ht="17.25" customHeight="1">
      <c r="B8" s="14"/>
      <c r="C8" s="30"/>
      <c r="D8" s="30"/>
      <c r="E8" s="30"/>
      <c r="F8" s="30"/>
      <c r="G8" s="30" t="s">
        <v>21</v>
      </c>
      <c r="H8" s="30" t="s">
        <v>20</v>
      </c>
      <c r="I8" s="30"/>
      <c r="J8" s="30" t="s">
        <v>19</v>
      </c>
      <c r="K8" s="30" t="s">
        <v>19</v>
      </c>
      <c r="L8" s="30" t="s">
        <v>220</v>
      </c>
      <c r="M8" s="30" t="s">
        <v>216</v>
      </c>
      <c r="N8" s="30" t="s">
        <v>19</v>
      </c>
      <c r="O8" s="30" t="s">
        <v>19</v>
      </c>
      <c r="P8" s="31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95" t="s">
        <v>191</v>
      </c>
      <c r="C10" s="96"/>
      <c r="D10" s="96"/>
      <c r="E10" s="96"/>
      <c r="F10" s="96"/>
      <c r="G10" s="96"/>
      <c r="H10" s="103">
        <v>1.4117259218635898</v>
      </c>
      <c r="I10" s="96"/>
      <c r="J10" s="96"/>
      <c r="K10" s="110">
        <v>8.9678519220222783E-2</v>
      </c>
      <c r="L10" s="103"/>
      <c r="M10" s="103">
        <v>91264.869819999993</v>
      </c>
      <c r="N10" s="96"/>
      <c r="O10" s="104">
        <f>M10/$M$10</f>
        <v>1</v>
      </c>
      <c r="P10" s="104">
        <f>M10/'סכום נכסי הקרן'!$C$42</f>
        <v>1.2116809881640566E-3</v>
      </c>
    </row>
    <row r="11" spans="2:16" ht="20.25" customHeight="1">
      <c r="B11" s="116" t="s">
        <v>206</v>
      </c>
      <c r="C11" s="96"/>
      <c r="D11" s="96"/>
      <c r="E11" s="96"/>
      <c r="F11" s="96"/>
      <c r="G11" s="96"/>
      <c r="H11" s="103">
        <v>1.4117259218635898</v>
      </c>
      <c r="I11" s="96"/>
      <c r="J11" s="96"/>
      <c r="K11" s="110">
        <v>8.9678519220222783E-2</v>
      </c>
      <c r="L11" s="103"/>
      <c r="M11" s="103">
        <v>91264.869819999993</v>
      </c>
      <c r="N11" s="96"/>
      <c r="O11" s="104">
        <f t="shared" ref="O11:O14" si="0">M11/$M$10</f>
        <v>1</v>
      </c>
      <c r="P11" s="104">
        <f>M11/'סכום נכסי הקרן'!$C$42</f>
        <v>1.2116809881640566E-3</v>
      </c>
    </row>
    <row r="12" spans="2:16">
      <c r="B12" s="112" t="s">
        <v>34</v>
      </c>
      <c r="C12" s="98"/>
      <c r="D12" s="98"/>
      <c r="E12" s="98"/>
      <c r="F12" s="98"/>
      <c r="G12" s="98"/>
      <c r="H12" s="106">
        <v>1.4117259218635898</v>
      </c>
      <c r="I12" s="98"/>
      <c r="J12" s="98"/>
      <c r="K12" s="68">
        <v>8.9678519220222783E-2</v>
      </c>
      <c r="L12" s="106"/>
      <c r="M12" s="106">
        <v>91264.869819999993</v>
      </c>
      <c r="N12" s="98"/>
      <c r="O12" s="107">
        <f t="shared" si="0"/>
        <v>1</v>
      </c>
      <c r="P12" s="107">
        <f>M12/'סכום נכסי הקרן'!$C$42</f>
        <v>1.2116809881640566E-3</v>
      </c>
    </row>
    <row r="13" spans="2:16">
      <c r="B13" s="102" t="s">
        <v>3820</v>
      </c>
      <c r="C13" s="96">
        <v>8745</v>
      </c>
      <c r="D13" s="109" t="s">
        <v>334</v>
      </c>
      <c r="E13" s="96" t="s">
        <v>3716</v>
      </c>
      <c r="F13" s="96" t="s">
        <v>3705</v>
      </c>
      <c r="G13" s="118">
        <v>39902</v>
      </c>
      <c r="H13" s="103">
        <v>1.42</v>
      </c>
      <c r="I13" s="109" t="s">
        <v>137</v>
      </c>
      <c r="J13" s="110">
        <v>8.6999999999999994E-2</v>
      </c>
      <c r="K13" s="110">
        <v>8.9699999999999988E-2</v>
      </c>
      <c r="L13" s="103">
        <v>80000000</v>
      </c>
      <c r="M13" s="103">
        <v>90538.780719999995</v>
      </c>
      <c r="N13" s="96"/>
      <c r="O13" s="104">
        <f t="shared" si="0"/>
        <v>0.99204415563806703</v>
      </c>
      <c r="P13" s="104">
        <f>M13/'סכום נכסי הקרן'!$C$42</f>
        <v>1.2020410428059101E-3</v>
      </c>
    </row>
    <row r="14" spans="2:16">
      <c r="B14" s="102" t="s">
        <v>3821</v>
      </c>
      <c r="C14" s="96" t="s">
        <v>3822</v>
      </c>
      <c r="D14" s="109" t="s">
        <v>133</v>
      </c>
      <c r="E14" s="96" t="s">
        <v>639</v>
      </c>
      <c r="F14" s="96" t="s">
        <v>135</v>
      </c>
      <c r="G14" s="118">
        <v>39259</v>
      </c>
      <c r="H14" s="103">
        <v>0.38</v>
      </c>
      <c r="I14" s="109" t="s">
        <v>137</v>
      </c>
      <c r="J14" s="110">
        <v>7.0900000000000005E-2</v>
      </c>
      <c r="K14" s="110">
        <v>8.6999999999999994E-2</v>
      </c>
      <c r="L14" s="103">
        <v>589249.66</v>
      </c>
      <c r="M14" s="103">
        <v>726.08910000000003</v>
      </c>
      <c r="N14" s="104">
        <v>5.2066668418570064E-3</v>
      </c>
      <c r="O14" s="104">
        <f t="shared" si="0"/>
        <v>7.9558443619330427E-3</v>
      </c>
      <c r="P14" s="104">
        <f>M14/'סכום נכסי הקרן'!$C$42</f>
        <v>9.6399453581464675E-6</v>
      </c>
    </row>
    <row r="15" spans="2:16">
      <c r="B15" s="99"/>
      <c r="C15" s="96"/>
      <c r="D15" s="96"/>
      <c r="E15" s="96"/>
      <c r="F15" s="96"/>
      <c r="G15" s="96"/>
      <c r="H15" s="96"/>
      <c r="I15" s="96"/>
      <c r="J15" s="96"/>
      <c r="K15" s="96"/>
      <c r="L15" s="103"/>
      <c r="M15" s="96"/>
      <c r="N15" s="96"/>
      <c r="O15" s="104"/>
      <c r="P15" s="96"/>
    </row>
    <row r="16" spans="2:16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</row>
    <row r="17" spans="2:16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</row>
    <row r="18" spans="2:16">
      <c r="B18" s="131" t="s">
        <v>229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2:16">
      <c r="B19" s="131" t="s">
        <v>116</v>
      </c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  <row r="20" spans="2:16">
      <c r="B20" s="131" t="s">
        <v>219</v>
      </c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</row>
    <row r="21" spans="2:16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2:16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  <row r="23" spans="2:16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2:16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</row>
    <row r="25" spans="2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</row>
    <row r="26" spans="2:16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2:16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2:16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2:16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</row>
    <row r="30" spans="2:16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</row>
    <row r="31" spans="2:16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</row>
    <row r="32" spans="2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spans="2:16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</row>
    <row r="34" spans="2:16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</row>
    <row r="35" spans="2:16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</row>
    <row r="36" spans="2:16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</row>
    <row r="37" spans="2:16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</row>
    <row r="38" spans="2:16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</row>
    <row r="39" spans="2:16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</row>
    <row r="40" spans="2:16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2:16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2:16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</row>
    <row r="43" spans="2:16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</row>
    <row r="44" spans="2:16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</row>
    <row r="45" spans="2:16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</row>
    <row r="46" spans="2:16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</row>
    <row r="47" spans="2:16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</row>
    <row r="48" spans="2:16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</row>
    <row r="49" spans="2:16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</row>
    <row r="50" spans="2:16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</row>
    <row r="51" spans="2:16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</row>
    <row r="52" spans="2:16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</row>
    <row r="53" spans="2:16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</row>
    <row r="54" spans="2:16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</row>
    <row r="55" spans="2:16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</row>
    <row r="56" spans="2:16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</row>
    <row r="57" spans="2:16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</row>
    <row r="58" spans="2:16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</row>
    <row r="59" spans="2:16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</row>
    <row r="60" spans="2:16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</row>
    <row r="61" spans="2:16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</row>
    <row r="62" spans="2:16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</row>
    <row r="63" spans="2:16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</row>
    <row r="64" spans="2:16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</row>
    <row r="65" spans="2:16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</row>
    <row r="66" spans="2:16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</row>
    <row r="67" spans="2:16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</row>
    <row r="68" spans="2:16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</row>
    <row r="69" spans="2:16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</row>
    <row r="70" spans="2:16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</row>
    <row r="71" spans="2:16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</row>
    <row r="72" spans="2:16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</row>
    <row r="73" spans="2:16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</row>
    <row r="74" spans="2:16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</row>
    <row r="75" spans="2:16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</row>
    <row r="76" spans="2:16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</row>
    <row r="77" spans="2:16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</row>
    <row r="78" spans="2:16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</row>
    <row r="79" spans="2:16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</row>
    <row r="80" spans="2:16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</row>
    <row r="81" spans="2:16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</row>
    <row r="82" spans="2:16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</row>
    <row r="83" spans="2:16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</row>
    <row r="84" spans="2:16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</row>
    <row r="85" spans="2:16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</row>
    <row r="86" spans="2:16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</row>
    <row r="87" spans="2:16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</row>
    <row r="88" spans="2:16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</row>
    <row r="89" spans="2:16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</row>
    <row r="90" spans="2:16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</row>
    <row r="91" spans="2:16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</row>
    <row r="92" spans="2:16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</row>
    <row r="93" spans="2:16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</row>
    <row r="94" spans="2:16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</row>
    <row r="95" spans="2:16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</row>
    <row r="96" spans="2:16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</row>
    <row r="97" spans="2:16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</row>
    <row r="98" spans="2:16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</row>
    <row r="99" spans="2:16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</row>
    <row r="100" spans="2:16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</row>
    <row r="101" spans="2:16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</row>
    <row r="102" spans="2:16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</row>
    <row r="103" spans="2:16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</row>
    <row r="104" spans="2:16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</row>
    <row r="105" spans="2:16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</row>
    <row r="106" spans="2:16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</row>
    <row r="107" spans="2:16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</row>
    <row r="108" spans="2:16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</row>
    <row r="109" spans="2:16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</row>
    <row r="110" spans="2:16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</row>
    <row r="111" spans="2:16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</row>
    <row r="112" spans="2:16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</row>
    <row r="113" spans="2:16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</row>
    <row r="114" spans="2:16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</row>
    <row r="115" spans="2:16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</row>
    <row r="116" spans="2:16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</row>
    <row r="117" spans="2:16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</row>
    <row r="118" spans="2:16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</row>
    <row r="119" spans="2:16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</row>
    <row r="120" spans="2:16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</row>
    <row r="121" spans="2:16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</row>
    <row r="122" spans="2:16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</row>
    <row r="123" spans="2:16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</row>
    <row r="124" spans="2:16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</row>
    <row r="125" spans="2:16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</row>
    <row r="126" spans="2:16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</row>
    <row r="127" spans="2:16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</row>
    <row r="128" spans="2:16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</row>
    <row r="129" spans="2:16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</row>
    <row r="130" spans="2:16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</row>
    <row r="131" spans="2:16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</row>
    <row r="132" spans="2:16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</row>
    <row r="133" spans="2:16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</row>
    <row r="134" spans="2:16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</row>
    <row r="135" spans="2:16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</row>
    <row r="136" spans="2:16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</row>
    <row r="137" spans="2:16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</row>
    <row r="138" spans="2:16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</row>
    <row r="139" spans="2:16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</row>
    <row r="140" spans="2:16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</row>
    <row r="141" spans="2:16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</row>
    <row r="142" spans="2:16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</row>
    <row r="143" spans="2:16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</row>
    <row r="144" spans="2:16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</row>
    <row r="145" spans="2:16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</row>
    <row r="146" spans="2:16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</row>
    <row r="147" spans="2:16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</row>
    <row r="148" spans="2:16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</row>
    <row r="149" spans="2:16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</row>
    <row r="150" spans="2:16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  <row r="215" spans="2:16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</row>
    <row r="216" spans="2:16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</row>
    <row r="217" spans="2:16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</row>
    <row r="218" spans="2:16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</row>
    <row r="219" spans="2:16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</row>
    <row r="220" spans="2:16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</row>
    <row r="221" spans="2:16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</row>
    <row r="222" spans="2:16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</row>
    <row r="223" spans="2:16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</row>
    <row r="224" spans="2:16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</row>
    <row r="225" spans="2:16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</row>
    <row r="226" spans="2:16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</row>
    <row r="227" spans="2:16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</row>
    <row r="228" spans="2:16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</row>
    <row r="229" spans="2:16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</row>
    <row r="230" spans="2:16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</row>
    <row r="231" spans="2:16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</row>
    <row r="232" spans="2:16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</row>
    <row r="233" spans="2:16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</row>
    <row r="234" spans="2:16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</row>
    <row r="235" spans="2:16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</row>
    <row r="236" spans="2:16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</row>
    <row r="237" spans="2:16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</row>
    <row r="238" spans="2:16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</row>
    <row r="239" spans="2:16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</row>
    <row r="240" spans="2:16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</row>
    <row r="241" spans="2:16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</row>
    <row r="242" spans="2:16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</row>
    <row r="243" spans="2:16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</row>
    <row r="244" spans="2:16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</row>
    <row r="245" spans="2:16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</row>
    <row r="246" spans="2:16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</row>
    <row r="247" spans="2:16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</row>
    <row r="248" spans="2:16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</row>
    <row r="249" spans="2:16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</row>
    <row r="250" spans="2:16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</row>
    <row r="251" spans="2:16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</row>
    <row r="252" spans="2:16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</row>
    <row r="253" spans="2:16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</row>
    <row r="254" spans="2:16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</row>
    <row r="255" spans="2:16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</row>
    <row r="256" spans="2:16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</row>
    <row r="257" spans="2:16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</row>
    <row r="258" spans="2:16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</row>
    <row r="259" spans="2:16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</row>
    <row r="260" spans="2:16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</row>
    <row r="261" spans="2:16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</row>
    <row r="262" spans="2:16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</row>
    <row r="263" spans="2:16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</row>
    <row r="264" spans="2:16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</row>
    <row r="265" spans="2:16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</row>
    <row r="266" spans="2:16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  <row r="383" spans="2:16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</row>
    <row r="384" spans="2:16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</row>
    <row r="385" spans="2:16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</row>
    <row r="386" spans="2:16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</row>
    <row r="387" spans="2:16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</row>
    <row r="388" spans="2:16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</row>
    <row r="389" spans="2:16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</row>
    <row r="390" spans="2:16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</row>
    <row r="391" spans="2:16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</row>
    <row r="392" spans="2:16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</row>
    <row r="393" spans="2:16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</row>
    <row r="394" spans="2:16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</row>
    <row r="395" spans="2:16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</row>
    <row r="396" spans="2:16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</row>
    <row r="397" spans="2:16">
      <c r="B397" s="87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</row>
    <row r="398" spans="2:16">
      <c r="B398" s="87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</row>
    <row r="399" spans="2:16">
      <c r="B399" s="13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</row>
    <row r="400" spans="2:16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</row>
    <row r="401" spans="2:16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</row>
    <row r="402" spans="2:16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</row>
    <row r="403" spans="2:16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</row>
    <row r="404" spans="2:16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</row>
    <row r="405" spans="2:16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</row>
    <row r="406" spans="2:16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</row>
    <row r="407" spans="2:16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</row>
    <row r="408" spans="2:16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</row>
    <row r="409" spans="2:16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</row>
    <row r="410" spans="2:16">
      <c r="B410" s="126"/>
      <c r="C410" s="126"/>
      <c r="D410" s="126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</row>
    <row r="411" spans="2:16">
      <c r="B411" s="126"/>
      <c r="C411" s="126"/>
      <c r="D411" s="126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7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1.7109375" style="2" bestFit="1" customWidth="1"/>
    <col min="4" max="4" width="6.42578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6.85546875" style="1" bestFit="1" customWidth="1"/>
    <col min="9" max="9" width="12" style="1" bestFit="1" customWidth="1"/>
    <col min="10" max="10" width="7.42578125" style="1" bestFit="1" customWidth="1"/>
    <col min="11" max="11" width="8.140625" style="1" bestFit="1" customWidth="1"/>
    <col min="12" max="12" width="16.85546875" style="1" bestFit="1" customWidth="1"/>
    <col min="13" max="13" width="8.140625" style="1" bestFit="1" customWidth="1"/>
    <col min="14" max="14" width="8.28515625" style="1" bestFit="1" customWidth="1"/>
    <col min="15" max="15" width="14.42578125" style="1" bestFit="1" customWidth="1"/>
    <col min="16" max="16" width="11.28515625" style="1" bestFit="1" customWidth="1"/>
    <col min="17" max="17" width="11.85546875" style="1" bestFit="1" customWidth="1"/>
    <col min="18" max="18" width="9" style="1" bestFit="1" customWidth="1"/>
    <col min="19" max="16384" width="9.140625" style="1"/>
  </cols>
  <sheetData>
    <row r="1" spans="2:18">
      <c r="B1" s="45" t="s">
        <v>150</v>
      </c>
      <c r="C1" s="65" t="s" vm="1">
        <v>238</v>
      </c>
    </row>
    <row r="2" spans="2:18">
      <c r="B2" s="45" t="s">
        <v>149</v>
      </c>
      <c r="C2" s="65" t="s">
        <v>239</v>
      </c>
    </row>
    <row r="3" spans="2:18">
      <c r="B3" s="45" t="s">
        <v>151</v>
      </c>
      <c r="C3" s="65" t="s">
        <v>240</v>
      </c>
    </row>
    <row r="4" spans="2:18">
      <c r="B4" s="45" t="s">
        <v>152</v>
      </c>
      <c r="C4" s="65" t="s">
        <v>241</v>
      </c>
    </row>
    <row r="6" spans="2:18" ht="21.75" customHeight="1">
      <c r="B6" s="148" t="s">
        <v>178</v>
      </c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50"/>
    </row>
    <row r="7" spans="2:18" ht="27.75" customHeight="1">
      <c r="B7" s="151" t="s">
        <v>93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3"/>
    </row>
    <row r="8" spans="2:18" s="3" customFormat="1" ht="66" customHeight="1">
      <c r="B8" s="21" t="s">
        <v>119</v>
      </c>
      <c r="C8" s="28" t="s">
        <v>48</v>
      </c>
      <c r="D8" s="28" t="s">
        <v>123</v>
      </c>
      <c r="E8" s="28" t="s">
        <v>14</v>
      </c>
      <c r="F8" s="28" t="s">
        <v>70</v>
      </c>
      <c r="G8" s="28" t="s">
        <v>108</v>
      </c>
      <c r="H8" s="28" t="s">
        <v>17</v>
      </c>
      <c r="I8" s="28" t="s">
        <v>107</v>
      </c>
      <c r="J8" s="28" t="s">
        <v>16</v>
      </c>
      <c r="K8" s="28" t="s">
        <v>18</v>
      </c>
      <c r="L8" s="28" t="s">
        <v>213</v>
      </c>
      <c r="M8" s="28" t="s">
        <v>212</v>
      </c>
      <c r="N8" s="28" t="s">
        <v>228</v>
      </c>
      <c r="O8" s="28" t="s">
        <v>65</v>
      </c>
      <c r="P8" s="28" t="s">
        <v>215</v>
      </c>
      <c r="Q8" s="28" t="s">
        <v>153</v>
      </c>
      <c r="R8" s="58" t="s">
        <v>155</v>
      </c>
    </row>
    <row r="9" spans="2:18" s="3" customFormat="1" ht="21.75" customHeight="1">
      <c r="B9" s="14"/>
      <c r="C9" s="30"/>
      <c r="D9" s="30"/>
      <c r="E9" s="30"/>
      <c r="F9" s="30"/>
      <c r="G9" s="30" t="s">
        <v>21</v>
      </c>
      <c r="H9" s="30" t="s">
        <v>20</v>
      </c>
      <c r="I9" s="30"/>
      <c r="J9" s="30" t="s">
        <v>19</v>
      </c>
      <c r="K9" s="30" t="s">
        <v>19</v>
      </c>
      <c r="L9" s="30" t="s">
        <v>220</v>
      </c>
      <c r="M9" s="30"/>
      <c r="N9" s="15" t="s">
        <v>216</v>
      </c>
      <c r="O9" s="30" t="s">
        <v>221</v>
      </c>
      <c r="P9" s="30" t="s">
        <v>19</v>
      </c>
      <c r="Q9" s="30" t="s">
        <v>19</v>
      </c>
      <c r="R9" s="31" t="s">
        <v>19</v>
      </c>
    </row>
    <row r="10" spans="2:18" s="4" customFormat="1" ht="18" customHeight="1">
      <c r="B10" s="17"/>
      <c r="C10" s="32" t="s">
        <v>0</v>
      </c>
      <c r="D10" s="32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9" t="s">
        <v>118</v>
      </c>
    </row>
    <row r="11" spans="2:18" s="4" customFormat="1" ht="18" customHeight="1">
      <c r="B11" s="111" t="s">
        <v>28</v>
      </c>
      <c r="C11" s="113"/>
      <c r="D11" s="113"/>
      <c r="E11" s="113"/>
      <c r="F11" s="113"/>
      <c r="G11" s="113"/>
      <c r="H11" s="114">
        <v>12.324326098086868</v>
      </c>
      <c r="I11" s="113"/>
      <c r="J11" s="113"/>
      <c r="K11" s="130">
        <v>2.3451382848372741E-3</v>
      </c>
      <c r="L11" s="114"/>
      <c r="M11" s="115"/>
      <c r="N11" s="113"/>
      <c r="O11" s="114">
        <v>2504885.762201739</v>
      </c>
      <c r="P11" s="113"/>
      <c r="Q11" s="130">
        <f>O11/$O$11</f>
        <v>1</v>
      </c>
      <c r="R11" s="130">
        <f>O11/'סכום נכסי הקרן'!$C$42</f>
        <v>3.3256196623835596E-2</v>
      </c>
    </row>
    <row r="12" spans="2:18" ht="22.5" customHeight="1">
      <c r="B12" s="97" t="s">
        <v>206</v>
      </c>
      <c r="C12" s="98"/>
      <c r="D12" s="98"/>
      <c r="E12" s="98"/>
      <c r="F12" s="98"/>
      <c r="G12" s="98"/>
      <c r="H12" s="106">
        <v>11.682977558912714</v>
      </c>
      <c r="I12" s="98"/>
      <c r="J12" s="98"/>
      <c r="K12" s="107">
        <v>3.63980422195551E-4</v>
      </c>
      <c r="L12" s="106"/>
      <c r="M12" s="108"/>
      <c r="N12" s="98"/>
      <c r="O12" s="106">
        <v>2348049.0973480595</v>
      </c>
      <c r="P12" s="98"/>
      <c r="Q12" s="107">
        <f t="shared" ref="Q12:Q25" si="0">O12/$O$11</f>
        <v>0.93738769758672602</v>
      </c>
      <c r="R12" s="107">
        <f>O12/'סכום נכסי הקרן'!$C$42</f>
        <v>3.1173949583708706E-2</v>
      </c>
    </row>
    <row r="13" spans="2:18">
      <c r="B13" s="99" t="s">
        <v>26</v>
      </c>
      <c r="C13" s="96"/>
      <c r="D13" s="96"/>
      <c r="E13" s="96"/>
      <c r="F13" s="96"/>
      <c r="G13" s="96"/>
      <c r="H13" s="103">
        <v>13.271471009682744</v>
      </c>
      <c r="I13" s="96"/>
      <c r="J13" s="96"/>
      <c r="K13" s="104">
        <v>-2.2659256955575684E-3</v>
      </c>
      <c r="L13" s="103"/>
      <c r="M13" s="105"/>
      <c r="N13" s="96"/>
      <c r="O13" s="103">
        <v>1637798.2621063418</v>
      </c>
      <c r="P13" s="96"/>
      <c r="Q13" s="104">
        <f t="shared" si="0"/>
        <v>0.65384149920943035</v>
      </c>
      <c r="R13" s="104">
        <f>O13/'סכום נכסי הקרן'!$C$42</f>
        <v>2.1744281458532265E-2</v>
      </c>
    </row>
    <row r="14" spans="2:18">
      <c r="B14" s="100" t="s">
        <v>25</v>
      </c>
      <c r="C14" s="98"/>
      <c r="D14" s="98"/>
      <c r="E14" s="98"/>
      <c r="F14" s="98"/>
      <c r="G14" s="98"/>
      <c r="H14" s="106">
        <v>13.271471009682744</v>
      </c>
      <c r="I14" s="98"/>
      <c r="J14" s="98"/>
      <c r="K14" s="107">
        <v>-2.2659256955575684E-3</v>
      </c>
      <c r="L14" s="106"/>
      <c r="M14" s="108"/>
      <c r="N14" s="98"/>
      <c r="O14" s="106">
        <v>1637798.2621063418</v>
      </c>
      <c r="P14" s="98"/>
      <c r="Q14" s="107">
        <f t="shared" si="0"/>
        <v>0.65384149920943035</v>
      </c>
      <c r="R14" s="107">
        <f>O14/'סכום נכסי הקרן'!$C$42</f>
        <v>2.1744281458532265E-2</v>
      </c>
    </row>
    <row r="15" spans="2:18">
      <c r="B15" s="101" t="s">
        <v>242</v>
      </c>
      <c r="C15" s="96" t="s">
        <v>243</v>
      </c>
      <c r="D15" s="109" t="s">
        <v>124</v>
      </c>
      <c r="E15" s="96" t="s">
        <v>244</v>
      </c>
      <c r="F15" s="96"/>
      <c r="G15" s="96"/>
      <c r="H15" s="103">
        <v>1.0400000000000023</v>
      </c>
      <c r="I15" s="109" t="s">
        <v>137</v>
      </c>
      <c r="J15" s="110">
        <v>0.04</v>
      </c>
      <c r="K15" s="104">
        <v>-8.0000000000018121E-4</v>
      </c>
      <c r="L15" s="103">
        <v>51638953.104316995</v>
      </c>
      <c r="M15" s="105">
        <v>140.97</v>
      </c>
      <c r="N15" s="96"/>
      <c r="O15" s="103">
        <v>72795.432258846005</v>
      </c>
      <c r="P15" s="104">
        <v>3.3213013966739485E-3</v>
      </c>
      <c r="Q15" s="104">
        <f t="shared" si="0"/>
        <v>2.9061378110457396E-2</v>
      </c>
      <c r="R15" s="104">
        <f>O15/'סכום נכסי הקרן'!$C$42</f>
        <v>9.6647090460100303E-4</v>
      </c>
    </row>
    <row r="16" spans="2:18" ht="27" customHeight="1">
      <c r="B16" s="101" t="s">
        <v>245</v>
      </c>
      <c r="C16" s="96" t="s">
        <v>246</v>
      </c>
      <c r="D16" s="109" t="s">
        <v>124</v>
      </c>
      <c r="E16" s="96" t="s">
        <v>244</v>
      </c>
      <c r="F16" s="96"/>
      <c r="G16" s="96"/>
      <c r="H16" s="103">
        <v>3.7600000000000717</v>
      </c>
      <c r="I16" s="109" t="s">
        <v>137</v>
      </c>
      <c r="J16" s="110">
        <v>0.04</v>
      </c>
      <c r="K16" s="104">
        <v>-5.0000000000000686E-3</v>
      </c>
      <c r="L16" s="103">
        <v>48272711.752162993</v>
      </c>
      <c r="M16" s="105">
        <v>150.97999999999999</v>
      </c>
      <c r="N16" s="96"/>
      <c r="O16" s="103">
        <v>72882.141068647004</v>
      </c>
      <c r="P16" s="104">
        <v>4.1550311745108875E-3</v>
      </c>
      <c r="Q16" s="104">
        <f t="shared" si="0"/>
        <v>2.9095993984406387E-2</v>
      </c>
      <c r="R16" s="104">
        <f>O16/'סכום נכסי הקרן'!$C$42</f>
        <v>9.6762209691135656E-4</v>
      </c>
    </row>
    <row r="17" spans="2:18">
      <c r="B17" s="101" t="s">
        <v>247</v>
      </c>
      <c r="C17" s="96" t="s">
        <v>248</v>
      </c>
      <c r="D17" s="109" t="s">
        <v>124</v>
      </c>
      <c r="E17" s="96" t="s">
        <v>244</v>
      </c>
      <c r="F17" s="96"/>
      <c r="G17" s="96"/>
      <c r="H17" s="103">
        <v>6.7700000000002429</v>
      </c>
      <c r="I17" s="109" t="s">
        <v>137</v>
      </c>
      <c r="J17" s="110">
        <v>7.4999999999999997E-3</v>
      </c>
      <c r="K17" s="104">
        <v>-6.7000000000002067E-3</v>
      </c>
      <c r="L17" s="103">
        <v>65931030.455445997</v>
      </c>
      <c r="M17" s="105">
        <v>111.25</v>
      </c>
      <c r="N17" s="96"/>
      <c r="O17" s="103">
        <v>73348.268489347</v>
      </c>
      <c r="P17" s="104">
        <v>4.1274357978832625E-3</v>
      </c>
      <c r="Q17" s="104">
        <f t="shared" si="0"/>
        <v>2.9282081281373686E-2</v>
      </c>
      <c r="R17" s="104">
        <f>O17/'סכום נכסי הקרן'!$C$42</f>
        <v>9.7381065264849913E-4</v>
      </c>
    </row>
    <row r="18" spans="2:18">
      <c r="B18" s="101" t="s">
        <v>249</v>
      </c>
      <c r="C18" s="96" t="s">
        <v>250</v>
      </c>
      <c r="D18" s="109" t="s">
        <v>124</v>
      </c>
      <c r="E18" s="96" t="s">
        <v>244</v>
      </c>
      <c r="F18" s="96"/>
      <c r="G18" s="96"/>
      <c r="H18" s="103">
        <v>13.069999999999867</v>
      </c>
      <c r="I18" s="109" t="s">
        <v>137</v>
      </c>
      <c r="J18" s="110">
        <v>0.04</v>
      </c>
      <c r="K18" s="104">
        <v>-3.6999999999999512E-3</v>
      </c>
      <c r="L18" s="103">
        <v>143652412.29062799</v>
      </c>
      <c r="M18" s="105">
        <v>204.5</v>
      </c>
      <c r="N18" s="96"/>
      <c r="O18" s="103">
        <v>293769.18386975792</v>
      </c>
      <c r="P18" s="104">
        <v>8.8556237192235557E-3</v>
      </c>
      <c r="Q18" s="104">
        <f t="shared" si="0"/>
        <v>0.11727847565053878</v>
      </c>
      <c r="R18" s="104">
        <f>O18/'סכום נכסי הקרן'!$C$42</f>
        <v>3.9002360459780335E-3</v>
      </c>
    </row>
    <row r="19" spans="2:18">
      <c r="B19" s="101" t="s">
        <v>251</v>
      </c>
      <c r="C19" s="96" t="s">
        <v>252</v>
      </c>
      <c r="D19" s="109" t="s">
        <v>124</v>
      </c>
      <c r="E19" s="96" t="s">
        <v>244</v>
      </c>
      <c r="F19" s="96"/>
      <c r="G19" s="96"/>
      <c r="H19" s="103">
        <v>17.250000000000028</v>
      </c>
      <c r="I19" s="109" t="s">
        <v>137</v>
      </c>
      <c r="J19" s="110">
        <v>2.75E-2</v>
      </c>
      <c r="K19" s="104">
        <v>-7.9999999999994908E-4</v>
      </c>
      <c r="L19" s="103">
        <v>162698913.85697502</v>
      </c>
      <c r="M19" s="105">
        <v>174.21</v>
      </c>
      <c r="N19" s="96"/>
      <c r="O19" s="103">
        <v>283437.78266709298</v>
      </c>
      <c r="P19" s="104">
        <v>9.2049955939049639E-3</v>
      </c>
      <c r="Q19" s="104">
        <f t="shared" si="0"/>
        <v>0.11315397569985684</v>
      </c>
      <c r="R19" s="104">
        <f>O19/'סכום נכסי הקרן'!$C$42</f>
        <v>3.7630708646431547E-3</v>
      </c>
    </row>
    <row r="20" spans="2:18">
      <c r="B20" s="101" t="s">
        <v>253</v>
      </c>
      <c r="C20" s="96" t="s">
        <v>254</v>
      </c>
      <c r="D20" s="109" t="s">
        <v>124</v>
      </c>
      <c r="E20" s="96" t="s">
        <v>244</v>
      </c>
      <c r="F20" s="96"/>
      <c r="G20" s="96"/>
      <c r="H20" s="103">
        <v>3.1500000000001283</v>
      </c>
      <c r="I20" s="109" t="s">
        <v>137</v>
      </c>
      <c r="J20" s="110">
        <v>1.7500000000000002E-2</v>
      </c>
      <c r="K20" s="104">
        <v>-4.3000000000004293E-3</v>
      </c>
      <c r="L20" s="103">
        <v>73471412.129949003</v>
      </c>
      <c r="M20" s="105">
        <v>110.28</v>
      </c>
      <c r="N20" s="96"/>
      <c r="O20" s="103">
        <v>81024.271554164006</v>
      </c>
      <c r="P20" s="104">
        <v>4.3475633538489367E-3</v>
      </c>
      <c r="Q20" s="104">
        <f t="shared" si="0"/>
        <v>3.2346493711132546E-2</v>
      </c>
      <c r="R20" s="104">
        <f>O20/'סכום נכסי הקרן'!$C$42</f>
        <v>1.0757213549490857E-3</v>
      </c>
    </row>
    <row r="21" spans="2:18">
      <c r="B21" s="101" t="s">
        <v>255</v>
      </c>
      <c r="C21" s="96" t="s">
        <v>256</v>
      </c>
      <c r="D21" s="109" t="s">
        <v>124</v>
      </c>
      <c r="E21" s="96" t="s">
        <v>244</v>
      </c>
      <c r="F21" s="96"/>
      <c r="G21" s="96"/>
      <c r="H21" s="103">
        <v>0.32999999999086199</v>
      </c>
      <c r="I21" s="109" t="s">
        <v>137</v>
      </c>
      <c r="J21" s="110">
        <v>1E-3</v>
      </c>
      <c r="K21" s="104">
        <v>-8.3999999998585102E-3</v>
      </c>
      <c r="L21" s="103">
        <v>167644.07516700003</v>
      </c>
      <c r="M21" s="105">
        <v>101.18</v>
      </c>
      <c r="N21" s="96"/>
      <c r="O21" s="103">
        <v>169.62227053500001</v>
      </c>
      <c r="P21" s="104">
        <v>1.3925342127477163E-5</v>
      </c>
      <c r="Q21" s="104">
        <f t="shared" si="0"/>
        <v>6.7716569391933383E-5</v>
      </c>
      <c r="R21" s="104">
        <f>O21/'סכום נכסי הקרן'!$C$42</f>
        <v>2.2519955463897444E-6</v>
      </c>
    </row>
    <row r="22" spans="2:18">
      <c r="B22" s="101" t="s">
        <v>257</v>
      </c>
      <c r="C22" s="96" t="s">
        <v>258</v>
      </c>
      <c r="D22" s="109" t="s">
        <v>124</v>
      </c>
      <c r="E22" s="96" t="s">
        <v>244</v>
      </c>
      <c r="F22" s="96"/>
      <c r="G22" s="96"/>
      <c r="H22" s="103">
        <v>5.2299999999999285</v>
      </c>
      <c r="I22" s="109" t="s">
        <v>137</v>
      </c>
      <c r="J22" s="110">
        <v>7.4999999999999997E-3</v>
      </c>
      <c r="K22" s="104">
        <v>-6.0999999999998443E-3</v>
      </c>
      <c r="L22" s="103">
        <v>64305526.154525004</v>
      </c>
      <c r="M22" s="105">
        <v>108.32</v>
      </c>
      <c r="N22" s="96"/>
      <c r="O22" s="103">
        <v>69655.747083169015</v>
      </c>
      <c r="P22" s="104">
        <v>3.7957436867491687E-3</v>
      </c>
      <c r="Q22" s="104">
        <f t="shared" si="0"/>
        <v>2.7807953613798005E-2</v>
      </c>
      <c r="R22" s="104">
        <f>O22/'סכום נכסי הקרן'!$C$42</f>
        <v>9.2478677308696611E-4</v>
      </c>
    </row>
    <row r="23" spans="2:18">
      <c r="B23" s="101" t="s">
        <v>259</v>
      </c>
      <c r="C23" s="96" t="s">
        <v>260</v>
      </c>
      <c r="D23" s="109" t="s">
        <v>124</v>
      </c>
      <c r="E23" s="96" t="s">
        <v>244</v>
      </c>
      <c r="F23" s="96"/>
      <c r="G23" s="96"/>
      <c r="H23" s="103">
        <v>8.7500000000000497</v>
      </c>
      <c r="I23" s="109" t="s">
        <v>137</v>
      </c>
      <c r="J23" s="110">
        <v>5.0000000000000001E-3</v>
      </c>
      <c r="K23" s="104">
        <v>-6.900000000000104E-3</v>
      </c>
      <c r="L23" s="103">
        <v>156759455.40674505</v>
      </c>
      <c r="M23" s="105">
        <v>111</v>
      </c>
      <c r="N23" s="96"/>
      <c r="O23" s="103">
        <v>174002.98905695099</v>
      </c>
      <c r="P23" s="104">
        <v>1.1519399475859995E-2</v>
      </c>
      <c r="Q23" s="104">
        <f t="shared" si="0"/>
        <v>6.9465438976349256E-2</v>
      </c>
      <c r="R23" s="104">
        <f>O23/'סכום נכסי הקרן'!$C$42</f>
        <v>2.3101562971585238E-3</v>
      </c>
    </row>
    <row r="24" spans="2:18">
      <c r="B24" s="101" t="s">
        <v>261</v>
      </c>
      <c r="C24" s="96" t="s">
        <v>262</v>
      </c>
      <c r="D24" s="109" t="s">
        <v>124</v>
      </c>
      <c r="E24" s="96" t="s">
        <v>244</v>
      </c>
      <c r="F24" s="96"/>
      <c r="G24" s="96"/>
      <c r="H24" s="103">
        <v>22.480000000000086</v>
      </c>
      <c r="I24" s="109" t="s">
        <v>137</v>
      </c>
      <c r="J24" s="110">
        <v>0.01</v>
      </c>
      <c r="K24" s="104">
        <v>1.4999999999999567E-3</v>
      </c>
      <c r="L24" s="103">
        <v>359702571.32070297</v>
      </c>
      <c r="M24" s="105">
        <v>121.79</v>
      </c>
      <c r="N24" s="96"/>
      <c r="O24" s="103">
        <v>438081.74906794599</v>
      </c>
      <c r="P24" s="104">
        <v>2.1785468470874723E-2</v>
      </c>
      <c r="Q24" s="104">
        <f t="shared" si="0"/>
        <v>0.17489090946921343</v>
      </c>
      <c r="R24" s="104">
        <f>O24/'סכום נכסי הקרן'!$C$42</f>
        <v>5.8162064730295929E-3</v>
      </c>
    </row>
    <row r="25" spans="2:18">
      <c r="B25" s="101" t="s">
        <v>263</v>
      </c>
      <c r="C25" s="96" t="s">
        <v>264</v>
      </c>
      <c r="D25" s="109" t="s">
        <v>124</v>
      </c>
      <c r="E25" s="96" t="s">
        <v>244</v>
      </c>
      <c r="F25" s="96"/>
      <c r="G25" s="96"/>
      <c r="H25" s="103">
        <v>2.1700000000000306</v>
      </c>
      <c r="I25" s="109" t="s">
        <v>137</v>
      </c>
      <c r="J25" s="110">
        <v>2.75E-2</v>
      </c>
      <c r="K25" s="104">
        <v>-2.0999999999999929E-3</v>
      </c>
      <c r="L25" s="103">
        <v>69807419.137579024</v>
      </c>
      <c r="M25" s="105">
        <v>112.64</v>
      </c>
      <c r="N25" s="96"/>
      <c r="O25" s="103">
        <v>78631.07471988599</v>
      </c>
      <c r="P25" s="104">
        <v>4.1570222173140641E-3</v>
      </c>
      <c r="Q25" s="104">
        <f t="shared" si="0"/>
        <v>3.1391082142912183E-2</v>
      </c>
      <c r="R25" s="104">
        <f>O25/'סכום נכסי הקרן'!$C$42</f>
        <v>1.0439479999796622E-3</v>
      </c>
    </row>
    <row r="26" spans="2:18">
      <c r="B26" s="102"/>
      <c r="C26" s="96"/>
      <c r="D26" s="96"/>
      <c r="E26" s="96"/>
      <c r="F26" s="96"/>
      <c r="G26" s="96"/>
      <c r="H26" s="96"/>
      <c r="I26" s="96"/>
      <c r="J26" s="96"/>
      <c r="K26" s="104"/>
      <c r="L26" s="103"/>
      <c r="M26" s="105"/>
      <c r="N26" s="96"/>
      <c r="O26" s="96"/>
      <c r="P26" s="96"/>
      <c r="Q26" s="104"/>
      <c r="R26" s="96"/>
    </row>
    <row r="27" spans="2:18">
      <c r="B27" s="99" t="s">
        <v>49</v>
      </c>
      <c r="C27" s="96"/>
      <c r="D27" s="96"/>
      <c r="E27" s="96"/>
      <c r="F27" s="96"/>
      <c r="G27" s="96"/>
      <c r="H27" s="103">
        <v>8.0200014891231568</v>
      </c>
      <c r="I27" s="96"/>
      <c r="J27" s="96"/>
      <c r="K27" s="104">
        <v>7.3697471811193594E-3</v>
      </c>
      <c r="L27" s="103"/>
      <c r="M27" s="105"/>
      <c r="N27" s="96"/>
      <c r="O27" s="103">
        <v>710250.83524171682</v>
      </c>
      <c r="P27" s="96"/>
      <c r="Q27" s="104">
        <f t="shared" ref="Q27:Q35" si="1">O27/$O$11</f>
        <v>0.28354619837729528</v>
      </c>
      <c r="R27" s="104">
        <f>O27/'סכום נכסי הקרן'!$C$42</f>
        <v>9.4296681251764269E-3</v>
      </c>
    </row>
    <row r="28" spans="2:18">
      <c r="B28" s="100" t="s">
        <v>22</v>
      </c>
      <c r="C28" s="98"/>
      <c r="D28" s="98"/>
      <c r="E28" s="98"/>
      <c r="F28" s="98"/>
      <c r="G28" s="98"/>
      <c r="H28" s="106">
        <v>0.3332744591523043</v>
      </c>
      <c r="I28" s="98"/>
      <c r="J28" s="98"/>
      <c r="K28" s="107">
        <v>5.5459039987254088E-4</v>
      </c>
      <c r="L28" s="106"/>
      <c r="M28" s="108"/>
      <c r="N28" s="98"/>
      <c r="O28" s="106">
        <v>166637.69152312801</v>
      </c>
      <c r="P28" s="98"/>
      <c r="Q28" s="107">
        <f t="shared" si="1"/>
        <v>6.652506634739988E-2</v>
      </c>
      <c r="R28" s="107">
        <f>O28/'סכום נכסי הקרן'!$C$42</f>
        <v>2.2123706868628391E-3</v>
      </c>
    </row>
    <row r="29" spans="2:18">
      <c r="B29" s="101" t="s">
        <v>265</v>
      </c>
      <c r="C29" s="96">
        <v>8201022</v>
      </c>
      <c r="D29" s="109" t="s">
        <v>124</v>
      </c>
      <c r="E29" s="96" t="s">
        <v>244</v>
      </c>
      <c r="F29" s="96"/>
      <c r="G29" s="96"/>
      <c r="H29" s="103">
        <v>0.29000000000000836</v>
      </c>
      <c r="I29" s="109" t="s">
        <v>137</v>
      </c>
      <c r="J29" s="110">
        <v>0</v>
      </c>
      <c r="K29" s="104">
        <v>0</v>
      </c>
      <c r="L29" s="103">
        <v>48385803.051571004</v>
      </c>
      <c r="M29" s="105">
        <v>100</v>
      </c>
      <c r="N29" s="96"/>
      <c r="O29" s="103">
        <v>48385.803051571005</v>
      </c>
      <c r="P29" s="104">
        <v>5.3762003390634451E-3</v>
      </c>
      <c r="Q29" s="104">
        <f t="shared" si="1"/>
        <v>1.9316570752129215E-2</v>
      </c>
      <c r="R29" s="104">
        <f>O29/'סכום נכסי הקרן'!$C$42</f>
        <v>6.4239567503104108E-4</v>
      </c>
    </row>
    <row r="30" spans="2:18">
      <c r="B30" s="101" t="s">
        <v>266</v>
      </c>
      <c r="C30" s="96" t="s">
        <v>267</v>
      </c>
      <c r="D30" s="109" t="s">
        <v>124</v>
      </c>
      <c r="E30" s="96" t="s">
        <v>244</v>
      </c>
      <c r="F30" s="96"/>
      <c r="G30" s="96"/>
      <c r="H30" s="103">
        <v>0.52000000000000968</v>
      </c>
      <c r="I30" s="109" t="s">
        <v>137</v>
      </c>
      <c r="J30" s="110">
        <v>0</v>
      </c>
      <c r="K30" s="104">
        <v>0</v>
      </c>
      <c r="L30" s="103">
        <v>24860189.532412995</v>
      </c>
      <c r="M30" s="105">
        <v>100</v>
      </c>
      <c r="N30" s="96"/>
      <c r="O30" s="103">
        <v>24860.189532412995</v>
      </c>
      <c r="P30" s="104">
        <v>3.1075236915516242E-3</v>
      </c>
      <c r="Q30" s="104">
        <f t="shared" si="1"/>
        <v>9.9246799624751903E-3</v>
      </c>
      <c r="R30" s="104">
        <f>O30/'סכום נכסי הקרן'!$C$42</f>
        <v>3.3005710826071628E-4</v>
      </c>
    </row>
    <row r="31" spans="2:18">
      <c r="B31" s="101" t="s">
        <v>268</v>
      </c>
      <c r="C31" s="96" t="s">
        <v>269</v>
      </c>
      <c r="D31" s="109" t="s">
        <v>124</v>
      </c>
      <c r="E31" s="96" t="s">
        <v>244</v>
      </c>
      <c r="F31" s="96"/>
      <c r="G31" s="96"/>
      <c r="H31" s="103">
        <v>0.35000000000010156</v>
      </c>
      <c r="I31" s="109" t="s">
        <v>137</v>
      </c>
      <c r="J31" s="110">
        <v>0</v>
      </c>
      <c r="K31" s="104">
        <v>5.9999999999967133E-4</v>
      </c>
      <c r="L31" s="103">
        <v>25582391.757925998</v>
      </c>
      <c r="M31" s="105">
        <v>99.98</v>
      </c>
      <c r="N31" s="96"/>
      <c r="O31" s="103">
        <v>25577.275279363999</v>
      </c>
      <c r="P31" s="104">
        <v>2.8424879731028885E-3</v>
      </c>
      <c r="Q31" s="104">
        <f t="shared" si="1"/>
        <v>1.0210954792957161E-2</v>
      </c>
      <c r="R31" s="104">
        <f>O31/'סכום נכסי הקרן'!$C$42</f>
        <v>3.395775203116799E-4</v>
      </c>
    </row>
    <row r="32" spans="2:18">
      <c r="B32" s="101" t="s">
        <v>270</v>
      </c>
      <c r="C32" s="96" t="s">
        <v>271</v>
      </c>
      <c r="D32" s="109" t="s">
        <v>124</v>
      </c>
      <c r="E32" s="96" t="s">
        <v>244</v>
      </c>
      <c r="F32" s="96"/>
      <c r="G32" s="96"/>
      <c r="H32" s="103">
        <v>0.41999999999992671</v>
      </c>
      <c r="I32" s="109" t="s">
        <v>137</v>
      </c>
      <c r="J32" s="110">
        <v>0</v>
      </c>
      <c r="K32" s="104">
        <v>0</v>
      </c>
      <c r="L32" s="103">
        <v>17725417.211865</v>
      </c>
      <c r="M32" s="105">
        <v>100</v>
      </c>
      <c r="N32" s="96"/>
      <c r="O32" s="103">
        <v>17725.417211865002</v>
      </c>
      <c r="P32" s="104">
        <v>1.9694908013183333E-3</v>
      </c>
      <c r="Q32" s="104">
        <f t="shared" si="1"/>
        <v>7.0763375637077968E-3</v>
      </c>
      <c r="R32" s="104">
        <f>O32/'סכום נכסי הקרן'!$C$42</f>
        <v>2.3533207339530027E-4</v>
      </c>
    </row>
    <row r="33" spans="2:18">
      <c r="B33" s="101" t="s">
        <v>272</v>
      </c>
      <c r="C33" s="96" t="s">
        <v>273</v>
      </c>
      <c r="D33" s="109" t="s">
        <v>124</v>
      </c>
      <c r="E33" s="96" t="s">
        <v>244</v>
      </c>
      <c r="F33" s="96"/>
      <c r="G33" s="96"/>
      <c r="H33" s="103">
        <v>0.58999999999997255</v>
      </c>
      <c r="I33" s="109" t="s">
        <v>137</v>
      </c>
      <c r="J33" s="110">
        <v>0</v>
      </c>
      <c r="K33" s="104">
        <v>2.0000000000260448E-4</v>
      </c>
      <c r="L33" s="103">
        <v>8754465.9401650019</v>
      </c>
      <c r="M33" s="105">
        <v>99.99</v>
      </c>
      <c r="N33" s="96"/>
      <c r="O33" s="103">
        <v>8753.5904933360034</v>
      </c>
      <c r="P33" s="104">
        <v>1.2506379914521432E-3</v>
      </c>
      <c r="Q33" s="104">
        <f t="shared" si="1"/>
        <v>3.4946066704622056E-3</v>
      </c>
      <c r="R33" s="104">
        <f>O33/'סכום נכסי הקרן'!$C$42</f>
        <v>1.1621732655585857E-4</v>
      </c>
    </row>
    <row r="34" spans="2:18">
      <c r="B34" s="101" t="s">
        <v>274</v>
      </c>
      <c r="C34" s="96" t="s">
        <v>275</v>
      </c>
      <c r="D34" s="109" t="s">
        <v>124</v>
      </c>
      <c r="E34" s="96" t="s">
        <v>244</v>
      </c>
      <c r="F34" s="96"/>
      <c r="G34" s="96"/>
      <c r="H34" s="103">
        <v>0.10000000000794372</v>
      </c>
      <c r="I34" s="109" t="s">
        <v>137</v>
      </c>
      <c r="J34" s="110">
        <v>0</v>
      </c>
      <c r="K34" s="104">
        <v>1.0000000000794371E-3</v>
      </c>
      <c r="L34" s="103">
        <v>163667.86867199995</v>
      </c>
      <c r="M34" s="105">
        <v>99.99</v>
      </c>
      <c r="N34" s="96"/>
      <c r="O34" s="103">
        <v>163.65150231699997</v>
      </c>
      <c r="P34" s="104">
        <v>1.8185318741333328E-5</v>
      </c>
      <c r="Q34" s="104">
        <f t="shared" si="1"/>
        <v>6.5332920481433023E-5</v>
      </c>
      <c r="R34" s="104">
        <f>O34/'סכום נכסי הקרן'!$C$42</f>
        <v>2.1727244495399526E-6</v>
      </c>
    </row>
    <row r="35" spans="2:18">
      <c r="B35" s="101" t="s">
        <v>276</v>
      </c>
      <c r="C35" s="96" t="s">
        <v>277</v>
      </c>
      <c r="D35" s="109" t="s">
        <v>124</v>
      </c>
      <c r="E35" s="96" t="s">
        <v>244</v>
      </c>
      <c r="F35" s="96"/>
      <c r="G35" s="96"/>
      <c r="H35" s="103">
        <v>0.17000000000001117</v>
      </c>
      <c r="I35" s="109" t="s">
        <v>137</v>
      </c>
      <c r="J35" s="110">
        <v>0</v>
      </c>
      <c r="K35" s="104">
        <v>6.0000000000031111E-4</v>
      </c>
      <c r="L35" s="103">
        <v>41175882.040530987</v>
      </c>
      <c r="M35" s="105">
        <v>99.99</v>
      </c>
      <c r="N35" s="96"/>
      <c r="O35" s="103">
        <v>41171.764452261988</v>
      </c>
      <c r="P35" s="104">
        <v>3.7432620036846353E-3</v>
      </c>
      <c r="Q35" s="104">
        <f t="shared" si="1"/>
        <v>1.6436583685186874E-2</v>
      </c>
      <c r="R35" s="104">
        <f>O35/'סכום נכסי הקרן'!$C$42</f>
        <v>5.4661825885870294E-4</v>
      </c>
    </row>
    <row r="36" spans="2:18">
      <c r="B36" s="102"/>
      <c r="C36" s="96"/>
      <c r="D36" s="96"/>
      <c r="E36" s="96"/>
      <c r="F36" s="96"/>
      <c r="G36" s="96"/>
      <c r="H36" s="96"/>
      <c r="I36" s="96"/>
      <c r="J36" s="96"/>
      <c r="K36" s="104"/>
      <c r="L36" s="103"/>
      <c r="M36" s="105"/>
      <c r="N36" s="96"/>
      <c r="O36" s="96"/>
      <c r="P36" s="96"/>
      <c r="Q36" s="104"/>
      <c r="R36" s="96"/>
    </row>
    <row r="37" spans="2:18">
      <c r="B37" s="100" t="s">
        <v>23</v>
      </c>
      <c r="C37" s="98"/>
      <c r="D37" s="98"/>
      <c r="E37" s="98"/>
      <c r="F37" s="98"/>
      <c r="G37" s="98"/>
      <c r="H37" s="106">
        <v>10.498210479250845</v>
      </c>
      <c r="I37" s="98"/>
      <c r="J37" s="98"/>
      <c r="K37" s="107">
        <v>8.4292626305735203E-3</v>
      </c>
      <c r="L37" s="106"/>
      <c r="M37" s="108"/>
      <c r="N37" s="98"/>
      <c r="O37" s="106">
        <v>536049.045568589</v>
      </c>
      <c r="P37" s="98"/>
      <c r="Q37" s="107">
        <f t="shared" ref="Q37:Q53" si="2">O37/$O$11</f>
        <v>0.21400139425816123</v>
      </c>
      <c r="R37" s="107">
        <f>O37/'סכום נכסי הקרן'!$C$42</f>
        <v>7.1168724452243719E-3</v>
      </c>
    </row>
    <row r="38" spans="2:18">
      <c r="B38" s="101" t="s">
        <v>278</v>
      </c>
      <c r="C38" s="96" t="s">
        <v>279</v>
      </c>
      <c r="D38" s="109" t="s">
        <v>124</v>
      </c>
      <c r="E38" s="96" t="s">
        <v>244</v>
      </c>
      <c r="F38" s="96"/>
      <c r="G38" s="96"/>
      <c r="H38" s="103">
        <v>5.4100000000001245</v>
      </c>
      <c r="I38" s="109" t="s">
        <v>137</v>
      </c>
      <c r="J38" s="110">
        <v>6.25E-2</v>
      </c>
      <c r="K38" s="104">
        <v>3.7999999999997428E-3</v>
      </c>
      <c r="L38" s="103">
        <v>20970577.964492999</v>
      </c>
      <c r="M38" s="105">
        <v>140.84</v>
      </c>
      <c r="N38" s="96"/>
      <c r="O38" s="103">
        <v>29534.962463951997</v>
      </c>
      <c r="P38" s="104">
        <v>1.2733882734777028E-3</v>
      </c>
      <c r="Q38" s="104">
        <f t="shared" si="2"/>
        <v>1.1790941890296594E-2</v>
      </c>
      <c r="R38" s="104">
        <f>O38/'סכום נכסי הקרן'!$C$42</f>
        <v>3.921218818839233E-4</v>
      </c>
    </row>
    <row r="39" spans="2:18">
      <c r="B39" s="101" t="s">
        <v>280</v>
      </c>
      <c r="C39" s="96" t="s">
        <v>281</v>
      </c>
      <c r="D39" s="109" t="s">
        <v>124</v>
      </c>
      <c r="E39" s="96" t="s">
        <v>244</v>
      </c>
      <c r="F39" s="96"/>
      <c r="G39" s="96"/>
      <c r="H39" s="103">
        <v>3.5499999999997702</v>
      </c>
      <c r="I39" s="109" t="s">
        <v>137</v>
      </c>
      <c r="J39" s="110">
        <v>3.7499999999999999E-2</v>
      </c>
      <c r="K39" s="104">
        <v>2.10000000000048E-3</v>
      </c>
      <c r="L39" s="103">
        <v>17725932.336444002</v>
      </c>
      <c r="M39" s="105">
        <v>114.14</v>
      </c>
      <c r="N39" s="96"/>
      <c r="O39" s="103">
        <v>20232.379435942999</v>
      </c>
      <c r="P39" s="104">
        <v>1.0351643226821452E-3</v>
      </c>
      <c r="Q39" s="104">
        <f t="shared" si="2"/>
        <v>8.0771665284085394E-3</v>
      </c>
      <c r="R39" s="104">
        <f>O39/'סכום נכסי הקרן'!$C$42</f>
        <v>2.68615838232218E-4</v>
      </c>
    </row>
    <row r="40" spans="2:18">
      <c r="B40" s="101" t="s">
        <v>282</v>
      </c>
      <c r="C40" s="96" t="s">
        <v>283</v>
      </c>
      <c r="D40" s="109" t="s">
        <v>124</v>
      </c>
      <c r="E40" s="96" t="s">
        <v>244</v>
      </c>
      <c r="F40" s="96"/>
      <c r="G40" s="96"/>
      <c r="H40" s="103">
        <v>19.029999999999738</v>
      </c>
      <c r="I40" s="109" t="s">
        <v>137</v>
      </c>
      <c r="J40" s="110">
        <v>3.7499999999999999E-2</v>
      </c>
      <c r="K40" s="104">
        <v>1.5499999999999845E-2</v>
      </c>
      <c r="L40" s="103">
        <v>81343659.603877991</v>
      </c>
      <c r="M40" s="105">
        <v>148.69999999999999</v>
      </c>
      <c r="N40" s="96"/>
      <c r="O40" s="103">
        <v>120958.023435678</v>
      </c>
      <c r="P40" s="104">
        <v>4.8660310205917044E-3</v>
      </c>
      <c r="Q40" s="104">
        <f t="shared" si="2"/>
        <v>4.8288838261972708E-2</v>
      </c>
      <c r="R40" s="104">
        <f>O40/'סכום נכסי הקרן'!$C$42</f>
        <v>1.60590309997676E-3</v>
      </c>
    </row>
    <row r="41" spans="2:18">
      <c r="B41" s="101" t="s">
        <v>284</v>
      </c>
      <c r="C41" s="96" t="s">
        <v>285</v>
      </c>
      <c r="D41" s="109" t="s">
        <v>124</v>
      </c>
      <c r="E41" s="96" t="s">
        <v>244</v>
      </c>
      <c r="F41" s="96"/>
      <c r="G41" s="96"/>
      <c r="H41" s="103">
        <v>2.3799999999998938</v>
      </c>
      <c r="I41" s="109" t="s">
        <v>137</v>
      </c>
      <c r="J41" s="110">
        <v>1.2500000000000001E-2</v>
      </c>
      <c r="K41" s="104">
        <v>1.0999999999994322E-3</v>
      </c>
      <c r="L41" s="103">
        <v>16672723.084858999</v>
      </c>
      <c r="M41" s="105">
        <v>103.48</v>
      </c>
      <c r="N41" s="96"/>
      <c r="O41" s="103">
        <v>17252.934190518001</v>
      </c>
      <c r="P41" s="104">
        <v>1.4350494630516132E-3</v>
      </c>
      <c r="Q41" s="104">
        <f t="shared" si="2"/>
        <v>6.8877129851035819E-3</v>
      </c>
      <c r="R41" s="104">
        <f>O41/'סכום נכסי הקרן'!$C$42</f>
        <v>2.2905913732115034E-4</v>
      </c>
    </row>
    <row r="42" spans="2:18">
      <c r="B42" s="101" t="s">
        <v>286</v>
      </c>
      <c r="C42" s="96" t="s">
        <v>287</v>
      </c>
      <c r="D42" s="109" t="s">
        <v>124</v>
      </c>
      <c r="E42" s="96" t="s">
        <v>244</v>
      </c>
      <c r="F42" s="96"/>
      <c r="G42" s="96"/>
      <c r="H42" s="103">
        <v>3.3299999999999477</v>
      </c>
      <c r="I42" s="109" t="s">
        <v>137</v>
      </c>
      <c r="J42" s="110">
        <v>1.4999999999999999E-2</v>
      </c>
      <c r="K42" s="104">
        <v>1.8999999999995023E-3</v>
      </c>
      <c r="L42" s="103">
        <v>25745461.016094998</v>
      </c>
      <c r="M42" s="105">
        <v>105.34</v>
      </c>
      <c r="N42" s="96"/>
      <c r="O42" s="103">
        <v>27120.269269264998</v>
      </c>
      <c r="P42" s="104">
        <v>1.5309039352294437E-3</v>
      </c>
      <c r="Q42" s="104">
        <f t="shared" si="2"/>
        <v>1.0826948549313037E-2</v>
      </c>
      <c r="R42" s="104">
        <f>O42/'סכום נכסי הקרן'!$C$42</f>
        <v>3.6006312979210592E-4</v>
      </c>
    </row>
    <row r="43" spans="2:18">
      <c r="B43" s="101" t="s">
        <v>288</v>
      </c>
      <c r="C43" s="96" t="s">
        <v>289</v>
      </c>
      <c r="D43" s="109" t="s">
        <v>124</v>
      </c>
      <c r="E43" s="96" t="s">
        <v>244</v>
      </c>
      <c r="F43" s="96"/>
      <c r="G43" s="96"/>
      <c r="H43" s="103">
        <v>0.59000000000051533</v>
      </c>
      <c r="I43" s="109" t="s">
        <v>137</v>
      </c>
      <c r="J43" s="110">
        <v>5.0000000000000001E-3</v>
      </c>
      <c r="K43" s="104">
        <v>0</v>
      </c>
      <c r="L43" s="103">
        <v>4441478.7953019999</v>
      </c>
      <c r="M43" s="105">
        <v>100.5</v>
      </c>
      <c r="N43" s="96"/>
      <c r="O43" s="103">
        <v>4463.6861590299995</v>
      </c>
      <c r="P43" s="104">
        <v>2.8391256686836073E-4</v>
      </c>
      <c r="Q43" s="104">
        <f t="shared" si="2"/>
        <v>1.781991908128584E-3</v>
      </c>
      <c r="R43" s="104">
        <f>O43/'סכום נכסי הקרן'!$C$42</f>
        <v>5.9262273278808175E-5</v>
      </c>
    </row>
    <row r="44" spans="2:18">
      <c r="B44" s="101" t="s">
        <v>290</v>
      </c>
      <c r="C44" s="96" t="s">
        <v>291</v>
      </c>
      <c r="D44" s="109" t="s">
        <v>124</v>
      </c>
      <c r="E44" s="96" t="s">
        <v>244</v>
      </c>
      <c r="F44" s="96"/>
      <c r="G44" s="96"/>
      <c r="H44" s="103">
        <v>1.5400000000002629</v>
      </c>
      <c r="I44" s="109" t="s">
        <v>137</v>
      </c>
      <c r="J44" s="110">
        <v>5.5E-2</v>
      </c>
      <c r="K44" s="104">
        <v>4.0000000000054732E-4</v>
      </c>
      <c r="L44" s="103">
        <v>15151579.129441999</v>
      </c>
      <c r="M44" s="105">
        <v>110.94</v>
      </c>
      <c r="N44" s="96"/>
      <c r="O44" s="103">
        <v>16809.162260076999</v>
      </c>
      <c r="P44" s="104">
        <v>8.5498114442771663E-4</v>
      </c>
      <c r="Q44" s="104">
        <f t="shared" si="2"/>
        <v>6.7105504425487728E-3</v>
      </c>
      <c r="R44" s="104">
        <f>O44/'סכום נכסי הקרן'!$C$42</f>
        <v>2.2316738497156897E-4</v>
      </c>
    </row>
    <row r="45" spans="2:18">
      <c r="B45" s="101" t="s">
        <v>292</v>
      </c>
      <c r="C45" s="96" t="s">
        <v>293</v>
      </c>
      <c r="D45" s="109" t="s">
        <v>124</v>
      </c>
      <c r="E45" s="96" t="s">
        <v>244</v>
      </c>
      <c r="F45" s="96"/>
      <c r="G45" s="96"/>
      <c r="H45" s="103">
        <v>15.169999999999936</v>
      </c>
      <c r="I45" s="109" t="s">
        <v>137</v>
      </c>
      <c r="J45" s="110">
        <v>5.5E-2</v>
      </c>
      <c r="K45" s="104">
        <v>1.319999999999988E-2</v>
      </c>
      <c r="L45" s="103">
        <v>78981473.091721982</v>
      </c>
      <c r="M45" s="105">
        <v>180.5</v>
      </c>
      <c r="N45" s="96"/>
      <c r="O45" s="103">
        <v>142561.560881952</v>
      </c>
      <c r="P45" s="104">
        <v>4.0599872276624411E-3</v>
      </c>
      <c r="Q45" s="104">
        <f t="shared" si="2"/>
        <v>5.6913398220860799E-2</v>
      </c>
      <c r="R45" s="104">
        <f>O45/'סכום נכסי הקרן'!$C$42</f>
        <v>1.8927231617636019E-3</v>
      </c>
    </row>
    <row r="46" spans="2:18">
      <c r="B46" s="101" t="s">
        <v>294</v>
      </c>
      <c r="C46" s="96" t="s">
        <v>295</v>
      </c>
      <c r="D46" s="109" t="s">
        <v>124</v>
      </c>
      <c r="E46" s="96" t="s">
        <v>244</v>
      </c>
      <c r="F46" s="96"/>
      <c r="G46" s="96"/>
      <c r="H46" s="103">
        <v>2.6300000000000319</v>
      </c>
      <c r="I46" s="109" t="s">
        <v>137</v>
      </c>
      <c r="J46" s="110">
        <v>4.2500000000000003E-2</v>
      </c>
      <c r="K46" s="104">
        <v>1.5000000000009958E-3</v>
      </c>
      <c r="L46" s="103">
        <v>29055887.852513</v>
      </c>
      <c r="M46" s="105">
        <v>112.31</v>
      </c>
      <c r="N46" s="96"/>
      <c r="O46" s="103">
        <v>32632.667368164999</v>
      </c>
      <c r="P46" s="104">
        <v>1.5795502947348068E-3</v>
      </c>
      <c r="Q46" s="104">
        <f t="shared" si="2"/>
        <v>1.3027607031261022E-2</v>
      </c>
      <c r="R46" s="104">
        <f>O46/'סכום נכסי הקרן'!$C$42</f>
        <v>4.3324866096967971E-4</v>
      </c>
    </row>
    <row r="47" spans="2:18">
      <c r="B47" s="101" t="s">
        <v>296</v>
      </c>
      <c r="C47" s="96" t="s">
        <v>297</v>
      </c>
      <c r="D47" s="109" t="s">
        <v>124</v>
      </c>
      <c r="E47" s="96" t="s">
        <v>244</v>
      </c>
      <c r="F47" s="96"/>
      <c r="G47" s="96"/>
      <c r="H47" s="103">
        <v>6.3799999999999057</v>
      </c>
      <c r="I47" s="109" t="s">
        <v>137</v>
      </c>
      <c r="J47" s="110">
        <v>0.02</v>
      </c>
      <c r="K47" s="104">
        <v>4.2000000000006164E-3</v>
      </c>
      <c r="L47" s="103">
        <v>15521507.753614001</v>
      </c>
      <c r="M47" s="105">
        <v>111.03</v>
      </c>
      <c r="N47" s="96"/>
      <c r="O47" s="103">
        <v>17233.529496506995</v>
      </c>
      <c r="P47" s="104">
        <v>8.6675174186601547E-4</v>
      </c>
      <c r="Q47" s="104">
        <f t="shared" si="2"/>
        <v>6.8799662469872895E-3</v>
      </c>
      <c r="R47" s="104">
        <f>O47/'סכום נכסי הקרן'!$C$42</f>
        <v>2.2880151027516158E-4</v>
      </c>
    </row>
    <row r="48" spans="2:18">
      <c r="B48" s="101" t="s">
        <v>298</v>
      </c>
      <c r="C48" s="96" t="s">
        <v>299</v>
      </c>
      <c r="D48" s="109" t="s">
        <v>124</v>
      </c>
      <c r="E48" s="96" t="s">
        <v>244</v>
      </c>
      <c r="F48" s="96"/>
      <c r="G48" s="96"/>
      <c r="H48" s="103">
        <v>9.3300000000001972</v>
      </c>
      <c r="I48" s="109" t="s">
        <v>137</v>
      </c>
      <c r="J48" s="110">
        <v>0.01</v>
      </c>
      <c r="K48" s="104">
        <v>6.2000000000007483E-3</v>
      </c>
      <c r="L48" s="103">
        <v>12609164.847999999</v>
      </c>
      <c r="M48" s="105">
        <v>103.79</v>
      </c>
      <c r="N48" s="96"/>
      <c r="O48" s="103">
        <v>13087.052825670999</v>
      </c>
      <c r="P48" s="104">
        <v>1.3796709740564192E-3</v>
      </c>
      <c r="Q48" s="104">
        <f t="shared" si="2"/>
        <v>5.2246106481789291E-3</v>
      </c>
      <c r="R48" s="104">
        <f>O48/'סכום נכסי הקרן'!$C$42</f>
        <v>1.7375067899882363E-4</v>
      </c>
    </row>
    <row r="49" spans="2:18">
      <c r="B49" s="101" t="s">
        <v>300</v>
      </c>
      <c r="C49" s="96" t="s">
        <v>301</v>
      </c>
      <c r="D49" s="109" t="s">
        <v>124</v>
      </c>
      <c r="E49" s="96" t="s">
        <v>244</v>
      </c>
      <c r="F49" s="96"/>
      <c r="G49" s="96"/>
      <c r="H49" s="103">
        <v>0.82999999999370055</v>
      </c>
      <c r="I49" s="109" t="s">
        <v>137</v>
      </c>
      <c r="J49" s="110">
        <v>0.01</v>
      </c>
      <c r="K49" s="104">
        <v>2.000000000321153E-4</v>
      </c>
      <c r="L49" s="103">
        <v>400863.51277300005</v>
      </c>
      <c r="M49" s="105">
        <v>100.98</v>
      </c>
      <c r="N49" s="96"/>
      <c r="O49" s="103">
        <v>404.79199288499996</v>
      </c>
      <c r="P49" s="104">
        <v>2.7137498485130768E-5</v>
      </c>
      <c r="Q49" s="104">
        <f t="shared" si="2"/>
        <v>1.6160097957089938E-4</v>
      </c>
      <c r="R49" s="104">
        <f>O49/'סכום נכסי הקרן'!$C$42</f>
        <v>5.3742339512142699E-6</v>
      </c>
    </row>
    <row r="50" spans="2:18">
      <c r="B50" s="101" t="s">
        <v>302</v>
      </c>
      <c r="C50" s="96" t="s">
        <v>303</v>
      </c>
      <c r="D50" s="109" t="s">
        <v>124</v>
      </c>
      <c r="E50" s="96" t="s">
        <v>244</v>
      </c>
      <c r="F50" s="96"/>
      <c r="G50" s="96"/>
      <c r="H50" s="103">
        <v>15.110000000007455</v>
      </c>
      <c r="I50" s="109" t="s">
        <v>137</v>
      </c>
      <c r="J50" s="110">
        <v>1.4999999999999999E-2</v>
      </c>
      <c r="K50" s="104">
        <v>1.180000000000514E-2</v>
      </c>
      <c r="L50" s="103">
        <v>2630206.5</v>
      </c>
      <c r="M50" s="105">
        <v>105</v>
      </c>
      <c r="N50" s="96"/>
      <c r="O50" s="103">
        <v>2761.716752931</v>
      </c>
      <c r="P50" s="104">
        <v>9.068070348910572E-4</v>
      </c>
      <c r="Q50" s="104">
        <f t="shared" si="2"/>
        <v>1.1025320174695361E-3</v>
      </c>
      <c r="R50" s="104">
        <f>O50/'סכום נכסי הקרן'!$C$42</f>
        <v>3.6666021557041042E-5</v>
      </c>
    </row>
    <row r="51" spans="2:18">
      <c r="B51" s="101" t="s">
        <v>304</v>
      </c>
      <c r="C51" s="96" t="s">
        <v>305</v>
      </c>
      <c r="D51" s="109" t="s">
        <v>124</v>
      </c>
      <c r="E51" s="96" t="s">
        <v>244</v>
      </c>
      <c r="F51" s="96"/>
      <c r="G51" s="96"/>
      <c r="H51" s="103">
        <v>2.0599999999999832</v>
      </c>
      <c r="I51" s="109" t="s">
        <v>137</v>
      </c>
      <c r="J51" s="110">
        <v>7.4999999999999997E-3</v>
      </c>
      <c r="K51" s="104">
        <v>9.0000000000009408E-4</v>
      </c>
      <c r="L51" s="103">
        <v>29150451.495318994</v>
      </c>
      <c r="M51" s="105">
        <v>102.07</v>
      </c>
      <c r="N51" s="96"/>
      <c r="O51" s="103">
        <v>29753.864723008002</v>
      </c>
      <c r="P51" s="104">
        <v>1.9437747357553522E-3</v>
      </c>
      <c r="Q51" s="104">
        <f t="shared" si="2"/>
        <v>1.1878332006987423E-2</v>
      </c>
      <c r="R51" s="104">
        <f>O51/'סכום נכסי הקרן'!$C$42</f>
        <v>3.9502814478757344E-4</v>
      </c>
    </row>
    <row r="52" spans="2:18">
      <c r="B52" s="101" t="s">
        <v>306</v>
      </c>
      <c r="C52" s="96" t="s">
        <v>307</v>
      </c>
      <c r="D52" s="109" t="s">
        <v>124</v>
      </c>
      <c r="E52" s="96" t="s">
        <v>244</v>
      </c>
      <c r="F52" s="96"/>
      <c r="G52" s="96"/>
      <c r="H52" s="103">
        <v>4.9299999999998798</v>
      </c>
      <c r="I52" s="109" t="s">
        <v>137</v>
      </c>
      <c r="J52" s="110">
        <v>1.7500000000000002E-2</v>
      </c>
      <c r="K52" s="104">
        <v>3.1000000000000632E-3</v>
      </c>
      <c r="L52" s="103">
        <v>39354749.643385991</v>
      </c>
      <c r="M52" s="105">
        <v>108.85</v>
      </c>
      <c r="N52" s="96"/>
      <c r="O52" s="103">
        <v>42837.646280483001</v>
      </c>
      <c r="P52" s="104">
        <v>2.0175232993708851E-3</v>
      </c>
      <c r="Q52" s="104">
        <f t="shared" si="2"/>
        <v>1.7101636700122269E-2</v>
      </c>
      <c r="R52" s="104">
        <f>O52/'סכום נכסי הקרן'!$C$42</f>
        <v>5.6873539268866913E-4</v>
      </c>
    </row>
    <row r="53" spans="2:18">
      <c r="B53" s="101" t="s">
        <v>308</v>
      </c>
      <c r="C53" s="96" t="s">
        <v>309</v>
      </c>
      <c r="D53" s="109" t="s">
        <v>124</v>
      </c>
      <c r="E53" s="96" t="s">
        <v>244</v>
      </c>
      <c r="F53" s="96"/>
      <c r="G53" s="96"/>
      <c r="H53" s="103">
        <v>7.5599999999992704</v>
      </c>
      <c r="I53" s="109" t="s">
        <v>137</v>
      </c>
      <c r="J53" s="110">
        <v>2.2499999999999999E-2</v>
      </c>
      <c r="K53" s="104">
        <v>5.2999999999996106E-3</v>
      </c>
      <c r="L53" s="103">
        <v>15923861.177759998</v>
      </c>
      <c r="M53" s="105">
        <v>115.58</v>
      </c>
      <c r="N53" s="96"/>
      <c r="O53" s="103">
        <v>18404.798032523995</v>
      </c>
      <c r="P53" s="104">
        <v>9.3812648297239034E-4</v>
      </c>
      <c r="Q53" s="104">
        <f t="shared" si="2"/>
        <v>7.3475598409512236E-3</v>
      </c>
      <c r="R53" s="104">
        <f>O53/'סכום נכסי הקרן'!$C$42</f>
        <v>2.443518947760721E-4</v>
      </c>
    </row>
    <row r="54" spans="2:18">
      <c r="B54" s="102"/>
      <c r="C54" s="96"/>
      <c r="D54" s="96"/>
      <c r="E54" s="96"/>
      <c r="F54" s="96"/>
      <c r="G54" s="96"/>
      <c r="H54" s="96"/>
      <c r="I54" s="96"/>
      <c r="J54" s="96"/>
      <c r="K54" s="104"/>
      <c r="L54" s="103"/>
      <c r="M54" s="105"/>
      <c r="N54" s="96"/>
      <c r="O54" s="96"/>
      <c r="P54" s="96"/>
      <c r="Q54" s="104"/>
      <c r="R54" s="96"/>
    </row>
    <row r="55" spans="2:18">
      <c r="B55" s="100" t="s">
        <v>24</v>
      </c>
      <c r="C55" s="98"/>
      <c r="D55" s="98"/>
      <c r="E55" s="98"/>
      <c r="F55" s="98"/>
      <c r="G55" s="98"/>
      <c r="H55" s="106">
        <v>1.7346366919101914</v>
      </c>
      <c r="I55" s="98"/>
      <c r="J55" s="98"/>
      <c r="K55" s="107">
        <v>1.0840899844748841E-3</v>
      </c>
      <c r="L55" s="106"/>
      <c r="M55" s="108"/>
      <c r="N55" s="98"/>
      <c r="O55" s="106">
        <v>7564.0981500000007</v>
      </c>
      <c r="P55" s="98"/>
      <c r="Q55" s="107">
        <f t="shared" ref="Q55:Q57" si="3">O55/$O$11</f>
        <v>3.0197377717342791E-3</v>
      </c>
      <c r="R55" s="107">
        <f>O55/'סכום נכסי הקרן'!$C$42</f>
        <v>1.0042499308921836E-4</v>
      </c>
    </row>
    <row r="56" spans="2:18">
      <c r="B56" s="101" t="s">
        <v>310</v>
      </c>
      <c r="C56" s="96" t="s">
        <v>311</v>
      </c>
      <c r="D56" s="109" t="s">
        <v>124</v>
      </c>
      <c r="E56" s="96" t="s">
        <v>244</v>
      </c>
      <c r="F56" s="96"/>
      <c r="G56" s="96"/>
      <c r="H56" s="103">
        <v>1.42</v>
      </c>
      <c r="I56" s="109" t="s">
        <v>137</v>
      </c>
      <c r="J56" s="110">
        <v>4.0000000000000002E-4</v>
      </c>
      <c r="K56" s="104">
        <v>1E-3</v>
      </c>
      <c r="L56" s="103">
        <v>7038971</v>
      </c>
      <c r="M56" s="105">
        <v>99.93</v>
      </c>
      <c r="N56" s="96"/>
      <c r="O56" s="103">
        <v>7034.0440699999999</v>
      </c>
      <c r="P56" s="104">
        <v>5.0211332153702573E-4</v>
      </c>
      <c r="Q56" s="104">
        <f t="shared" si="3"/>
        <v>2.8081296864481482E-3</v>
      </c>
      <c r="R56" s="104">
        <f>O56/'סכום נכסי הקרן'!$C$42</f>
        <v>9.3387712997749429E-5</v>
      </c>
    </row>
    <row r="57" spans="2:18">
      <c r="B57" s="101" t="s">
        <v>312</v>
      </c>
      <c r="C57" s="96" t="s">
        <v>313</v>
      </c>
      <c r="D57" s="109" t="s">
        <v>124</v>
      </c>
      <c r="E57" s="96" t="s">
        <v>244</v>
      </c>
      <c r="F57" s="96"/>
      <c r="G57" s="96"/>
      <c r="H57" s="103">
        <v>5.9099999999999993</v>
      </c>
      <c r="I57" s="109" t="s">
        <v>137</v>
      </c>
      <c r="J57" s="110">
        <v>4.0000000000000002E-4</v>
      </c>
      <c r="K57" s="104">
        <v>2.1999999999999997E-3</v>
      </c>
      <c r="L57" s="103">
        <v>535300</v>
      </c>
      <c r="M57" s="105">
        <v>99.02</v>
      </c>
      <c r="N57" s="96"/>
      <c r="O57" s="103">
        <v>530.05408000000011</v>
      </c>
      <c r="P57" s="104">
        <v>2.8299759639721275E-5</v>
      </c>
      <c r="Q57" s="104">
        <f t="shared" si="3"/>
        <v>2.1160808528613071E-4</v>
      </c>
      <c r="R57" s="104">
        <f>O57/'סכום נכסי הקרן'!$C$42</f>
        <v>7.0372800914689355E-6</v>
      </c>
    </row>
    <row r="58" spans="2:18">
      <c r="B58" s="102"/>
      <c r="C58" s="96"/>
      <c r="D58" s="96"/>
      <c r="E58" s="96"/>
      <c r="F58" s="96"/>
      <c r="G58" s="96"/>
      <c r="H58" s="96"/>
      <c r="I58" s="96"/>
      <c r="J58" s="96"/>
      <c r="K58" s="104"/>
      <c r="L58" s="103"/>
      <c r="M58" s="105"/>
      <c r="N58" s="96"/>
      <c r="O58" s="96"/>
      <c r="P58" s="96"/>
      <c r="Q58" s="104"/>
      <c r="R58" s="96"/>
    </row>
    <row r="59" spans="2:18">
      <c r="B59" s="97" t="s">
        <v>205</v>
      </c>
      <c r="C59" s="98"/>
      <c r="D59" s="98"/>
      <c r="E59" s="98"/>
      <c r="F59" s="98"/>
      <c r="G59" s="98"/>
      <c r="H59" s="106">
        <v>21.926148859992068</v>
      </c>
      <c r="I59" s="98"/>
      <c r="J59" s="98"/>
      <c r="K59" s="107">
        <v>3.0800116873679784E-2</v>
      </c>
      <c r="L59" s="106"/>
      <c r="M59" s="108"/>
      <c r="N59" s="98"/>
      <c r="O59" s="106">
        <v>156836.66485368001</v>
      </c>
      <c r="P59" s="98"/>
      <c r="Q59" s="107">
        <f t="shared" ref="Q59:Q63" si="4">O59/$O$11</f>
        <v>6.2612302413274146E-2</v>
      </c>
      <c r="R59" s="107">
        <f>O59/'סכום נכסי הקרן'!$C$42</f>
        <v>2.0822470401269015E-3</v>
      </c>
    </row>
    <row r="60" spans="2:18">
      <c r="B60" s="100" t="s">
        <v>66</v>
      </c>
      <c r="C60" s="98"/>
      <c r="D60" s="98"/>
      <c r="E60" s="98"/>
      <c r="F60" s="98"/>
      <c r="G60" s="98"/>
      <c r="H60" s="106">
        <v>21.926148859992068</v>
      </c>
      <c r="I60" s="98"/>
      <c r="J60" s="98"/>
      <c r="K60" s="107">
        <v>3.0800116873679784E-2</v>
      </c>
      <c r="L60" s="106"/>
      <c r="M60" s="108"/>
      <c r="N60" s="98"/>
      <c r="O60" s="106">
        <v>156836.66485368001</v>
      </c>
      <c r="P60" s="98"/>
      <c r="Q60" s="107">
        <f t="shared" si="4"/>
        <v>6.2612302413274146E-2</v>
      </c>
      <c r="R60" s="107">
        <f>O60/'סכום נכסי הקרן'!$C$42</f>
        <v>2.0822470401269015E-3</v>
      </c>
    </row>
    <row r="61" spans="2:18">
      <c r="B61" s="101" t="s">
        <v>314</v>
      </c>
      <c r="C61" s="96" t="s">
        <v>315</v>
      </c>
      <c r="D61" s="109" t="s">
        <v>29</v>
      </c>
      <c r="E61" s="96" t="s">
        <v>316</v>
      </c>
      <c r="F61" s="96" t="s">
        <v>317</v>
      </c>
      <c r="G61" s="96"/>
      <c r="H61" s="103">
        <v>19.190000000000026</v>
      </c>
      <c r="I61" s="109" t="s">
        <v>136</v>
      </c>
      <c r="J61" s="110">
        <v>3.3750000000000002E-2</v>
      </c>
      <c r="K61" s="104">
        <v>2.8700000000000413E-2</v>
      </c>
      <c r="L61" s="103">
        <v>7919336.3284000019</v>
      </c>
      <c r="M61" s="105">
        <v>111.1414</v>
      </c>
      <c r="N61" s="96"/>
      <c r="O61" s="103">
        <v>30506.563532933</v>
      </c>
      <c r="P61" s="104">
        <v>3.9596681642000012E-3</v>
      </c>
      <c r="Q61" s="104">
        <f t="shared" si="4"/>
        <v>1.2178824277446652E-2</v>
      </c>
      <c r="R61" s="104">
        <f>O61/'סכום נכסי הקרן'!$C$42</f>
        <v>4.0502137481790836E-4</v>
      </c>
    </row>
    <row r="62" spans="2:18">
      <c r="B62" s="101" t="s">
        <v>318</v>
      </c>
      <c r="C62" s="96" t="s">
        <v>319</v>
      </c>
      <c r="D62" s="109" t="s">
        <v>29</v>
      </c>
      <c r="E62" s="96" t="s">
        <v>316</v>
      </c>
      <c r="F62" s="96" t="s">
        <v>317</v>
      </c>
      <c r="G62" s="96"/>
      <c r="H62" s="103">
        <v>22.089999999999844</v>
      </c>
      <c r="I62" s="109" t="s">
        <v>136</v>
      </c>
      <c r="J62" s="110">
        <v>3.7999999999999999E-2</v>
      </c>
      <c r="K62" s="104">
        <v>3.0999999999999802E-2</v>
      </c>
      <c r="L62" s="103">
        <v>28627663.000799999</v>
      </c>
      <c r="M62" s="105">
        <v>116.1416</v>
      </c>
      <c r="N62" s="96"/>
      <c r="O62" s="103">
        <v>115239.78896841302</v>
      </c>
      <c r="P62" s="104">
        <v>5.72553260016E-3</v>
      </c>
      <c r="Q62" s="104">
        <f t="shared" si="4"/>
        <v>4.6006005825638852E-2</v>
      </c>
      <c r="R62" s="104">
        <f>O62/'סכום נכסי הקרן'!$C$42</f>
        <v>1.5299847756147717E-3</v>
      </c>
    </row>
    <row r="63" spans="2:18">
      <c r="B63" s="101" t="s">
        <v>320</v>
      </c>
      <c r="C63" s="96" t="s">
        <v>321</v>
      </c>
      <c r="D63" s="109" t="s">
        <v>29</v>
      </c>
      <c r="E63" s="96" t="s">
        <v>316</v>
      </c>
      <c r="F63" s="96" t="s">
        <v>317</v>
      </c>
      <c r="G63" s="96"/>
      <c r="H63" s="103">
        <v>27.749999999999506</v>
      </c>
      <c r="I63" s="109" t="s">
        <v>136</v>
      </c>
      <c r="J63" s="110">
        <v>4.4999999999999998E-2</v>
      </c>
      <c r="K63" s="104">
        <v>3.4499999999999732E-2</v>
      </c>
      <c r="L63" s="103">
        <v>2459421.2200000007</v>
      </c>
      <c r="M63" s="105">
        <v>130.10149999999999</v>
      </c>
      <c r="N63" s="96"/>
      <c r="O63" s="103">
        <v>11090.312352333998</v>
      </c>
      <c r="P63" s="104">
        <v>2.4594212200000007E-3</v>
      </c>
      <c r="Q63" s="104">
        <f t="shared" si="4"/>
        <v>4.4274723101886525E-3</v>
      </c>
      <c r="R63" s="104">
        <f>O63/'סכום נכסי הקרן'!$C$42</f>
        <v>1.4724088969422149E-4</v>
      </c>
    </row>
    <row r="64" spans="2:18">
      <c r="B64" s="126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</row>
    <row r="65" spans="2:18">
      <c r="B65" s="126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</row>
    <row r="66" spans="2:18">
      <c r="B66" s="126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</row>
    <row r="67" spans="2:18">
      <c r="B67" s="131" t="s">
        <v>116</v>
      </c>
      <c r="C67" s="133"/>
      <c r="D67" s="133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</row>
    <row r="68" spans="2:18">
      <c r="B68" s="131" t="s">
        <v>211</v>
      </c>
      <c r="C68" s="133"/>
      <c r="D68" s="133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</row>
    <row r="69" spans="2:18">
      <c r="B69" s="154" t="s">
        <v>219</v>
      </c>
      <c r="C69" s="154"/>
      <c r="D69" s="154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</row>
    <row r="70" spans="2:18">
      <c r="B70" s="126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</row>
    <row r="71" spans="2:18">
      <c r="B71" s="126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</row>
    <row r="72" spans="2:18">
      <c r="B72" s="126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</row>
    <row r="73" spans="2:18">
      <c r="B73" s="126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</row>
    <row r="74" spans="2:18">
      <c r="B74" s="126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</row>
    <row r="75" spans="2:18">
      <c r="B75" s="126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</row>
    <row r="76" spans="2:18">
      <c r="B76" s="126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</row>
    <row r="77" spans="2:18">
      <c r="B77" s="126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</row>
    <row r="78" spans="2:18">
      <c r="B78" s="126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</row>
    <row r="79" spans="2:18">
      <c r="B79" s="126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</row>
    <row r="80" spans="2:18">
      <c r="B80" s="126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</row>
    <row r="81" spans="2:18">
      <c r="B81" s="126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</row>
    <row r="82" spans="2:18">
      <c r="B82" s="126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</row>
    <row r="83" spans="2:18">
      <c r="B83" s="126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</row>
    <row r="84" spans="2:18">
      <c r="B84" s="126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</row>
    <row r="85" spans="2:18">
      <c r="B85" s="126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</row>
    <row r="86" spans="2:18">
      <c r="B86" s="126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</row>
    <row r="87" spans="2:18">
      <c r="B87" s="126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</row>
    <row r="88" spans="2:18">
      <c r="B88" s="126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</row>
    <row r="89" spans="2:18">
      <c r="B89" s="126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</row>
    <row r="90" spans="2:18">
      <c r="B90" s="126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</row>
    <row r="91" spans="2:18">
      <c r="B91" s="126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</row>
    <row r="92" spans="2:18">
      <c r="B92" s="126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</row>
    <row r="93" spans="2:18">
      <c r="B93" s="126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</row>
    <row r="94" spans="2:18">
      <c r="B94" s="126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</row>
    <row r="95" spans="2:18">
      <c r="B95" s="126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</row>
    <row r="96" spans="2:18">
      <c r="B96" s="126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</row>
    <row r="97" spans="2:18">
      <c r="B97" s="126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</row>
    <row r="98" spans="2:18">
      <c r="B98" s="126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>
      <c r="B99" s="126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>
      <c r="B100" s="126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>
      <c r="B101" s="126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>
      <c r="B102" s="126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>
      <c r="B103" s="126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>
      <c r="B104" s="126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>
      <c r="B105" s="126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>
      <c r="B106" s="126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>
      <c r="B107" s="126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>
      <c r="B108" s="126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>
      <c r="B109" s="126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>
      <c r="B110" s="126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>
      <c r="B111" s="126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>
      <c r="B112" s="126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>
      <c r="B113" s="126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>
      <c r="B114" s="126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  <row r="215" spans="2:18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</row>
    <row r="216" spans="2:18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</row>
    <row r="217" spans="2:18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</row>
    <row r="218" spans="2:18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</row>
    <row r="219" spans="2:18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</row>
    <row r="220" spans="2:18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</row>
    <row r="221" spans="2:18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</row>
    <row r="222" spans="2:18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</row>
    <row r="223" spans="2:18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</row>
    <row r="224" spans="2:18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</row>
    <row r="225" spans="2:18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</row>
    <row r="226" spans="2:18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</row>
    <row r="227" spans="2:18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</row>
    <row r="228" spans="2:18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</row>
    <row r="229" spans="2:18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</row>
    <row r="230" spans="2:18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</row>
    <row r="231" spans="2:18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</row>
    <row r="232" spans="2:18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</row>
    <row r="233" spans="2:18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</row>
    <row r="234" spans="2:18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</row>
    <row r="235" spans="2:18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</row>
    <row r="236" spans="2:18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</row>
    <row r="237" spans="2:18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</row>
    <row r="238" spans="2:18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</row>
    <row r="239" spans="2:18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</row>
    <row r="240" spans="2:18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</row>
    <row r="241" spans="2:18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</row>
    <row r="242" spans="2:18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</row>
    <row r="243" spans="2:18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</row>
    <row r="244" spans="2:18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</row>
    <row r="245" spans="2:18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</row>
    <row r="246" spans="2:18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</row>
    <row r="247" spans="2:18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</row>
    <row r="248" spans="2:18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</row>
    <row r="249" spans="2:18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</row>
    <row r="250" spans="2:18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</row>
    <row r="251" spans="2:18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</row>
    <row r="252" spans="2:18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</row>
    <row r="253" spans="2:18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</row>
    <row r="254" spans="2:18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</row>
    <row r="255" spans="2:18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</row>
    <row r="256" spans="2:18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</row>
    <row r="257" spans="2:18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</row>
    <row r="258" spans="2:18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</row>
    <row r="259" spans="2:18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</row>
    <row r="260" spans="2:18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</row>
    <row r="261" spans="2:18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</row>
    <row r="262" spans="2:18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</row>
    <row r="263" spans="2:18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</row>
    <row r="264" spans="2:18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</row>
    <row r="265" spans="2:18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</row>
    <row r="266" spans="2:18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</row>
    <row r="267" spans="2:18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</row>
    <row r="268" spans="2:18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</row>
    <row r="269" spans="2:18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</row>
    <row r="270" spans="2:18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</row>
    <row r="271" spans="2:18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</row>
    <row r="272" spans="2:18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</row>
    <row r="273" spans="2:18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</row>
    <row r="274" spans="2:18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</row>
    <row r="275" spans="2:18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</row>
    <row r="276" spans="2:18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</row>
    <row r="277" spans="2:18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</row>
    <row r="278" spans="2:18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</row>
    <row r="279" spans="2:18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</row>
    <row r="280" spans="2:18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</row>
    <row r="281" spans="2:18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</row>
    <row r="282" spans="2:18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</row>
    <row r="283" spans="2:18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</row>
    <row r="284" spans="2:18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</row>
    <row r="285" spans="2:18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</row>
    <row r="286" spans="2:18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</row>
    <row r="287" spans="2:18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</row>
    <row r="288" spans="2:18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</row>
    <row r="289" spans="2:18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</row>
    <row r="290" spans="2:18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</row>
    <row r="291" spans="2:18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</row>
    <row r="292" spans="2:18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</row>
    <row r="293" spans="2:18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</row>
    <row r="294" spans="2:18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</row>
    <row r="295" spans="2:18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</row>
    <row r="296" spans="2:18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</row>
    <row r="297" spans="2:18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</row>
    <row r="298" spans="2:18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</row>
    <row r="299" spans="2:18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</row>
    <row r="300" spans="2:18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</row>
    <row r="301" spans="2:18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</row>
    <row r="302" spans="2:18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</row>
    <row r="303" spans="2:18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</row>
    <row r="304" spans="2:18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</row>
    <row r="305" spans="2:18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</row>
    <row r="306" spans="2:18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</row>
    <row r="307" spans="2:18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</row>
    <row r="308" spans="2:18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</row>
    <row r="309" spans="2:18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</row>
    <row r="310" spans="2:18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</row>
    <row r="311" spans="2:18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</row>
    <row r="312" spans="2:18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</row>
    <row r="313" spans="2:18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</row>
    <row r="314" spans="2:18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</row>
    <row r="315" spans="2:18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</row>
    <row r="316" spans="2:18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</row>
    <row r="317" spans="2:18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</row>
    <row r="318" spans="2:18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</row>
    <row r="319" spans="2:18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</row>
    <row r="320" spans="2:18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</row>
    <row r="321" spans="2:18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</row>
    <row r="322" spans="2:18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</row>
    <row r="323" spans="2:18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</row>
    <row r="324" spans="2:18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</row>
    <row r="325" spans="2:18">
      <c r="B325" s="126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</row>
    <row r="326" spans="2:18">
      <c r="B326" s="126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</row>
    <row r="327" spans="2:18">
      <c r="B327" s="12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</row>
    <row r="328" spans="2:18">
      <c r="B328" s="126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</row>
    <row r="329" spans="2:18">
      <c r="B329" s="126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</row>
    <row r="330" spans="2:18">
      <c r="B330" s="126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</row>
    <row r="331" spans="2:18">
      <c r="B331" s="126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</row>
    <row r="332" spans="2:18">
      <c r="B332" s="126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</row>
    <row r="333" spans="2:18">
      <c r="B333" s="126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</row>
    <row r="334" spans="2:18">
      <c r="B334" s="126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</row>
    <row r="335" spans="2:18">
      <c r="B335" s="126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</row>
    <row r="336" spans="2:18">
      <c r="B336" s="126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</row>
    <row r="337" spans="2:18">
      <c r="B337" s="126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</row>
    <row r="338" spans="2:18">
      <c r="B338" s="126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</row>
    <row r="339" spans="2:18">
      <c r="B339" s="126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</row>
    <row r="340" spans="2:18">
      <c r="B340" s="126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</row>
    <row r="341" spans="2:18">
      <c r="B341" s="126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</row>
    <row r="342" spans="2:18">
      <c r="B342" s="126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</row>
    <row r="343" spans="2:18">
      <c r="B343" s="126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</row>
    <row r="344" spans="2:18">
      <c r="B344" s="126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</row>
    <row r="345" spans="2:18">
      <c r="B345" s="126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</row>
    <row r="346" spans="2:18">
      <c r="B346" s="126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</row>
    <row r="347" spans="2:18">
      <c r="B347" s="126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</row>
    <row r="348" spans="2:18">
      <c r="B348" s="126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</row>
    <row r="349" spans="2:18">
      <c r="B349" s="126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</row>
    <row r="350" spans="2:18">
      <c r="B350" s="126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</row>
    <row r="351" spans="2:18">
      <c r="B351" s="126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</row>
    <row r="352" spans="2:18">
      <c r="B352" s="126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</row>
    <row r="353" spans="2:18">
      <c r="B353" s="126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</row>
    <row r="354" spans="2:18">
      <c r="B354" s="126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</row>
    <row r="355" spans="2:18">
      <c r="B355" s="126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</row>
    <row r="356" spans="2:18">
      <c r="B356" s="126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</row>
    <row r="357" spans="2:18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</row>
    <row r="358" spans="2:18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</row>
    <row r="359" spans="2:18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</row>
    <row r="360" spans="2:18">
      <c r="B360" s="126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</row>
    <row r="361" spans="2:18">
      <c r="B361" s="126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</row>
    <row r="362" spans="2:18">
      <c r="B362" s="126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</row>
    <row r="363" spans="2:18">
      <c r="B363" s="126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</row>
    <row r="364" spans="2:18">
      <c r="B364" s="126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</row>
    <row r="365" spans="2:18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</row>
    <row r="366" spans="2:18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</row>
    <row r="367" spans="2:18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</row>
    <row r="368" spans="2:18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</row>
    <row r="369" spans="2:18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</row>
    <row r="370" spans="2:18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</row>
    <row r="371" spans="2:18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</row>
    <row r="372" spans="2:18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</row>
    <row r="373" spans="2:18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</row>
    <row r="374" spans="2:18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</row>
    <row r="375" spans="2:18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</row>
    <row r="376" spans="2:18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</row>
    <row r="377" spans="2:18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</row>
    <row r="378" spans="2:18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</row>
    <row r="379" spans="2:18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</row>
    <row r="380" spans="2:18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</row>
    <row r="381" spans="2:18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</row>
    <row r="382" spans="2:18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</row>
    <row r="383" spans="2:18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</row>
    <row r="384" spans="2:18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</row>
    <row r="385" spans="2:18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</row>
    <row r="386" spans="2:18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</row>
    <row r="387" spans="2:18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</row>
    <row r="388" spans="2:18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</row>
    <row r="389" spans="2:18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</row>
    <row r="390" spans="2:18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</row>
    <row r="391" spans="2:18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</row>
    <row r="392" spans="2:18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</row>
    <row r="393" spans="2:18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</row>
    <row r="394" spans="2:18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</row>
    <row r="395" spans="2:18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</row>
    <row r="396" spans="2:18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</row>
    <row r="397" spans="2:18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</row>
    <row r="398" spans="2:18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</row>
    <row r="399" spans="2:18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</row>
    <row r="400" spans="2:18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</row>
    <row r="401" spans="2:18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</row>
    <row r="402" spans="2:18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</row>
    <row r="403" spans="2:18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</row>
    <row r="404" spans="2:18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</row>
    <row r="405" spans="2:18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</row>
    <row r="406" spans="2:18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</row>
    <row r="407" spans="2:18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</row>
    <row r="408" spans="2:18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</row>
    <row r="409" spans="2:18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</row>
    <row r="410" spans="2:18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</row>
    <row r="411" spans="2:18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</row>
    <row r="412" spans="2:18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</row>
    <row r="413" spans="2:18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</row>
    <row r="414" spans="2:18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</row>
    <row r="415" spans="2:18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</row>
    <row r="416" spans="2:18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</row>
    <row r="417" spans="2:18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</row>
    <row r="418" spans="2:18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</row>
    <row r="419" spans="2:18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</row>
    <row r="420" spans="2:18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</row>
    <row r="421" spans="2:18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</row>
    <row r="422" spans="2:18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</row>
    <row r="423" spans="2:18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</row>
    <row r="424" spans="2:18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</row>
    <row r="425" spans="2:18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</row>
    <row r="426" spans="2:18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</row>
    <row r="427" spans="2:18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</row>
    <row r="428" spans="2:18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</row>
    <row r="429" spans="2:18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</row>
    <row r="430" spans="2:18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</row>
    <row r="431" spans="2:18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</row>
    <row r="432" spans="2:18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</row>
    <row r="433" spans="2:18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</row>
    <row r="434" spans="2:18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</row>
    <row r="435" spans="2:18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</row>
    <row r="436" spans="2:18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</row>
    <row r="437" spans="2:18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</row>
    <row r="438" spans="2:18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</row>
    <row r="439" spans="2:18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</row>
    <row r="440" spans="2:18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</row>
    <row r="441" spans="2:18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</row>
    <row r="442" spans="2:18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</row>
    <row r="443" spans="2:18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</row>
    <row r="444" spans="2:18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</row>
    <row r="445" spans="2:18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</row>
    <row r="446" spans="2:18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</row>
    <row r="447" spans="2:18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</row>
    <row r="448" spans="2:18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</row>
    <row r="449" spans="2:18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</row>
    <row r="450" spans="2:18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</row>
    <row r="451" spans="2:18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</row>
    <row r="452" spans="2:18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</row>
    <row r="453" spans="2:18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</row>
    <row r="454" spans="2:18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</row>
    <row r="455" spans="2:18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</row>
    <row r="456" spans="2:18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</row>
    <row r="457" spans="2:18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</row>
    <row r="458" spans="2:18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</row>
    <row r="459" spans="2:18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</row>
    <row r="460" spans="2:18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</row>
    <row r="461" spans="2:18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</row>
    <row r="462" spans="2:18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</row>
    <row r="463" spans="2:18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</row>
    <row r="464" spans="2:18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</row>
    <row r="465" spans="2:18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</row>
    <row r="466" spans="2:18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</row>
    <row r="467" spans="2:18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</row>
    <row r="468" spans="2:18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</row>
    <row r="469" spans="2:18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</row>
    <row r="470" spans="2:18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</row>
    <row r="471" spans="2:18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</row>
    <row r="472" spans="2:18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</row>
    <row r="473" spans="2:18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</row>
    <row r="474" spans="2:18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</row>
    <row r="475" spans="2:18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</row>
    <row r="476" spans="2:18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</row>
    <row r="477" spans="2:18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</row>
    <row r="478" spans="2:18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</row>
    <row r="479" spans="2:18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</row>
    <row r="480" spans="2:18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</row>
    <row r="481" spans="2:18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</row>
    <row r="482" spans="2:18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</row>
    <row r="483" spans="2:18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</row>
    <row r="484" spans="2:18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</row>
    <row r="485" spans="2:18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</row>
    <row r="486" spans="2:18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</row>
    <row r="487" spans="2:18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</row>
    <row r="488" spans="2:18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</row>
    <row r="489" spans="2:18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</row>
    <row r="490" spans="2:18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</row>
    <row r="491" spans="2:18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</row>
    <row r="492" spans="2:18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</row>
    <row r="493" spans="2:18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</row>
    <row r="494" spans="2:18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</row>
    <row r="495" spans="2:18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</row>
    <row r="496" spans="2:18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</row>
    <row r="497" spans="2:18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</row>
    <row r="498" spans="2:18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</row>
    <row r="499" spans="2:18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</row>
    <row r="500" spans="2:18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</row>
    <row r="501" spans="2:18">
      <c r="B501" s="126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</row>
    <row r="502" spans="2:18">
      <c r="B502" s="126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</row>
    <row r="503" spans="2:18">
      <c r="B503" s="126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</row>
    <row r="504" spans="2:18">
      <c r="B504" s="126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</row>
    <row r="505" spans="2:18">
      <c r="B505" s="126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</row>
    <row r="506" spans="2:18">
      <c r="B506" s="126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</row>
    <row r="507" spans="2:18">
      <c r="B507" s="126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</row>
    <row r="508" spans="2:18">
      <c r="B508" s="126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</row>
    <row r="509" spans="2:18">
      <c r="B509" s="126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</row>
    <row r="510" spans="2:18">
      <c r="B510" s="126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</row>
    <row r="511" spans="2:18">
      <c r="B511" s="126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  <row r="877" spans="3:4">
      <c r="C877" s="1"/>
      <c r="D877" s="1"/>
    </row>
  </sheetData>
  <sheetProtection sheet="1" objects="1" scenarios="1"/>
  <mergeCells count="3">
    <mergeCell ref="B6:R6"/>
    <mergeCell ref="B7:R7"/>
    <mergeCell ref="B69:D69"/>
  </mergeCells>
  <phoneticPr fontId="5" type="noConversion"/>
  <dataValidations count="1">
    <dataValidation allowBlank="1" showInputMessage="1" showErrorMessage="1" sqref="N10:Q10 N9 N1:N7 C5:C29 O1:Q9 E1:I30 D1:D29 C70:D1048576 C32:D68 E32:I1048576 A1:B1048576 N32:N1048576 O11:Q1048576 J1:M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workbookViewId="0"/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6.285156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6384" width="9.140625" style="1"/>
  </cols>
  <sheetData>
    <row r="1" spans="2:16">
      <c r="B1" s="45" t="s">
        <v>150</v>
      </c>
      <c r="C1" s="65" t="s" vm="1">
        <v>238</v>
      </c>
    </row>
    <row r="2" spans="2:16">
      <c r="B2" s="45" t="s">
        <v>149</v>
      </c>
      <c r="C2" s="65" t="s">
        <v>239</v>
      </c>
    </row>
    <row r="3" spans="2:16">
      <c r="B3" s="45" t="s">
        <v>151</v>
      </c>
      <c r="C3" s="65" t="s">
        <v>240</v>
      </c>
    </row>
    <row r="4" spans="2:16">
      <c r="B4" s="45" t="s">
        <v>152</v>
      </c>
      <c r="C4" s="65" t="s">
        <v>241</v>
      </c>
    </row>
    <row r="6" spans="2:16" ht="26.25" customHeight="1">
      <c r="B6" s="157" t="s">
        <v>193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9"/>
    </row>
    <row r="7" spans="2:16" s="3" customFormat="1" ht="78.75">
      <c r="B7" s="21" t="s">
        <v>120</v>
      </c>
      <c r="C7" s="28" t="s">
        <v>48</v>
      </c>
      <c r="D7" s="28" t="s">
        <v>69</v>
      </c>
      <c r="E7" s="28" t="s">
        <v>14</v>
      </c>
      <c r="F7" s="28" t="s">
        <v>70</v>
      </c>
      <c r="G7" s="28" t="s">
        <v>108</v>
      </c>
      <c r="H7" s="28" t="s">
        <v>17</v>
      </c>
      <c r="I7" s="28" t="s">
        <v>107</v>
      </c>
      <c r="J7" s="28" t="s">
        <v>16</v>
      </c>
      <c r="K7" s="28" t="s">
        <v>186</v>
      </c>
      <c r="L7" s="28" t="s">
        <v>213</v>
      </c>
      <c r="M7" s="28" t="s">
        <v>187</v>
      </c>
      <c r="N7" s="28" t="s">
        <v>62</v>
      </c>
      <c r="O7" s="28" t="s">
        <v>153</v>
      </c>
      <c r="P7" s="29" t="s">
        <v>155</v>
      </c>
    </row>
    <row r="8" spans="2:16" s="3" customFormat="1" ht="17.25" customHeight="1">
      <c r="B8" s="14"/>
      <c r="C8" s="30"/>
      <c r="D8" s="30"/>
      <c r="E8" s="30"/>
      <c r="F8" s="30"/>
      <c r="G8" s="30" t="s">
        <v>21</v>
      </c>
      <c r="H8" s="30" t="s">
        <v>20</v>
      </c>
      <c r="I8" s="30"/>
      <c r="J8" s="30" t="s">
        <v>19</v>
      </c>
      <c r="K8" s="30" t="s">
        <v>19</v>
      </c>
      <c r="L8" s="30" t="s">
        <v>220</v>
      </c>
      <c r="M8" s="30" t="s">
        <v>216</v>
      </c>
      <c r="N8" s="30" t="s">
        <v>19</v>
      </c>
      <c r="O8" s="30" t="s">
        <v>19</v>
      </c>
      <c r="P8" s="31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95" t="s">
        <v>192</v>
      </c>
      <c r="C10" s="96"/>
      <c r="D10" s="96"/>
      <c r="E10" s="96"/>
      <c r="F10" s="96"/>
      <c r="G10" s="96"/>
      <c r="H10" s="103">
        <v>2.6</v>
      </c>
      <c r="I10" s="96"/>
      <c r="J10" s="96"/>
      <c r="K10" s="110">
        <v>8.8300000000000003E-2</v>
      </c>
      <c r="L10" s="103"/>
      <c r="M10" s="103">
        <v>15744.501</v>
      </c>
      <c r="N10" s="96"/>
      <c r="O10" s="104">
        <f>M10/$M$10</f>
        <v>1</v>
      </c>
      <c r="P10" s="104">
        <f>M10/'סכום נכסי הקרן'!$C$42</f>
        <v>2.0903237540858608E-4</v>
      </c>
    </row>
    <row r="11" spans="2:16" ht="20.25" customHeight="1">
      <c r="B11" s="116" t="s">
        <v>32</v>
      </c>
      <c r="C11" s="96"/>
      <c r="D11" s="96"/>
      <c r="E11" s="96"/>
      <c r="F11" s="96"/>
      <c r="G11" s="96"/>
      <c r="H11" s="103">
        <v>2.6</v>
      </c>
      <c r="I11" s="96"/>
      <c r="J11" s="96"/>
      <c r="K11" s="110">
        <v>8.8300000000000003E-2</v>
      </c>
      <c r="L11" s="103"/>
      <c r="M11" s="103">
        <v>15744.501</v>
      </c>
      <c r="N11" s="96"/>
      <c r="O11" s="104">
        <f t="shared" ref="O11:O13" si="0">M11/$M$10</f>
        <v>1</v>
      </c>
      <c r="P11" s="104">
        <f>M11/'סכום נכסי הקרן'!$C$42</f>
        <v>2.0903237540858608E-4</v>
      </c>
    </row>
    <row r="12" spans="2:16">
      <c r="B12" s="112" t="s">
        <v>34</v>
      </c>
      <c r="C12" s="98"/>
      <c r="D12" s="98"/>
      <c r="E12" s="98"/>
      <c r="F12" s="98"/>
      <c r="G12" s="98"/>
      <c r="H12" s="106">
        <v>2.6</v>
      </c>
      <c r="I12" s="98"/>
      <c r="J12" s="98"/>
      <c r="K12" s="68">
        <v>8.8300000000000003E-2</v>
      </c>
      <c r="L12" s="106"/>
      <c r="M12" s="106">
        <v>15744.501</v>
      </c>
      <c r="N12" s="98"/>
      <c r="O12" s="107">
        <f t="shared" si="0"/>
        <v>1</v>
      </c>
      <c r="P12" s="107">
        <f>M12/'סכום נכסי הקרן'!$C$42</f>
        <v>2.0903237540858608E-4</v>
      </c>
    </row>
    <row r="13" spans="2:16">
      <c r="B13" s="102" t="s">
        <v>3823</v>
      </c>
      <c r="C13" s="96" t="s">
        <v>3824</v>
      </c>
      <c r="D13" s="109" t="s">
        <v>133</v>
      </c>
      <c r="E13" s="96" t="s">
        <v>639</v>
      </c>
      <c r="F13" s="96" t="s">
        <v>135</v>
      </c>
      <c r="G13" s="118">
        <v>40618</v>
      </c>
      <c r="H13" s="103">
        <v>2.6</v>
      </c>
      <c r="I13" s="109" t="s">
        <v>137</v>
      </c>
      <c r="J13" s="110">
        <v>7.1500000000000008E-2</v>
      </c>
      <c r="K13" s="110">
        <v>8.8300000000000003E-2</v>
      </c>
      <c r="L13" s="103">
        <v>15141459.550000001</v>
      </c>
      <c r="M13" s="103">
        <v>15744.501</v>
      </c>
      <c r="N13" s="96"/>
      <c r="O13" s="104">
        <f t="shared" si="0"/>
        <v>1</v>
      </c>
      <c r="P13" s="104">
        <f>M13/'סכום נכסי הקרן'!$C$42</f>
        <v>2.0903237540858608E-4</v>
      </c>
    </row>
    <row r="14" spans="2:16">
      <c r="B14" s="99"/>
      <c r="C14" s="96"/>
      <c r="D14" s="96"/>
      <c r="E14" s="96"/>
      <c r="F14" s="96"/>
      <c r="G14" s="96"/>
      <c r="H14" s="96"/>
      <c r="I14" s="96"/>
      <c r="J14" s="96"/>
      <c r="K14" s="96"/>
      <c r="L14" s="103"/>
      <c r="M14" s="103"/>
      <c r="N14" s="96"/>
      <c r="O14" s="104"/>
      <c r="P14" s="96"/>
    </row>
    <row r="15" spans="2:16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</row>
    <row r="16" spans="2:16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</row>
    <row r="17" spans="2:16">
      <c r="B17" s="131" t="s">
        <v>229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</row>
    <row r="18" spans="2:16">
      <c r="B18" s="131" t="s">
        <v>116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2:16">
      <c r="B19" s="131" t="s">
        <v>219</v>
      </c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  <row r="20" spans="2:16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</row>
    <row r="21" spans="2:16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2:16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  <row r="23" spans="2:16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2:16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</row>
    <row r="25" spans="2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</row>
    <row r="26" spans="2:16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2:16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2:16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2:16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</row>
    <row r="30" spans="2:16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</row>
    <row r="31" spans="2:16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</row>
    <row r="32" spans="2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spans="2:16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</row>
    <row r="34" spans="2:16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</row>
    <row r="35" spans="2:16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</row>
    <row r="36" spans="2:16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</row>
    <row r="37" spans="2:16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</row>
    <row r="38" spans="2:16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</row>
    <row r="39" spans="2:16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</row>
    <row r="40" spans="2:16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2:16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2:16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</row>
    <row r="43" spans="2:16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</row>
    <row r="44" spans="2:16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</row>
    <row r="45" spans="2:16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</row>
    <row r="46" spans="2:16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</row>
    <row r="47" spans="2:16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</row>
    <row r="48" spans="2:16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</row>
    <row r="49" spans="2:16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</row>
    <row r="50" spans="2:16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</row>
    <row r="51" spans="2:16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</row>
    <row r="52" spans="2:16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</row>
    <row r="53" spans="2:16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</row>
    <row r="54" spans="2:16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</row>
    <row r="55" spans="2:16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</row>
    <row r="56" spans="2:16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</row>
    <row r="57" spans="2:16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</row>
    <row r="58" spans="2:16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</row>
    <row r="59" spans="2:16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</row>
    <row r="60" spans="2:16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</row>
    <row r="61" spans="2:16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</row>
    <row r="62" spans="2:16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</row>
    <row r="63" spans="2:16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</row>
    <row r="64" spans="2:16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</row>
    <row r="65" spans="2:16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</row>
    <row r="66" spans="2:16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</row>
    <row r="67" spans="2:16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</row>
    <row r="68" spans="2:16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</row>
    <row r="69" spans="2:16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</row>
    <row r="70" spans="2:16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</row>
    <row r="71" spans="2:16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</row>
    <row r="72" spans="2:16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</row>
    <row r="73" spans="2:16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</row>
    <row r="74" spans="2:16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</row>
    <row r="75" spans="2:16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</row>
    <row r="76" spans="2:16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</row>
    <row r="77" spans="2:16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</row>
    <row r="78" spans="2:16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</row>
    <row r="79" spans="2:16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</row>
    <row r="80" spans="2:16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</row>
    <row r="81" spans="2:16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</row>
    <row r="82" spans="2:16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</row>
    <row r="83" spans="2:16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</row>
    <row r="84" spans="2:16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</row>
    <row r="85" spans="2:16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</row>
    <row r="86" spans="2:16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</row>
    <row r="87" spans="2:16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</row>
    <row r="88" spans="2:16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</row>
    <row r="89" spans="2:16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</row>
    <row r="90" spans="2:16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</row>
    <row r="91" spans="2:16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</row>
    <row r="92" spans="2:16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</row>
    <row r="93" spans="2:16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</row>
    <row r="94" spans="2:16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</row>
    <row r="95" spans="2:16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</row>
    <row r="96" spans="2:16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</row>
    <row r="97" spans="2:16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</row>
    <row r="98" spans="2:16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</row>
    <row r="99" spans="2:16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</row>
    <row r="100" spans="2:16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</row>
    <row r="101" spans="2:16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</row>
    <row r="102" spans="2:16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</row>
    <row r="103" spans="2:16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</row>
    <row r="104" spans="2:16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</row>
    <row r="105" spans="2:16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</row>
    <row r="106" spans="2:16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</row>
    <row r="107" spans="2:16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</row>
    <row r="108" spans="2:16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</row>
    <row r="109" spans="2:16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</row>
    <row r="110" spans="2:16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</row>
    <row r="111" spans="2:16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</row>
    <row r="112" spans="2:16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</row>
    <row r="113" spans="2:16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</row>
    <row r="114" spans="2:16">
      <c r="B114" s="126"/>
      <c r="C114" s="126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</row>
    <row r="115" spans="2:16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</row>
    <row r="116" spans="2:16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</row>
    <row r="117" spans="2:16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</row>
    <row r="118" spans="2:16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</row>
    <row r="119" spans="2:16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</row>
    <row r="120" spans="2:16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</row>
    <row r="121" spans="2:16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</row>
    <row r="122" spans="2:16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</row>
    <row r="123" spans="2:16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</row>
    <row r="124" spans="2:16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</row>
    <row r="125" spans="2:16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</row>
    <row r="126" spans="2:16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</row>
    <row r="127" spans="2:16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</row>
    <row r="128" spans="2:16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</row>
    <row r="129" spans="2:16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</row>
    <row r="130" spans="2:16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</row>
    <row r="131" spans="2:16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</row>
    <row r="132" spans="2:16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</row>
    <row r="133" spans="2:16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</row>
    <row r="134" spans="2:16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</row>
    <row r="135" spans="2:16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</row>
    <row r="136" spans="2:16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</row>
    <row r="137" spans="2:16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</row>
    <row r="138" spans="2:16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</row>
    <row r="139" spans="2:16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</row>
    <row r="140" spans="2:16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</row>
    <row r="141" spans="2:16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</row>
    <row r="142" spans="2:16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</row>
    <row r="143" spans="2:16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</row>
    <row r="144" spans="2:16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</row>
    <row r="145" spans="2:16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</row>
    <row r="146" spans="2:16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</row>
    <row r="147" spans="2:16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</row>
    <row r="148" spans="2:16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</row>
    <row r="149" spans="2:16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</row>
    <row r="150" spans="2:16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  <row r="215" spans="2:16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</row>
    <row r="216" spans="2:16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</row>
    <row r="217" spans="2:16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</row>
    <row r="218" spans="2:16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</row>
    <row r="219" spans="2:16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</row>
    <row r="220" spans="2:16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</row>
    <row r="221" spans="2:16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</row>
    <row r="222" spans="2:16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</row>
    <row r="223" spans="2:16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</row>
    <row r="224" spans="2:16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</row>
    <row r="225" spans="2:16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</row>
    <row r="226" spans="2:16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</row>
    <row r="227" spans="2:16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</row>
    <row r="228" spans="2:16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</row>
    <row r="229" spans="2:16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</row>
    <row r="230" spans="2:16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</row>
    <row r="231" spans="2:16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</row>
    <row r="232" spans="2:16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</row>
    <row r="233" spans="2:16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</row>
    <row r="234" spans="2:16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</row>
    <row r="235" spans="2:16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</row>
    <row r="236" spans="2:16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</row>
    <row r="237" spans="2:16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</row>
    <row r="238" spans="2:16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</row>
    <row r="239" spans="2:16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</row>
    <row r="240" spans="2:16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</row>
    <row r="241" spans="2:16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</row>
    <row r="242" spans="2:16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</row>
    <row r="243" spans="2:16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</row>
    <row r="244" spans="2:16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</row>
    <row r="245" spans="2:16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</row>
    <row r="246" spans="2:16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</row>
    <row r="247" spans="2:16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</row>
    <row r="248" spans="2:16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</row>
    <row r="249" spans="2:16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</row>
    <row r="250" spans="2:16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</row>
    <row r="251" spans="2:16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</row>
    <row r="252" spans="2:16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</row>
    <row r="253" spans="2:16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</row>
    <row r="254" spans="2:16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</row>
    <row r="255" spans="2:16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</row>
    <row r="256" spans="2:16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</row>
    <row r="257" spans="2:16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</row>
    <row r="258" spans="2:16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</row>
    <row r="259" spans="2:16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</row>
    <row r="260" spans="2:16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</row>
    <row r="261" spans="2:16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</row>
    <row r="262" spans="2:16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</row>
    <row r="263" spans="2:16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</row>
    <row r="264" spans="2:16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</row>
    <row r="265" spans="2:16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</row>
    <row r="266" spans="2:16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  <row r="383" spans="2:16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</row>
    <row r="384" spans="2:16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</row>
    <row r="385" spans="2:16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</row>
    <row r="386" spans="2:16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</row>
    <row r="387" spans="2:16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</row>
    <row r="388" spans="2:16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</row>
    <row r="389" spans="2:16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</row>
    <row r="390" spans="2:16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</row>
    <row r="391" spans="2:16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</row>
    <row r="392" spans="2:16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</row>
    <row r="393" spans="2:16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</row>
    <row r="394" spans="2:16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</row>
    <row r="395" spans="2:16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</row>
    <row r="396" spans="2:16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</row>
    <row r="397" spans="2:16">
      <c r="B397" s="87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</row>
    <row r="398" spans="2:16">
      <c r="B398" s="87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</row>
    <row r="399" spans="2:16">
      <c r="B399" s="13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</row>
    <row r="400" spans="2:16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</row>
    <row r="401" spans="2:16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</row>
    <row r="402" spans="2:16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</row>
    <row r="403" spans="2:16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</row>
    <row r="404" spans="2:16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</row>
    <row r="405" spans="2:16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</row>
    <row r="406" spans="2:16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</row>
    <row r="407" spans="2:16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</row>
    <row r="408" spans="2:16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</row>
    <row r="409" spans="2:16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</row>
    <row r="410" spans="2:16">
      <c r="B410" s="126"/>
      <c r="C410" s="126"/>
      <c r="D410" s="126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</row>
    <row r="411" spans="2:16">
      <c r="B411" s="126"/>
      <c r="C411" s="126"/>
      <c r="D411" s="126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</row>
    <row r="412" spans="2:16">
      <c r="B412" s="126"/>
      <c r="C412" s="126"/>
      <c r="D412" s="126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</row>
    <row r="413" spans="2:16">
      <c r="B413" s="126"/>
      <c r="C413" s="126"/>
      <c r="D413" s="126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</row>
    <row r="414" spans="2:16">
      <c r="B414" s="126"/>
      <c r="C414" s="126"/>
      <c r="D414" s="126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</row>
    <row r="415" spans="2:16">
      <c r="B415" s="126"/>
      <c r="C415" s="126"/>
      <c r="D415" s="126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</row>
    <row r="416" spans="2:16">
      <c r="B416" s="126"/>
      <c r="C416" s="126"/>
      <c r="D416" s="126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</row>
    <row r="417" spans="2:16">
      <c r="B417" s="126"/>
      <c r="C417" s="126"/>
      <c r="D417" s="126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</row>
    <row r="418" spans="2:16">
      <c r="B418" s="126"/>
      <c r="C418" s="126"/>
      <c r="D418" s="126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</row>
    <row r="419" spans="2:16">
      <c r="B419" s="126"/>
      <c r="C419" s="126"/>
      <c r="D419" s="126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</row>
    <row r="420" spans="2:16">
      <c r="B420" s="126"/>
      <c r="C420" s="126"/>
      <c r="D420" s="126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</row>
    <row r="421" spans="2:16">
      <c r="B421" s="126"/>
      <c r="C421" s="126"/>
      <c r="D421" s="126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</row>
    <row r="422" spans="2:16">
      <c r="B422" s="126"/>
      <c r="C422" s="126"/>
      <c r="D422" s="126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</row>
    <row r="423" spans="2:16">
      <c r="B423" s="126"/>
      <c r="C423" s="126"/>
      <c r="D423" s="126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</row>
    <row r="424" spans="2:16">
      <c r="B424" s="126"/>
      <c r="C424" s="126"/>
      <c r="D424" s="126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</row>
    <row r="425" spans="2:16">
      <c r="B425" s="126"/>
      <c r="C425" s="126"/>
      <c r="D425" s="126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</row>
    <row r="426" spans="2:16">
      <c r="B426" s="126"/>
      <c r="C426" s="126"/>
      <c r="D426" s="126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</row>
    <row r="427" spans="2:16">
      <c r="B427" s="126"/>
      <c r="C427" s="126"/>
      <c r="D427" s="126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</row>
    <row r="428" spans="2:16">
      <c r="B428" s="126"/>
      <c r="C428" s="126"/>
      <c r="D428" s="126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</row>
    <row r="429" spans="2:16">
      <c r="B429" s="126"/>
      <c r="C429" s="126"/>
      <c r="D429" s="126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</row>
    <row r="430" spans="2:16">
      <c r="B430" s="126"/>
      <c r="C430" s="126"/>
      <c r="D430" s="126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</row>
    <row r="431" spans="2:16">
      <c r="B431" s="126"/>
      <c r="C431" s="126"/>
      <c r="D431" s="126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</row>
    <row r="432" spans="2:16">
      <c r="B432" s="126"/>
      <c r="C432" s="126"/>
      <c r="D432" s="126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</row>
    <row r="433" spans="2:16">
      <c r="B433" s="126"/>
      <c r="C433" s="126"/>
      <c r="D433" s="126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</row>
    <row r="434" spans="2:16">
      <c r="B434" s="126"/>
      <c r="C434" s="126"/>
      <c r="D434" s="126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</row>
    <row r="435" spans="2:16">
      <c r="B435" s="126"/>
      <c r="C435" s="126"/>
      <c r="D435" s="126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</row>
    <row r="436" spans="2:16">
      <c r="B436" s="126"/>
      <c r="C436" s="126"/>
      <c r="D436" s="126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</row>
    <row r="437" spans="2:16">
      <c r="B437" s="126"/>
      <c r="C437" s="126"/>
      <c r="D437" s="126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</row>
    <row r="438" spans="2:16">
      <c r="B438" s="126"/>
      <c r="C438" s="126"/>
      <c r="D438" s="126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</row>
    <row r="439" spans="2:16">
      <c r="B439" s="126"/>
      <c r="C439" s="126"/>
      <c r="D439" s="126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</row>
    <row r="440" spans="2:16">
      <c r="B440" s="126"/>
      <c r="C440" s="126"/>
      <c r="D440" s="126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</row>
    <row r="441" spans="2:16">
      <c r="B441" s="126"/>
      <c r="C441" s="126"/>
      <c r="D441" s="126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</row>
    <row r="442" spans="2:16">
      <c r="B442" s="126"/>
      <c r="C442" s="126"/>
      <c r="D442" s="126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</row>
    <row r="443" spans="2:16">
      <c r="B443" s="126"/>
      <c r="C443" s="126"/>
      <c r="D443" s="126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</row>
    <row r="444" spans="2:16">
      <c r="B444" s="126"/>
      <c r="C444" s="126"/>
      <c r="D444" s="126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</row>
    <row r="445" spans="2:16">
      <c r="B445" s="126"/>
      <c r="C445" s="126"/>
      <c r="D445" s="126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</row>
    <row r="446" spans="2:16">
      <c r="B446" s="126"/>
      <c r="C446" s="126"/>
      <c r="D446" s="126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</row>
    <row r="447" spans="2:16">
      <c r="B447" s="126"/>
      <c r="C447" s="126"/>
      <c r="D447" s="126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</row>
    <row r="448" spans="2:16">
      <c r="B448" s="126"/>
      <c r="C448" s="126"/>
      <c r="D448" s="126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</row>
    <row r="449" spans="2:16">
      <c r="B449" s="126"/>
      <c r="C449" s="126"/>
      <c r="D449" s="126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</row>
    <row r="450" spans="2:16">
      <c r="B450" s="126"/>
      <c r="C450" s="126"/>
      <c r="D450" s="126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</row>
    <row r="451" spans="2:16">
      <c r="B451" s="126"/>
      <c r="C451" s="126"/>
      <c r="D451" s="126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</row>
    <row r="452" spans="2:16">
      <c r="B452" s="126"/>
      <c r="C452" s="126"/>
      <c r="D452" s="126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</row>
    <row r="453" spans="2:16">
      <c r="B453" s="126"/>
      <c r="C453" s="126"/>
      <c r="D453" s="126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</row>
    <row r="454" spans="2:16">
      <c r="B454" s="126"/>
      <c r="C454" s="126"/>
      <c r="D454" s="126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</row>
    <row r="455" spans="2:16">
      <c r="B455" s="126"/>
      <c r="C455" s="126"/>
      <c r="D455" s="126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</row>
    <row r="456" spans="2:16">
      <c r="B456" s="126"/>
      <c r="C456" s="126"/>
      <c r="D456" s="126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</row>
    <row r="457" spans="2:16">
      <c r="B457" s="126"/>
      <c r="C457" s="126"/>
      <c r="D457" s="126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</row>
    <row r="458" spans="2:16">
      <c r="B458" s="126"/>
      <c r="C458" s="126"/>
      <c r="D458" s="126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</row>
    <row r="459" spans="2:16">
      <c r="B459" s="126"/>
      <c r="C459" s="126"/>
      <c r="D459" s="126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</row>
    <row r="460" spans="2:16">
      <c r="B460" s="126"/>
      <c r="C460" s="126"/>
      <c r="D460" s="126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</row>
    <row r="461" spans="2:16">
      <c r="B461" s="126"/>
      <c r="C461" s="126"/>
      <c r="D461" s="126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</row>
    <row r="462" spans="2:16">
      <c r="B462" s="126"/>
      <c r="C462" s="126"/>
      <c r="D462" s="126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</row>
    <row r="463" spans="2:16">
      <c r="B463" s="126"/>
      <c r="C463" s="126"/>
      <c r="D463" s="126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16384" width="9.140625" style="1"/>
  </cols>
  <sheetData>
    <row r="1" spans="2:20">
      <c r="B1" s="45" t="s">
        <v>150</v>
      </c>
      <c r="C1" s="65" t="s" vm="1">
        <v>238</v>
      </c>
    </row>
    <row r="2" spans="2:20">
      <c r="B2" s="45" t="s">
        <v>149</v>
      </c>
      <c r="C2" s="65" t="s">
        <v>239</v>
      </c>
    </row>
    <row r="3" spans="2:20">
      <c r="B3" s="45" t="s">
        <v>151</v>
      </c>
      <c r="C3" s="65" t="s">
        <v>240</v>
      </c>
    </row>
    <row r="4" spans="2:20">
      <c r="B4" s="45" t="s">
        <v>152</v>
      </c>
      <c r="C4" s="65" t="s">
        <v>241</v>
      </c>
    </row>
    <row r="6" spans="2:20" ht="26.25" customHeight="1">
      <c r="B6" s="151" t="s">
        <v>178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</row>
    <row r="7" spans="2:20" ht="26.25" customHeight="1">
      <c r="B7" s="151" t="s">
        <v>94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6"/>
    </row>
    <row r="8" spans="2:20" s="3" customFormat="1" ht="78.75">
      <c r="B8" s="35" t="s">
        <v>119</v>
      </c>
      <c r="C8" s="12" t="s">
        <v>48</v>
      </c>
      <c r="D8" s="12" t="s">
        <v>123</v>
      </c>
      <c r="E8" s="12" t="s">
        <v>196</v>
      </c>
      <c r="F8" s="12" t="s">
        <v>121</v>
      </c>
      <c r="G8" s="12" t="s">
        <v>69</v>
      </c>
      <c r="H8" s="12" t="s">
        <v>14</v>
      </c>
      <c r="I8" s="12" t="s">
        <v>70</v>
      </c>
      <c r="J8" s="12" t="s">
        <v>108</v>
      </c>
      <c r="K8" s="12" t="s">
        <v>17</v>
      </c>
      <c r="L8" s="12" t="s">
        <v>107</v>
      </c>
      <c r="M8" s="12" t="s">
        <v>16</v>
      </c>
      <c r="N8" s="12" t="s">
        <v>18</v>
      </c>
      <c r="O8" s="12" t="s">
        <v>213</v>
      </c>
      <c r="P8" s="12" t="s">
        <v>212</v>
      </c>
      <c r="Q8" s="12" t="s">
        <v>65</v>
      </c>
      <c r="R8" s="12" t="s">
        <v>62</v>
      </c>
      <c r="S8" s="12" t="s">
        <v>153</v>
      </c>
      <c r="T8" s="36" t="s">
        <v>155</v>
      </c>
    </row>
    <row r="9" spans="2:20" s="3" customFormat="1" ht="20.25" customHeight="1">
      <c r="B9" s="37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220</v>
      </c>
      <c r="P9" s="15"/>
      <c r="Q9" s="15" t="s">
        <v>216</v>
      </c>
      <c r="R9" s="15" t="s">
        <v>19</v>
      </c>
      <c r="S9" s="15" t="s">
        <v>19</v>
      </c>
      <c r="T9" s="60" t="s">
        <v>19</v>
      </c>
    </row>
    <row r="10" spans="2:20" s="4" customFormat="1" ht="18" customHeight="1">
      <c r="B10" s="38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117</v>
      </c>
      <c r="R10" s="18" t="s">
        <v>118</v>
      </c>
      <c r="S10" s="42" t="s">
        <v>156</v>
      </c>
      <c r="T10" s="59" t="s">
        <v>197</v>
      </c>
    </row>
    <row r="11" spans="2:20" s="4" customFormat="1" ht="18" customHeight="1">
      <c r="B11" s="134" t="s">
        <v>3825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35">
        <v>0</v>
      </c>
      <c r="R11" s="95"/>
      <c r="S11" s="95"/>
      <c r="T11" s="95"/>
    </row>
    <row r="12" spans="2:20">
      <c r="B12" s="131" t="s">
        <v>229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2:20">
      <c r="B13" s="131" t="s">
        <v>116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2:20">
      <c r="B14" s="131" t="s">
        <v>211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2:20">
      <c r="B15" s="131" t="s">
        <v>219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2:20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2:20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2:20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2:20"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2:20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2:20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2:20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2:20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2:20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2:20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2:20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2:20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2:20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2:20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2:20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2:20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2:20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2:20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2:20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2:20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2:20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2:20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2:20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2:20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2:20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2:20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2:20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2:20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2:20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2:20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2:20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2:20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2:20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2:20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2:20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2:20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2:20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2:20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2:20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2:20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2:20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2:20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2:20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2:20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2:20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2:20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2:20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2:20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  <row r="66" spans="2:20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</row>
    <row r="67" spans="2:20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</row>
    <row r="68" spans="2:20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</row>
    <row r="69" spans="2:20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2:20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2:20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2:20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</row>
    <row r="73" spans="2:20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</row>
    <row r="74" spans="2:20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</row>
    <row r="75" spans="2:20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2:20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2:20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</row>
    <row r="78" spans="2:20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</row>
    <row r="79" spans="2:20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</row>
    <row r="80" spans="2:20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2:20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2:20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</row>
    <row r="83" spans="2:20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</row>
    <row r="84" spans="2:20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</row>
    <row r="85" spans="2:20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</row>
    <row r="86" spans="2:20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</row>
    <row r="87" spans="2:20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</row>
    <row r="88" spans="2:20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</row>
    <row r="89" spans="2:20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</row>
    <row r="90" spans="2:20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</row>
    <row r="91" spans="2:20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</row>
    <row r="92" spans="2:20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</row>
    <row r="93" spans="2:20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</row>
    <row r="94" spans="2:20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</row>
    <row r="95" spans="2:20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</row>
    <row r="96" spans="2:20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</row>
    <row r="97" spans="2:20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</row>
    <row r="98" spans="2:20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</row>
    <row r="99" spans="2:20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</row>
    <row r="100" spans="2:20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</row>
    <row r="101" spans="2:20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</row>
    <row r="102" spans="2:20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</row>
    <row r="103" spans="2:20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</row>
    <row r="104" spans="2:20"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</row>
    <row r="105" spans="2:20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</row>
    <row r="106" spans="2:20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</row>
    <row r="107" spans="2:20"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</row>
    <row r="108" spans="2:20"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</row>
    <row r="109" spans="2:20"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</row>
    <row r="110" spans="2:20"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0"/>
      <c r="C697" s="1"/>
      <c r="D697" s="1"/>
      <c r="E697" s="1"/>
      <c r="F697" s="1"/>
      <c r="G697" s="1"/>
    </row>
    <row r="698" spans="2:7">
      <c r="B698" s="40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5" type="noConversion"/>
  <dataValidations count="6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">
      <formula1>#REF!</formula1>
    </dataValidation>
    <dataValidation type="list" allowBlank="1" showInputMessage="1" showErrorMessage="1" sqref="E12:E32 E34:E204">
      <formula1>#REF!</formula1>
    </dataValidation>
    <dataValidation type="list" allowBlank="1" showInputMessage="1" showErrorMessage="1" sqref="L12:L487">
      <formula1>#REF!</formula1>
    </dataValidation>
    <dataValidation type="list" allowBlank="1" showInputMessage="1" showErrorMessage="1" sqref="G12:G32 G34:G705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29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6.85546875" style="2" bestFit="1" customWidth="1"/>
    <col min="3" max="3" width="41.710937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24.85546875" style="1" customWidth="1"/>
    <col min="8" max="9" width="15.85546875" style="1" customWidth="1"/>
    <col min="10" max="10" width="7.140625" style="1" bestFit="1" customWidth="1"/>
    <col min="11" max="11" width="6.140625" style="1" bestFit="1" customWidth="1"/>
    <col min="12" max="12" width="12.28515625" style="1" bestFit="1" customWidth="1"/>
    <col min="13" max="13" width="7.42578125" style="1" bestFit="1" customWidth="1"/>
    <col min="14" max="14" width="10.7109375" style="1" customWidth="1"/>
    <col min="15" max="15" width="15.7109375" style="1" bestFit="1" customWidth="1"/>
    <col min="16" max="16" width="14.85546875" style="1" customWidth="1"/>
    <col min="17" max="17" width="12.85546875" style="1" bestFit="1" customWidth="1"/>
    <col min="18" max="18" width="18.42578125" style="1" customWidth="1"/>
    <col min="19" max="19" width="12.5703125" style="1" bestFit="1" customWidth="1"/>
    <col min="20" max="20" width="11.85546875" style="1" bestFit="1" customWidth="1"/>
    <col min="21" max="21" width="9" style="1" bestFit="1" customWidth="1"/>
    <col min="22" max="16384" width="9.140625" style="1"/>
  </cols>
  <sheetData>
    <row r="1" spans="2:21">
      <c r="B1" s="45" t="s">
        <v>150</v>
      </c>
      <c r="C1" s="65" t="s" vm="1">
        <v>238</v>
      </c>
    </row>
    <row r="2" spans="2:21">
      <c r="B2" s="45" t="s">
        <v>149</v>
      </c>
      <c r="C2" s="65" t="s">
        <v>239</v>
      </c>
    </row>
    <row r="3" spans="2:21">
      <c r="B3" s="45" t="s">
        <v>151</v>
      </c>
      <c r="C3" s="65" t="s">
        <v>240</v>
      </c>
    </row>
    <row r="4" spans="2:21">
      <c r="B4" s="45" t="s">
        <v>152</v>
      </c>
      <c r="C4" s="65" t="s">
        <v>241</v>
      </c>
    </row>
    <row r="6" spans="2:21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9"/>
    </row>
    <row r="7" spans="2:21" ht="26.25" customHeight="1">
      <c r="B7" s="157" t="s">
        <v>95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9"/>
    </row>
    <row r="8" spans="2:21" s="3" customFormat="1" ht="78.75">
      <c r="B8" s="21" t="s">
        <v>119</v>
      </c>
      <c r="C8" s="28" t="s">
        <v>48</v>
      </c>
      <c r="D8" s="28" t="s">
        <v>123</v>
      </c>
      <c r="E8" s="28" t="s">
        <v>196</v>
      </c>
      <c r="F8" s="28" t="s">
        <v>121</v>
      </c>
      <c r="G8" s="28" t="s">
        <v>69</v>
      </c>
      <c r="H8" s="28" t="s">
        <v>14</v>
      </c>
      <c r="I8" s="28" t="s">
        <v>70</v>
      </c>
      <c r="J8" s="28" t="s">
        <v>108</v>
      </c>
      <c r="K8" s="28" t="s">
        <v>17</v>
      </c>
      <c r="L8" s="28" t="s">
        <v>107</v>
      </c>
      <c r="M8" s="28" t="s">
        <v>16</v>
      </c>
      <c r="N8" s="28" t="s">
        <v>18</v>
      </c>
      <c r="O8" s="12" t="s">
        <v>213</v>
      </c>
      <c r="P8" s="28" t="s">
        <v>212</v>
      </c>
      <c r="Q8" s="28" t="s">
        <v>228</v>
      </c>
      <c r="R8" s="28" t="s">
        <v>65</v>
      </c>
      <c r="S8" s="12" t="s">
        <v>62</v>
      </c>
      <c r="T8" s="28" t="s">
        <v>153</v>
      </c>
      <c r="U8" s="13" t="s">
        <v>155</v>
      </c>
    </row>
    <row r="9" spans="2:21" s="3" customFormat="1">
      <c r="B9" s="14"/>
      <c r="C9" s="15"/>
      <c r="D9" s="15"/>
      <c r="E9" s="15"/>
      <c r="F9" s="15"/>
      <c r="G9" s="15"/>
      <c r="H9" s="30"/>
      <c r="I9" s="30"/>
      <c r="J9" s="30" t="s">
        <v>21</v>
      </c>
      <c r="K9" s="30" t="s">
        <v>20</v>
      </c>
      <c r="L9" s="30"/>
      <c r="M9" s="30" t="s">
        <v>19</v>
      </c>
      <c r="N9" s="30" t="s">
        <v>19</v>
      </c>
      <c r="O9" s="30" t="s">
        <v>220</v>
      </c>
      <c r="P9" s="30"/>
      <c r="Q9" s="15" t="s">
        <v>216</v>
      </c>
      <c r="R9" s="30" t="s">
        <v>216</v>
      </c>
      <c r="S9" s="15" t="s">
        <v>19</v>
      </c>
      <c r="T9" s="30" t="s">
        <v>216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2" t="s">
        <v>13</v>
      </c>
      <c r="Q10" s="39" t="s">
        <v>117</v>
      </c>
      <c r="R10" s="18" t="s">
        <v>118</v>
      </c>
      <c r="S10" s="18" t="s">
        <v>156</v>
      </c>
      <c r="T10" s="18" t="s">
        <v>197</v>
      </c>
      <c r="U10" s="19" t="s">
        <v>222</v>
      </c>
    </row>
    <row r="11" spans="2:21" s="4" customFormat="1" ht="18" customHeight="1">
      <c r="B11" s="111" t="s">
        <v>35</v>
      </c>
      <c r="C11" s="113"/>
      <c r="D11" s="113"/>
      <c r="E11" s="113"/>
      <c r="F11" s="113"/>
      <c r="G11" s="113"/>
      <c r="H11" s="113"/>
      <c r="I11" s="113"/>
      <c r="J11" s="113"/>
      <c r="K11" s="114">
        <v>6.1028808341746377</v>
      </c>
      <c r="L11" s="113"/>
      <c r="M11" s="113"/>
      <c r="N11" s="67">
        <v>2.8463650247204507E-2</v>
      </c>
      <c r="O11" s="114"/>
      <c r="P11" s="115"/>
      <c r="Q11" s="114">
        <v>57644.281401818</v>
      </c>
      <c r="R11" s="114">
        <f>R12+R253</f>
        <v>5787111.4359356286</v>
      </c>
      <c r="S11" s="113"/>
      <c r="T11" s="130">
        <f>R11/$R$11</f>
        <v>1</v>
      </c>
      <c r="U11" s="130">
        <f>R11/'סכום נכסי הקרן'!$C$42</f>
        <v>7.6832771658359833E-2</v>
      </c>
    </row>
    <row r="12" spans="2:21">
      <c r="B12" s="97" t="s">
        <v>206</v>
      </c>
      <c r="C12" s="98"/>
      <c r="D12" s="98"/>
      <c r="E12" s="98"/>
      <c r="F12" s="98"/>
      <c r="G12" s="98"/>
      <c r="H12" s="98"/>
      <c r="I12" s="98"/>
      <c r="J12" s="98"/>
      <c r="K12" s="106">
        <v>4.5560782075844211</v>
      </c>
      <c r="L12" s="98"/>
      <c r="M12" s="98"/>
      <c r="N12" s="68">
        <v>2.2426925207483007E-2</v>
      </c>
      <c r="O12" s="106"/>
      <c r="P12" s="108"/>
      <c r="Q12" s="106">
        <v>57644.281401817992</v>
      </c>
      <c r="R12" s="106">
        <f>R13+R161+R245</f>
        <v>3475553.0688032061</v>
      </c>
      <c r="S12" s="98"/>
      <c r="T12" s="107">
        <f t="shared" ref="T12:T75" si="0">R12/$R$11</f>
        <v>0.60056784931104368</v>
      </c>
      <c r="U12" s="107">
        <f>R12/'סכום נכסי הקרן'!$C$42</f>
        <v>4.6143292431467677E-2</v>
      </c>
    </row>
    <row r="13" spans="2:21">
      <c r="B13" s="112" t="s">
        <v>34</v>
      </c>
      <c r="C13" s="98"/>
      <c r="D13" s="98"/>
      <c r="E13" s="98"/>
      <c r="F13" s="98"/>
      <c r="G13" s="98"/>
      <c r="H13" s="98"/>
      <c r="I13" s="98"/>
      <c r="J13" s="98"/>
      <c r="K13" s="106">
        <v>4.5201469240414474</v>
      </c>
      <c r="L13" s="98"/>
      <c r="M13" s="98"/>
      <c r="N13" s="68">
        <v>1.5715205021406057E-2</v>
      </c>
      <c r="O13" s="106"/>
      <c r="P13" s="108"/>
      <c r="Q13" s="106">
        <v>55063.433058659997</v>
      </c>
      <c r="R13" s="106">
        <f>SUM(R14:R159)</f>
        <v>2706885.0573043865</v>
      </c>
      <c r="S13" s="98"/>
      <c r="T13" s="107">
        <f t="shared" si="0"/>
        <v>0.46774372452822005</v>
      </c>
      <c r="U13" s="107">
        <f>R13/'סכום נכסי הקרן'!$C$42</f>
        <v>3.5938046781307492E-2</v>
      </c>
    </row>
    <row r="14" spans="2:21">
      <c r="B14" s="102" t="s">
        <v>322</v>
      </c>
      <c r="C14" s="96" t="s">
        <v>323</v>
      </c>
      <c r="D14" s="109" t="s">
        <v>124</v>
      </c>
      <c r="E14" s="109" t="s">
        <v>324</v>
      </c>
      <c r="F14" s="96" t="s">
        <v>325</v>
      </c>
      <c r="G14" s="109" t="s">
        <v>326</v>
      </c>
      <c r="H14" s="96" t="s">
        <v>327</v>
      </c>
      <c r="I14" s="96" t="s">
        <v>328</v>
      </c>
      <c r="J14" s="96"/>
      <c r="K14" s="103">
        <v>2.3200000000000172</v>
      </c>
      <c r="L14" s="109" t="s">
        <v>137</v>
      </c>
      <c r="M14" s="110">
        <v>6.1999999999999998E-3</v>
      </c>
      <c r="N14" s="110">
        <v>8.9000000000001959E-3</v>
      </c>
      <c r="O14" s="103">
        <v>66794895.614488013</v>
      </c>
      <c r="P14" s="105">
        <v>100.59</v>
      </c>
      <c r="Q14" s="96"/>
      <c r="R14" s="103">
        <v>67188.985837411994</v>
      </c>
      <c r="S14" s="104">
        <v>1.3487359906907493E-2</v>
      </c>
      <c r="T14" s="104">
        <f t="shared" si="0"/>
        <v>1.161010749165732E-2</v>
      </c>
      <c r="U14" s="104">
        <f>R14/'סכום נכסי הקרן'!$C$42</f>
        <v>8.920367378355197E-4</v>
      </c>
    </row>
    <row r="15" spans="2:21">
      <c r="B15" s="102" t="s">
        <v>329</v>
      </c>
      <c r="C15" s="96" t="s">
        <v>330</v>
      </c>
      <c r="D15" s="109" t="s">
        <v>124</v>
      </c>
      <c r="E15" s="109" t="s">
        <v>324</v>
      </c>
      <c r="F15" s="96" t="s">
        <v>325</v>
      </c>
      <c r="G15" s="109" t="s">
        <v>326</v>
      </c>
      <c r="H15" s="96" t="s">
        <v>327</v>
      </c>
      <c r="I15" s="96" t="s">
        <v>328</v>
      </c>
      <c r="J15" s="96"/>
      <c r="K15" s="103">
        <v>5.5399999999999023</v>
      </c>
      <c r="L15" s="109" t="s">
        <v>137</v>
      </c>
      <c r="M15" s="110">
        <v>5.0000000000000001E-4</v>
      </c>
      <c r="N15" s="110">
        <v>7.1000000000004419E-3</v>
      </c>
      <c r="O15" s="103">
        <v>24823051.110514</v>
      </c>
      <c r="P15" s="105">
        <v>95.75</v>
      </c>
      <c r="Q15" s="96"/>
      <c r="R15" s="103">
        <v>23768.071361445003</v>
      </c>
      <c r="S15" s="104">
        <v>3.1133031711797744E-2</v>
      </c>
      <c r="T15" s="104">
        <f t="shared" si="0"/>
        <v>4.1070699302340821E-3</v>
      </c>
      <c r="U15" s="104">
        <f>R15/'סכום נכסי הקרן'!$C$42</f>
        <v>3.1555756613459109E-4</v>
      </c>
    </row>
    <row r="16" spans="2:21">
      <c r="B16" s="102" t="s">
        <v>331</v>
      </c>
      <c r="C16" s="96" t="s">
        <v>332</v>
      </c>
      <c r="D16" s="109" t="s">
        <v>124</v>
      </c>
      <c r="E16" s="109" t="s">
        <v>324</v>
      </c>
      <c r="F16" s="96" t="s">
        <v>333</v>
      </c>
      <c r="G16" s="109" t="s">
        <v>334</v>
      </c>
      <c r="H16" s="96" t="s">
        <v>327</v>
      </c>
      <c r="I16" s="96" t="s">
        <v>328</v>
      </c>
      <c r="J16" s="96"/>
      <c r="K16" s="103">
        <v>1.5300000000002578</v>
      </c>
      <c r="L16" s="109" t="s">
        <v>137</v>
      </c>
      <c r="M16" s="110">
        <v>3.5499999999999997E-2</v>
      </c>
      <c r="N16" s="110">
        <v>1.3299999999999861E-2</v>
      </c>
      <c r="O16" s="103">
        <v>6402712.652148</v>
      </c>
      <c r="P16" s="105">
        <v>115</v>
      </c>
      <c r="Q16" s="96"/>
      <c r="R16" s="103">
        <v>7363.1192029700005</v>
      </c>
      <c r="S16" s="104">
        <v>2.245829053327417E-2</v>
      </c>
      <c r="T16" s="104">
        <f t="shared" si="0"/>
        <v>1.2723306410255036E-3</v>
      </c>
      <c r="U16" s="104">
        <f>R16/'סכום נכסי הקרן'!$C$42</f>
        <v>9.7756689615847111E-5</v>
      </c>
    </row>
    <row r="17" spans="2:21">
      <c r="B17" s="102" t="s">
        <v>335</v>
      </c>
      <c r="C17" s="96" t="s">
        <v>336</v>
      </c>
      <c r="D17" s="109" t="s">
        <v>124</v>
      </c>
      <c r="E17" s="109" t="s">
        <v>324</v>
      </c>
      <c r="F17" s="96" t="s">
        <v>333</v>
      </c>
      <c r="G17" s="109" t="s">
        <v>334</v>
      </c>
      <c r="H17" s="96" t="s">
        <v>327</v>
      </c>
      <c r="I17" s="96" t="s">
        <v>328</v>
      </c>
      <c r="J17" s="96"/>
      <c r="K17" s="103">
        <v>0.43999999999928507</v>
      </c>
      <c r="L17" s="109" t="s">
        <v>137</v>
      </c>
      <c r="M17" s="110">
        <v>4.6500000000000007E-2</v>
      </c>
      <c r="N17" s="110">
        <v>2.5999999999980223E-3</v>
      </c>
      <c r="O17" s="103">
        <v>2092247.7558590001</v>
      </c>
      <c r="P17" s="105">
        <v>125.67</v>
      </c>
      <c r="Q17" s="96"/>
      <c r="R17" s="103">
        <v>2629.3276215020001</v>
      </c>
      <c r="S17" s="104">
        <v>1.0533815557094593E-2</v>
      </c>
      <c r="T17" s="104">
        <f t="shared" si="0"/>
        <v>4.5434197191623714E-4</v>
      </c>
      <c r="U17" s="104">
        <f>R17/'סכום נכסי הקרן'!$C$42</f>
        <v>3.4908352983049181E-5</v>
      </c>
    </row>
    <row r="18" spans="2:21">
      <c r="B18" s="102" t="s">
        <v>337</v>
      </c>
      <c r="C18" s="96" t="s">
        <v>338</v>
      </c>
      <c r="D18" s="109" t="s">
        <v>124</v>
      </c>
      <c r="E18" s="109" t="s">
        <v>324</v>
      </c>
      <c r="F18" s="96" t="s">
        <v>333</v>
      </c>
      <c r="G18" s="109" t="s">
        <v>334</v>
      </c>
      <c r="H18" s="96" t="s">
        <v>327</v>
      </c>
      <c r="I18" s="96" t="s">
        <v>328</v>
      </c>
      <c r="J18" s="96"/>
      <c r="K18" s="103">
        <v>4.940000000000218</v>
      </c>
      <c r="L18" s="109" t="s">
        <v>137</v>
      </c>
      <c r="M18" s="110">
        <v>1.4999999999999999E-2</v>
      </c>
      <c r="N18" s="110">
        <v>4.0999999999997809E-3</v>
      </c>
      <c r="O18" s="103">
        <v>17685338.843444999</v>
      </c>
      <c r="P18" s="105">
        <v>105.97</v>
      </c>
      <c r="Q18" s="96"/>
      <c r="R18" s="103">
        <v>18741.153571000999</v>
      </c>
      <c r="S18" s="104">
        <v>3.8051895278769003E-2</v>
      </c>
      <c r="T18" s="104">
        <f t="shared" si="0"/>
        <v>3.2384297033967572E-3</v>
      </c>
      <c r="U18" s="104">
        <f>R18/'סכום נכסי הקרן'!$C$42</f>
        <v>2.4881752993273298E-4</v>
      </c>
    </row>
    <row r="19" spans="2:21">
      <c r="B19" s="102" t="s">
        <v>339</v>
      </c>
      <c r="C19" s="96" t="s">
        <v>340</v>
      </c>
      <c r="D19" s="109" t="s">
        <v>124</v>
      </c>
      <c r="E19" s="109" t="s">
        <v>324</v>
      </c>
      <c r="F19" s="96" t="s">
        <v>341</v>
      </c>
      <c r="G19" s="109" t="s">
        <v>334</v>
      </c>
      <c r="H19" s="96" t="s">
        <v>342</v>
      </c>
      <c r="I19" s="96" t="s">
        <v>135</v>
      </c>
      <c r="J19" s="96"/>
      <c r="K19" s="103">
        <v>5.1799999999998825</v>
      </c>
      <c r="L19" s="109" t="s">
        <v>137</v>
      </c>
      <c r="M19" s="110">
        <v>1E-3</v>
      </c>
      <c r="N19" s="110">
        <v>2.6000000000000688E-3</v>
      </c>
      <c r="O19" s="103">
        <v>29448091.643994998</v>
      </c>
      <c r="P19" s="105">
        <v>98.56</v>
      </c>
      <c r="Q19" s="96"/>
      <c r="R19" s="103">
        <v>29024.039708879998</v>
      </c>
      <c r="S19" s="104">
        <v>1.9632061095996665E-2</v>
      </c>
      <c r="T19" s="104">
        <f t="shared" si="0"/>
        <v>5.0152895844811996E-3</v>
      </c>
      <c r="U19" s="104">
        <f>R19/'סכום נכסי הקרן'!$C$42</f>
        <v>3.8533859944499439E-4</v>
      </c>
    </row>
    <row r="20" spans="2:21">
      <c r="B20" s="102" t="s">
        <v>343</v>
      </c>
      <c r="C20" s="96" t="s">
        <v>344</v>
      </c>
      <c r="D20" s="109" t="s">
        <v>124</v>
      </c>
      <c r="E20" s="109" t="s">
        <v>324</v>
      </c>
      <c r="F20" s="96" t="s">
        <v>341</v>
      </c>
      <c r="G20" s="109" t="s">
        <v>334</v>
      </c>
      <c r="H20" s="96" t="s">
        <v>342</v>
      </c>
      <c r="I20" s="96" t="s">
        <v>135</v>
      </c>
      <c r="J20" s="96"/>
      <c r="K20" s="103">
        <v>0.74999999999996825</v>
      </c>
      <c r="L20" s="109" t="s">
        <v>137</v>
      </c>
      <c r="M20" s="110">
        <v>8.0000000000000002E-3</v>
      </c>
      <c r="N20" s="110">
        <v>6.1999999999963282E-3</v>
      </c>
      <c r="O20" s="103">
        <v>7755320.1110050008</v>
      </c>
      <c r="P20" s="105">
        <v>101.85</v>
      </c>
      <c r="Q20" s="96"/>
      <c r="R20" s="103">
        <v>7898.7934437949989</v>
      </c>
      <c r="S20" s="104">
        <v>3.609692779373197E-2</v>
      </c>
      <c r="T20" s="104">
        <f t="shared" si="0"/>
        <v>1.3648939598340333E-3</v>
      </c>
      <c r="U20" s="104">
        <f>R20/'סכום נכסי הקרן'!$C$42</f>
        <v>1.0486858595380284E-4</v>
      </c>
    </row>
    <row r="21" spans="2:21">
      <c r="B21" s="102" t="s">
        <v>345</v>
      </c>
      <c r="C21" s="96" t="s">
        <v>346</v>
      </c>
      <c r="D21" s="109" t="s">
        <v>124</v>
      </c>
      <c r="E21" s="109" t="s">
        <v>324</v>
      </c>
      <c r="F21" s="96" t="s">
        <v>347</v>
      </c>
      <c r="G21" s="109" t="s">
        <v>334</v>
      </c>
      <c r="H21" s="96" t="s">
        <v>342</v>
      </c>
      <c r="I21" s="96" t="s">
        <v>135</v>
      </c>
      <c r="J21" s="96"/>
      <c r="K21" s="103">
        <v>4.9200000000002957</v>
      </c>
      <c r="L21" s="109" t="s">
        <v>137</v>
      </c>
      <c r="M21" s="110">
        <v>8.3000000000000001E-3</v>
      </c>
      <c r="N21" s="110">
        <v>2.4000000000014591E-3</v>
      </c>
      <c r="O21" s="103">
        <v>17863241.575488001</v>
      </c>
      <c r="P21" s="105">
        <v>102.81</v>
      </c>
      <c r="Q21" s="96"/>
      <c r="R21" s="103">
        <v>18365.198722743</v>
      </c>
      <c r="S21" s="104">
        <v>1.3890869596870846E-2</v>
      </c>
      <c r="T21" s="104">
        <f t="shared" si="0"/>
        <v>3.1734655408054736E-3</v>
      </c>
      <c r="U21" s="104">
        <f>R21/'סכום נכסי הקרן'!$C$42</f>
        <v>2.4382615326238035E-4</v>
      </c>
    </row>
    <row r="22" spans="2:21">
      <c r="B22" s="102" t="s">
        <v>348</v>
      </c>
      <c r="C22" s="96" t="s">
        <v>349</v>
      </c>
      <c r="D22" s="109" t="s">
        <v>124</v>
      </c>
      <c r="E22" s="109" t="s">
        <v>324</v>
      </c>
      <c r="F22" s="96" t="s">
        <v>350</v>
      </c>
      <c r="G22" s="109" t="s">
        <v>334</v>
      </c>
      <c r="H22" s="96" t="s">
        <v>342</v>
      </c>
      <c r="I22" s="96" t="s">
        <v>135</v>
      </c>
      <c r="J22" s="96"/>
      <c r="K22" s="103">
        <v>0.70000417175098828</v>
      </c>
      <c r="L22" s="109" t="s">
        <v>137</v>
      </c>
      <c r="M22" s="110">
        <v>4.0999999999999995E-3</v>
      </c>
      <c r="N22" s="110">
        <v>2.2999906135602764E-3</v>
      </c>
      <c r="O22" s="103">
        <v>0.19176599999999999</v>
      </c>
      <c r="P22" s="105">
        <v>100.05</v>
      </c>
      <c r="Q22" s="96"/>
      <c r="R22" s="103">
        <v>1.9176599999999998E-4</v>
      </c>
      <c r="S22" s="104">
        <v>2.3330919878558135E-10</v>
      </c>
      <c r="T22" s="104">
        <f t="shared" si="0"/>
        <v>3.3136738789789056E-11</v>
      </c>
      <c r="U22" s="104">
        <f>R22/'סכום נכסי הקרן'!$C$42</f>
        <v>2.5459874849385774E-12</v>
      </c>
    </row>
    <row r="23" spans="2:21">
      <c r="B23" s="102" t="s">
        <v>351</v>
      </c>
      <c r="C23" s="96" t="s">
        <v>352</v>
      </c>
      <c r="D23" s="109" t="s">
        <v>124</v>
      </c>
      <c r="E23" s="109" t="s">
        <v>324</v>
      </c>
      <c r="F23" s="96" t="s">
        <v>350</v>
      </c>
      <c r="G23" s="109" t="s">
        <v>334</v>
      </c>
      <c r="H23" s="96" t="s">
        <v>342</v>
      </c>
      <c r="I23" s="96" t="s">
        <v>135</v>
      </c>
      <c r="J23" s="96"/>
      <c r="K23" s="103">
        <v>2.2100000000002122</v>
      </c>
      <c r="L23" s="109" t="s">
        <v>137</v>
      </c>
      <c r="M23" s="110">
        <v>9.8999999999999991E-3</v>
      </c>
      <c r="N23" s="110">
        <v>7.7000000000003645E-3</v>
      </c>
      <c r="O23" s="103">
        <v>17235804.04369</v>
      </c>
      <c r="P23" s="105">
        <v>102.05</v>
      </c>
      <c r="Q23" s="96"/>
      <c r="R23" s="103">
        <v>17589.137447067998</v>
      </c>
      <c r="S23" s="104">
        <v>5.7188203765950402E-3</v>
      </c>
      <c r="T23" s="104">
        <f t="shared" si="0"/>
        <v>3.0393638763972206E-3</v>
      </c>
      <c r="U23" s="104">
        <f>R23/'סכום נכסי הקרן'!$C$42</f>
        <v>2.3352275070189505E-4</v>
      </c>
    </row>
    <row r="24" spans="2:21">
      <c r="B24" s="102" t="s">
        <v>353</v>
      </c>
      <c r="C24" s="96" t="s">
        <v>354</v>
      </c>
      <c r="D24" s="109" t="s">
        <v>124</v>
      </c>
      <c r="E24" s="109" t="s">
        <v>324</v>
      </c>
      <c r="F24" s="96" t="s">
        <v>350</v>
      </c>
      <c r="G24" s="109" t="s">
        <v>334</v>
      </c>
      <c r="H24" s="96" t="s">
        <v>342</v>
      </c>
      <c r="I24" s="96" t="s">
        <v>135</v>
      </c>
      <c r="J24" s="96"/>
      <c r="K24" s="103">
        <v>4.1700000000000781</v>
      </c>
      <c r="L24" s="109" t="s">
        <v>137</v>
      </c>
      <c r="M24" s="110">
        <v>8.6E-3</v>
      </c>
      <c r="N24" s="110">
        <v>4.4999999999998635E-3</v>
      </c>
      <c r="O24" s="103">
        <v>39188127.103629999</v>
      </c>
      <c r="P24" s="105">
        <v>103.29</v>
      </c>
      <c r="Q24" s="96"/>
      <c r="R24" s="103">
        <v>40477.416749199001</v>
      </c>
      <c r="S24" s="104">
        <v>1.5666784511102198E-2</v>
      </c>
      <c r="T24" s="104">
        <f t="shared" si="0"/>
        <v>6.9944076932492716E-3</v>
      </c>
      <c r="U24" s="104">
        <f>R24/'סכום נכסי הקרן'!$C$42</f>
        <v>5.3739972918089658E-4</v>
      </c>
    </row>
    <row r="25" spans="2:21">
      <c r="B25" s="102" t="s">
        <v>355</v>
      </c>
      <c r="C25" s="96" t="s">
        <v>356</v>
      </c>
      <c r="D25" s="109" t="s">
        <v>124</v>
      </c>
      <c r="E25" s="109" t="s">
        <v>324</v>
      </c>
      <c r="F25" s="96" t="s">
        <v>350</v>
      </c>
      <c r="G25" s="109" t="s">
        <v>334</v>
      </c>
      <c r="H25" s="96" t="s">
        <v>342</v>
      </c>
      <c r="I25" s="96" t="s">
        <v>135</v>
      </c>
      <c r="J25" s="96"/>
      <c r="K25" s="103">
        <v>5.9200000000000959</v>
      </c>
      <c r="L25" s="109" t="s">
        <v>137</v>
      </c>
      <c r="M25" s="110">
        <v>3.8E-3</v>
      </c>
      <c r="N25" s="110">
        <v>3.300000000000072E-3</v>
      </c>
      <c r="O25" s="103">
        <v>65810625.460165001</v>
      </c>
      <c r="P25" s="105">
        <v>98.72</v>
      </c>
      <c r="Q25" s="96"/>
      <c r="R25" s="103">
        <v>64968.250878441009</v>
      </c>
      <c r="S25" s="104">
        <v>2.1936875153388335E-2</v>
      </c>
      <c r="T25" s="104">
        <f t="shared" si="0"/>
        <v>1.1226369424133492E-2</v>
      </c>
      <c r="U25" s="104">
        <f>R25/'סכום נכסי הקרן'!$C$42</f>
        <v>8.625530785168412E-4</v>
      </c>
    </row>
    <row r="26" spans="2:21">
      <c r="B26" s="102" t="s">
        <v>357</v>
      </c>
      <c r="C26" s="96" t="s">
        <v>358</v>
      </c>
      <c r="D26" s="109" t="s">
        <v>124</v>
      </c>
      <c r="E26" s="109" t="s">
        <v>324</v>
      </c>
      <c r="F26" s="96" t="s">
        <v>350</v>
      </c>
      <c r="G26" s="109" t="s">
        <v>334</v>
      </c>
      <c r="H26" s="96" t="s">
        <v>342</v>
      </c>
      <c r="I26" s="96" t="s">
        <v>135</v>
      </c>
      <c r="J26" s="96"/>
      <c r="K26" s="103">
        <v>3.32</v>
      </c>
      <c r="L26" s="109" t="s">
        <v>137</v>
      </c>
      <c r="M26" s="110">
        <v>1E-3</v>
      </c>
      <c r="N26" s="110">
        <v>4.5999999999985436E-3</v>
      </c>
      <c r="O26" s="103">
        <v>10492947.900706999</v>
      </c>
      <c r="P26" s="105">
        <v>98.21</v>
      </c>
      <c r="Q26" s="96"/>
      <c r="R26" s="103">
        <v>10305.124697475001</v>
      </c>
      <c r="S26" s="104">
        <v>4.1245345580193174E-3</v>
      </c>
      <c r="T26" s="104">
        <f t="shared" si="0"/>
        <v>1.7807026547794348E-3</v>
      </c>
      <c r="U26" s="104">
        <f>R26/'סכום נכסי הקרן'!$C$42</f>
        <v>1.3681632046610347E-4</v>
      </c>
    </row>
    <row r="27" spans="2:21">
      <c r="B27" s="102" t="s">
        <v>359</v>
      </c>
      <c r="C27" s="96" t="s">
        <v>360</v>
      </c>
      <c r="D27" s="109" t="s">
        <v>124</v>
      </c>
      <c r="E27" s="109" t="s">
        <v>324</v>
      </c>
      <c r="F27" s="96" t="s">
        <v>350</v>
      </c>
      <c r="G27" s="109" t="s">
        <v>334</v>
      </c>
      <c r="H27" s="96" t="s">
        <v>342</v>
      </c>
      <c r="I27" s="96" t="s">
        <v>135</v>
      </c>
      <c r="J27" s="96"/>
      <c r="K27" s="103">
        <v>9.7600000000024743</v>
      </c>
      <c r="L27" s="109" t="s">
        <v>137</v>
      </c>
      <c r="M27" s="110">
        <v>5.1000000000000004E-3</v>
      </c>
      <c r="N27" s="110">
        <v>5.7000000000078403E-3</v>
      </c>
      <c r="O27" s="103">
        <v>1641588.73398</v>
      </c>
      <c r="P27" s="105">
        <v>99.46</v>
      </c>
      <c r="Q27" s="96"/>
      <c r="R27" s="103">
        <v>1632.7240919960002</v>
      </c>
      <c r="S27" s="104">
        <v>2.3386886869717224E-3</v>
      </c>
      <c r="T27" s="104">
        <f t="shared" si="0"/>
        <v>2.8213109598295306E-4</v>
      </c>
      <c r="U27" s="104">
        <f>R27/'סכום נכסי הקרן'!$C$42</f>
        <v>2.1676914075381034E-5</v>
      </c>
    </row>
    <row r="28" spans="2:21">
      <c r="B28" s="102" t="s">
        <v>361</v>
      </c>
      <c r="C28" s="96" t="s">
        <v>362</v>
      </c>
      <c r="D28" s="109" t="s">
        <v>124</v>
      </c>
      <c r="E28" s="109" t="s">
        <v>324</v>
      </c>
      <c r="F28" s="96" t="s">
        <v>363</v>
      </c>
      <c r="G28" s="109" t="s">
        <v>133</v>
      </c>
      <c r="H28" s="96" t="s">
        <v>327</v>
      </c>
      <c r="I28" s="96" t="s">
        <v>328</v>
      </c>
      <c r="J28" s="96"/>
      <c r="K28" s="103">
        <v>15.399999999999734</v>
      </c>
      <c r="L28" s="109" t="s">
        <v>137</v>
      </c>
      <c r="M28" s="110">
        <v>2.07E-2</v>
      </c>
      <c r="N28" s="110">
        <v>7.3999999999998459E-3</v>
      </c>
      <c r="O28" s="103">
        <v>44244157.520348012</v>
      </c>
      <c r="P28" s="105">
        <v>119.75</v>
      </c>
      <c r="Q28" s="96"/>
      <c r="R28" s="103">
        <v>52982.378631020008</v>
      </c>
      <c r="S28" s="104">
        <v>2.9924828050096389E-2</v>
      </c>
      <c r="T28" s="104">
        <f t="shared" si="0"/>
        <v>9.1552373265219675E-3</v>
      </c>
      <c r="U28" s="104">
        <f>R28/'סכום נכסי הקרן'!$C$42</f>
        <v>7.034222589867551E-4</v>
      </c>
    </row>
    <row r="29" spans="2:21">
      <c r="B29" s="102" t="s">
        <v>364</v>
      </c>
      <c r="C29" s="96" t="s">
        <v>365</v>
      </c>
      <c r="D29" s="109" t="s">
        <v>124</v>
      </c>
      <c r="E29" s="109" t="s">
        <v>324</v>
      </c>
      <c r="F29" s="96" t="s">
        <v>366</v>
      </c>
      <c r="G29" s="109" t="s">
        <v>334</v>
      </c>
      <c r="H29" s="96" t="s">
        <v>342</v>
      </c>
      <c r="I29" s="96" t="s">
        <v>135</v>
      </c>
      <c r="J29" s="96"/>
      <c r="K29" s="103">
        <v>1.9999999999999087</v>
      </c>
      <c r="L29" s="109" t="s">
        <v>137</v>
      </c>
      <c r="M29" s="110">
        <v>0.05</v>
      </c>
      <c r="N29" s="110">
        <v>8.0999999999995312E-3</v>
      </c>
      <c r="O29" s="103">
        <v>28742966.680858001</v>
      </c>
      <c r="P29" s="105">
        <v>114.21</v>
      </c>
      <c r="Q29" s="96"/>
      <c r="R29" s="103">
        <v>32827.342449533993</v>
      </c>
      <c r="S29" s="104">
        <v>9.1200986293208507E-3</v>
      </c>
      <c r="T29" s="104">
        <f t="shared" si="0"/>
        <v>5.6724918489886736E-3</v>
      </c>
      <c r="U29" s="104">
        <f>R29/'סכום נכסי הקרן'!$C$42</f>
        <v>4.3583327096725411E-4</v>
      </c>
    </row>
    <row r="30" spans="2:21">
      <c r="B30" s="102" t="s">
        <v>367</v>
      </c>
      <c r="C30" s="96" t="s">
        <v>368</v>
      </c>
      <c r="D30" s="109" t="s">
        <v>124</v>
      </c>
      <c r="E30" s="109" t="s">
        <v>324</v>
      </c>
      <c r="F30" s="96" t="s">
        <v>366</v>
      </c>
      <c r="G30" s="109" t="s">
        <v>334</v>
      </c>
      <c r="H30" s="96" t="s">
        <v>342</v>
      </c>
      <c r="I30" s="96" t="s">
        <v>135</v>
      </c>
      <c r="J30" s="96"/>
      <c r="K30" s="103">
        <v>0.2099996108825537</v>
      </c>
      <c r="L30" s="109" t="s">
        <v>137</v>
      </c>
      <c r="M30" s="110">
        <v>1.6E-2</v>
      </c>
      <c r="N30" s="110">
        <v>-1.3099957197080911E-2</v>
      </c>
      <c r="O30" s="103">
        <v>0.27773199999999998</v>
      </c>
      <c r="P30" s="105">
        <v>101.47</v>
      </c>
      <c r="Q30" s="96"/>
      <c r="R30" s="103">
        <v>2.8269100000000001E-4</v>
      </c>
      <c r="S30" s="104">
        <v>2.6460582303674709E-10</v>
      </c>
      <c r="T30" s="104">
        <f t="shared" si="0"/>
        <v>4.8848376798933381E-11</v>
      </c>
      <c r="U30" s="104">
        <f>R30/'סכום נכסי הקרן'!$C$42</f>
        <v>3.7531561804739706E-12</v>
      </c>
    </row>
    <row r="31" spans="2:21">
      <c r="B31" s="102" t="s">
        <v>369</v>
      </c>
      <c r="C31" s="96" t="s">
        <v>370</v>
      </c>
      <c r="D31" s="109" t="s">
        <v>124</v>
      </c>
      <c r="E31" s="109" t="s">
        <v>324</v>
      </c>
      <c r="F31" s="96" t="s">
        <v>366</v>
      </c>
      <c r="G31" s="109" t="s">
        <v>334</v>
      </c>
      <c r="H31" s="96" t="s">
        <v>342</v>
      </c>
      <c r="I31" s="96" t="s">
        <v>135</v>
      </c>
      <c r="J31" s="96"/>
      <c r="K31" s="103">
        <v>1.720000000000047</v>
      </c>
      <c r="L31" s="109" t="s">
        <v>137</v>
      </c>
      <c r="M31" s="110">
        <v>6.9999999999999993E-3</v>
      </c>
      <c r="N31" s="110">
        <v>8.1000000000002945E-3</v>
      </c>
      <c r="O31" s="103">
        <v>15987249.858824</v>
      </c>
      <c r="P31" s="105">
        <v>101.5</v>
      </c>
      <c r="Q31" s="96"/>
      <c r="R31" s="103">
        <v>16227.059264391999</v>
      </c>
      <c r="S31" s="104">
        <v>7.4981304863566463E-3</v>
      </c>
      <c r="T31" s="104">
        <f t="shared" si="0"/>
        <v>2.8039997923019946E-3</v>
      </c>
      <c r="U31" s="104">
        <f>R31/'סכום נכסי הקרן'!$C$42</f>
        <v>2.1543907577202754E-4</v>
      </c>
    </row>
    <row r="32" spans="2:21">
      <c r="B32" s="102" t="s">
        <v>371</v>
      </c>
      <c r="C32" s="96" t="s">
        <v>372</v>
      </c>
      <c r="D32" s="109" t="s">
        <v>124</v>
      </c>
      <c r="E32" s="109" t="s">
        <v>324</v>
      </c>
      <c r="F32" s="96" t="s">
        <v>366</v>
      </c>
      <c r="G32" s="109" t="s">
        <v>334</v>
      </c>
      <c r="H32" s="96" t="s">
        <v>342</v>
      </c>
      <c r="I32" s="96" t="s">
        <v>135</v>
      </c>
      <c r="J32" s="96"/>
      <c r="K32" s="103">
        <v>4.2800000000001139</v>
      </c>
      <c r="L32" s="109" t="s">
        <v>137</v>
      </c>
      <c r="M32" s="110">
        <v>6.0000000000000001E-3</v>
      </c>
      <c r="N32" s="110">
        <v>4.2000000000006104E-3</v>
      </c>
      <c r="O32" s="103">
        <v>18024069.002426002</v>
      </c>
      <c r="P32" s="105">
        <v>101.67</v>
      </c>
      <c r="Q32" s="96"/>
      <c r="R32" s="103">
        <v>18325.070699464002</v>
      </c>
      <c r="S32" s="104">
        <v>1.0129774026887861E-2</v>
      </c>
      <c r="T32" s="104">
        <f t="shared" si="0"/>
        <v>3.1665315075276937E-3</v>
      </c>
      <c r="U32" s="104">
        <f>R32/'סכום נכסי הקרן'!$C$42</f>
        <v>2.4329339226687721E-4</v>
      </c>
    </row>
    <row r="33" spans="2:21">
      <c r="B33" s="102" t="s">
        <v>373</v>
      </c>
      <c r="C33" s="96" t="s">
        <v>374</v>
      </c>
      <c r="D33" s="109" t="s">
        <v>124</v>
      </c>
      <c r="E33" s="109" t="s">
        <v>324</v>
      </c>
      <c r="F33" s="96" t="s">
        <v>366</v>
      </c>
      <c r="G33" s="109" t="s">
        <v>334</v>
      </c>
      <c r="H33" s="96" t="s">
        <v>342</v>
      </c>
      <c r="I33" s="96" t="s">
        <v>135</v>
      </c>
      <c r="J33" s="96"/>
      <c r="K33" s="103">
        <v>5.2400000000000215</v>
      </c>
      <c r="L33" s="109" t="s">
        <v>137</v>
      </c>
      <c r="M33" s="110">
        <v>1.7500000000000002E-2</v>
      </c>
      <c r="N33" s="110">
        <v>3.300000000000072E-3</v>
      </c>
      <c r="O33" s="103">
        <v>71974233.751750007</v>
      </c>
      <c r="P33" s="105">
        <v>107.89</v>
      </c>
      <c r="Q33" s="96"/>
      <c r="R33" s="103">
        <v>77652.999657167995</v>
      </c>
      <c r="S33" s="104">
        <v>1.8150630486558839E-2</v>
      </c>
      <c r="T33" s="104">
        <f t="shared" si="0"/>
        <v>1.3418265833793035E-2</v>
      </c>
      <c r="U33" s="104">
        <f>R33/'סכום נכסי הקרן'!$C$42</f>
        <v>1.0309625548589915E-3</v>
      </c>
    </row>
    <row r="34" spans="2:21">
      <c r="B34" s="102" t="s">
        <v>375</v>
      </c>
      <c r="C34" s="96" t="s">
        <v>376</v>
      </c>
      <c r="D34" s="109" t="s">
        <v>124</v>
      </c>
      <c r="E34" s="109" t="s">
        <v>324</v>
      </c>
      <c r="F34" s="96" t="s">
        <v>341</v>
      </c>
      <c r="G34" s="109" t="s">
        <v>334</v>
      </c>
      <c r="H34" s="96" t="s">
        <v>377</v>
      </c>
      <c r="I34" s="96" t="s">
        <v>135</v>
      </c>
      <c r="J34" s="96"/>
      <c r="K34" s="103">
        <v>0.58000000000006824</v>
      </c>
      <c r="L34" s="109" t="s">
        <v>137</v>
      </c>
      <c r="M34" s="110">
        <v>3.1E-2</v>
      </c>
      <c r="N34" s="110">
        <v>1.5800000000002687E-2</v>
      </c>
      <c r="O34" s="103">
        <v>4615021.4396740003</v>
      </c>
      <c r="P34" s="105">
        <v>108.09</v>
      </c>
      <c r="Q34" s="96"/>
      <c r="R34" s="103">
        <v>4988.376586677</v>
      </c>
      <c r="S34" s="104">
        <v>2.6828805921226575E-2</v>
      </c>
      <c r="T34" s="104">
        <f t="shared" si="0"/>
        <v>8.6198039244608164E-4</v>
      </c>
      <c r="U34" s="104">
        <f>R34/'סכום נכסי הקרן'!$C$42</f>
        <v>6.6228342666793178E-5</v>
      </c>
    </row>
    <row r="35" spans="2:21">
      <c r="B35" s="102" t="s">
        <v>378</v>
      </c>
      <c r="C35" s="96" t="s">
        <v>379</v>
      </c>
      <c r="D35" s="109" t="s">
        <v>124</v>
      </c>
      <c r="E35" s="109" t="s">
        <v>324</v>
      </c>
      <c r="F35" s="96" t="s">
        <v>341</v>
      </c>
      <c r="G35" s="109" t="s">
        <v>334</v>
      </c>
      <c r="H35" s="96" t="s">
        <v>377</v>
      </c>
      <c r="I35" s="96" t="s">
        <v>135</v>
      </c>
      <c r="J35" s="96"/>
      <c r="K35" s="103">
        <v>0.70999999999873931</v>
      </c>
      <c r="L35" s="109" t="s">
        <v>137</v>
      </c>
      <c r="M35" s="110">
        <v>4.2000000000000003E-2</v>
      </c>
      <c r="N35" s="110">
        <v>2.0300000000028219E-2</v>
      </c>
      <c r="O35" s="103">
        <v>267536.10875000001</v>
      </c>
      <c r="P35" s="105">
        <v>124.52</v>
      </c>
      <c r="Q35" s="96"/>
      <c r="R35" s="103">
        <v>333.13595190199999</v>
      </c>
      <c r="S35" s="104">
        <v>1.0257106496568648E-2</v>
      </c>
      <c r="T35" s="104">
        <f t="shared" si="0"/>
        <v>5.7565152423601188E-5</v>
      </c>
      <c r="U35" s="104">
        <f>R35/'סכום נכסי הקרן'!$C$42</f>
        <v>4.4228902116412291E-6</v>
      </c>
    </row>
    <row r="36" spans="2:21">
      <c r="B36" s="102" t="s">
        <v>380</v>
      </c>
      <c r="C36" s="96" t="s">
        <v>381</v>
      </c>
      <c r="D36" s="109" t="s">
        <v>124</v>
      </c>
      <c r="E36" s="109" t="s">
        <v>324</v>
      </c>
      <c r="F36" s="96" t="s">
        <v>382</v>
      </c>
      <c r="G36" s="109" t="s">
        <v>334</v>
      </c>
      <c r="H36" s="96" t="s">
        <v>377</v>
      </c>
      <c r="I36" s="96" t="s">
        <v>135</v>
      </c>
      <c r="J36" s="96"/>
      <c r="K36" s="103">
        <v>1.4199999999991884</v>
      </c>
      <c r="L36" s="109" t="s">
        <v>137</v>
      </c>
      <c r="M36" s="110">
        <v>3.85E-2</v>
      </c>
      <c r="N36" s="110">
        <v>1.0699999999999949E-2</v>
      </c>
      <c r="O36" s="103">
        <v>3420788.1831660001</v>
      </c>
      <c r="P36" s="105">
        <v>112.31</v>
      </c>
      <c r="Q36" s="96"/>
      <c r="R36" s="103">
        <v>3841.887258885999</v>
      </c>
      <c r="S36" s="104">
        <v>1.6062564690531141E-2</v>
      </c>
      <c r="T36" s="104">
        <f t="shared" si="0"/>
        <v>6.6386958354204626E-4</v>
      </c>
      <c r="U36" s="104">
        <f>R36/'סכום נכסי הקרן'!$C$42</f>
        <v>5.1006940123216477E-5</v>
      </c>
    </row>
    <row r="37" spans="2:21">
      <c r="B37" s="102" t="s">
        <v>383</v>
      </c>
      <c r="C37" s="96" t="s">
        <v>384</v>
      </c>
      <c r="D37" s="109" t="s">
        <v>124</v>
      </c>
      <c r="E37" s="109" t="s">
        <v>324</v>
      </c>
      <c r="F37" s="96" t="s">
        <v>385</v>
      </c>
      <c r="G37" s="109" t="s">
        <v>334</v>
      </c>
      <c r="H37" s="96" t="s">
        <v>377</v>
      </c>
      <c r="I37" s="96" t="s">
        <v>135</v>
      </c>
      <c r="J37" s="96"/>
      <c r="K37" s="103">
        <v>1.2899973271811611</v>
      </c>
      <c r="L37" s="109" t="s">
        <v>137</v>
      </c>
      <c r="M37" s="110">
        <v>4.7500000000000001E-2</v>
      </c>
      <c r="N37" s="110">
        <v>1.429995006049011E-2</v>
      </c>
      <c r="O37" s="103">
        <v>0.44469999999999998</v>
      </c>
      <c r="P37" s="105">
        <v>126.84</v>
      </c>
      <c r="Q37" s="96"/>
      <c r="R37" s="103">
        <v>5.6868799999999992E-4</v>
      </c>
      <c r="S37" s="104">
        <v>2.042915465931272E-9</v>
      </c>
      <c r="T37" s="104">
        <f t="shared" si="0"/>
        <v>9.8268023053552542E-11</v>
      </c>
      <c r="U37" s="104">
        <f>R37/'סכום נכסי הקרן'!$C$42</f>
        <v>7.5502045765920433E-12</v>
      </c>
    </row>
    <row r="38" spans="2:21">
      <c r="B38" s="102" t="s">
        <v>386</v>
      </c>
      <c r="C38" s="96" t="s">
        <v>387</v>
      </c>
      <c r="D38" s="109" t="s">
        <v>124</v>
      </c>
      <c r="E38" s="109" t="s">
        <v>324</v>
      </c>
      <c r="F38" s="96" t="s">
        <v>388</v>
      </c>
      <c r="G38" s="109" t="s">
        <v>389</v>
      </c>
      <c r="H38" s="96" t="s">
        <v>390</v>
      </c>
      <c r="I38" s="96" t="s">
        <v>328</v>
      </c>
      <c r="J38" s="96"/>
      <c r="K38" s="103">
        <v>1.1599999999937181</v>
      </c>
      <c r="L38" s="109" t="s">
        <v>137</v>
      </c>
      <c r="M38" s="110">
        <v>3.6400000000000002E-2</v>
      </c>
      <c r="N38" s="110">
        <v>1.0199999999958497E-2</v>
      </c>
      <c r="O38" s="103">
        <v>785090.10325600009</v>
      </c>
      <c r="P38" s="105">
        <v>113.54</v>
      </c>
      <c r="Q38" s="96"/>
      <c r="R38" s="103">
        <v>891.39126723499965</v>
      </c>
      <c r="S38" s="104">
        <v>1.4241997337977326E-2</v>
      </c>
      <c r="T38" s="104">
        <f t="shared" si="0"/>
        <v>1.5403043074301617E-4</v>
      </c>
      <c r="U38" s="104">
        <f>R38/'סכום נכסי הקרן'!$C$42</f>
        <v>1.1834584913716969E-5</v>
      </c>
    </row>
    <row r="39" spans="2:21">
      <c r="B39" s="102" t="s">
        <v>391</v>
      </c>
      <c r="C39" s="96" t="s">
        <v>392</v>
      </c>
      <c r="D39" s="109" t="s">
        <v>124</v>
      </c>
      <c r="E39" s="109" t="s">
        <v>324</v>
      </c>
      <c r="F39" s="96" t="s">
        <v>347</v>
      </c>
      <c r="G39" s="109" t="s">
        <v>334</v>
      </c>
      <c r="H39" s="96" t="s">
        <v>377</v>
      </c>
      <c r="I39" s="96" t="s">
        <v>135</v>
      </c>
      <c r="J39" s="96"/>
      <c r="K39" s="103">
        <v>0.35999999999999271</v>
      </c>
      <c r="L39" s="109" t="s">
        <v>137</v>
      </c>
      <c r="M39" s="110">
        <v>3.4000000000000002E-2</v>
      </c>
      <c r="N39" s="110">
        <v>1.5500000000000774E-2</v>
      </c>
      <c r="O39" s="103">
        <v>10384085.345367</v>
      </c>
      <c r="P39" s="105">
        <v>106.08</v>
      </c>
      <c r="Q39" s="96"/>
      <c r="R39" s="103">
        <v>11015.437414953001</v>
      </c>
      <c r="S39" s="104">
        <v>1.161733647829E-2</v>
      </c>
      <c r="T39" s="104">
        <f t="shared" si="0"/>
        <v>1.9034431143923679E-3</v>
      </c>
      <c r="U39" s="104">
        <f>R39/'סכום נכסי הקרן'!$C$42</f>
        <v>1.4624681017278609E-4</v>
      </c>
    </row>
    <row r="40" spans="2:21">
      <c r="B40" s="102" t="s">
        <v>393</v>
      </c>
      <c r="C40" s="96" t="s">
        <v>394</v>
      </c>
      <c r="D40" s="109" t="s">
        <v>124</v>
      </c>
      <c r="E40" s="109" t="s">
        <v>324</v>
      </c>
      <c r="F40" s="96" t="s">
        <v>395</v>
      </c>
      <c r="G40" s="109" t="s">
        <v>389</v>
      </c>
      <c r="H40" s="96" t="s">
        <v>377</v>
      </c>
      <c r="I40" s="96" t="s">
        <v>135</v>
      </c>
      <c r="J40" s="96"/>
      <c r="K40" s="103">
        <v>5.040000000000072</v>
      </c>
      <c r="L40" s="109" t="s">
        <v>137</v>
      </c>
      <c r="M40" s="110">
        <v>8.3000000000000001E-3</v>
      </c>
      <c r="N40" s="110">
        <v>2.9000000000001906E-3</v>
      </c>
      <c r="O40" s="103">
        <v>36305427.973387994</v>
      </c>
      <c r="P40" s="105">
        <v>103.55</v>
      </c>
      <c r="Q40" s="96"/>
      <c r="R40" s="103">
        <v>37594.270610132</v>
      </c>
      <c r="S40" s="104">
        <v>2.3707004322380109E-2</v>
      </c>
      <c r="T40" s="104">
        <f t="shared" si="0"/>
        <v>6.4962064453583422E-3</v>
      </c>
      <c r="U40" s="104">
        <f>R40/'סכום נכסי הקרן'!$C$42</f>
        <v>4.9912154646178288E-4</v>
      </c>
    </row>
    <row r="41" spans="2:21">
      <c r="B41" s="102" t="s">
        <v>396</v>
      </c>
      <c r="C41" s="96" t="s">
        <v>397</v>
      </c>
      <c r="D41" s="109" t="s">
        <v>124</v>
      </c>
      <c r="E41" s="109" t="s">
        <v>324</v>
      </c>
      <c r="F41" s="96" t="s">
        <v>395</v>
      </c>
      <c r="G41" s="109" t="s">
        <v>389</v>
      </c>
      <c r="H41" s="96" t="s">
        <v>377</v>
      </c>
      <c r="I41" s="96" t="s">
        <v>135</v>
      </c>
      <c r="J41" s="96"/>
      <c r="K41" s="103">
        <v>8.8899999999998585</v>
      </c>
      <c r="L41" s="109" t="s">
        <v>137</v>
      </c>
      <c r="M41" s="110">
        <v>1.6500000000000001E-2</v>
      </c>
      <c r="N41" s="110">
        <v>4.0999999999998529E-3</v>
      </c>
      <c r="O41" s="103">
        <v>21670755.103423003</v>
      </c>
      <c r="P41" s="105">
        <v>112.42</v>
      </c>
      <c r="Q41" s="96"/>
      <c r="R41" s="103">
        <v>24362.262808495994</v>
      </c>
      <c r="S41" s="104">
        <v>1.4842677961016557E-2</v>
      </c>
      <c r="T41" s="104">
        <f t="shared" si="0"/>
        <v>4.209744892281867E-3</v>
      </c>
      <c r="U41" s="104">
        <f>R41/'סכום נכסי הקרן'!$C$42</f>
        <v>3.2344636804863933E-4</v>
      </c>
    </row>
    <row r="42" spans="2:21">
      <c r="B42" s="102" t="s">
        <v>398</v>
      </c>
      <c r="C42" s="96" t="s">
        <v>399</v>
      </c>
      <c r="D42" s="109" t="s">
        <v>124</v>
      </c>
      <c r="E42" s="109" t="s">
        <v>324</v>
      </c>
      <c r="F42" s="96" t="s">
        <v>400</v>
      </c>
      <c r="G42" s="109" t="s">
        <v>133</v>
      </c>
      <c r="H42" s="96" t="s">
        <v>377</v>
      </c>
      <c r="I42" s="96" t="s">
        <v>135</v>
      </c>
      <c r="J42" s="96"/>
      <c r="K42" s="103">
        <v>8.840000000000245</v>
      </c>
      <c r="L42" s="109" t="s">
        <v>137</v>
      </c>
      <c r="M42" s="110">
        <v>2.6499999999999999E-2</v>
      </c>
      <c r="N42" s="110">
        <v>5.6000000000010911E-3</v>
      </c>
      <c r="O42" s="103">
        <v>5182865.0717360005</v>
      </c>
      <c r="P42" s="105">
        <v>120.4</v>
      </c>
      <c r="Q42" s="96"/>
      <c r="R42" s="103">
        <v>6240.1695233969995</v>
      </c>
      <c r="S42" s="104">
        <v>4.4799051460505251E-3</v>
      </c>
      <c r="T42" s="104">
        <f t="shared" si="0"/>
        <v>1.0782874310399594E-3</v>
      </c>
      <c r="U42" s="104">
        <f>R42/'סכום נכסי הקרן'!$C$42</f>
        <v>8.2847811971172619E-5</v>
      </c>
    </row>
    <row r="43" spans="2:21">
      <c r="B43" s="102" t="s">
        <v>401</v>
      </c>
      <c r="C43" s="96" t="s">
        <v>402</v>
      </c>
      <c r="D43" s="109" t="s">
        <v>124</v>
      </c>
      <c r="E43" s="109" t="s">
        <v>324</v>
      </c>
      <c r="F43" s="96" t="s">
        <v>403</v>
      </c>
      <c r="G43" s="109" t="s">
        <v>389</v>
      </c>
      <c r="H43" s="96" t="s">
        <v>390</v>
      </c>
      <c r="I43" s="96" t="s">
        <v>328</v>
      </c>
      <c r="J43" s="96"/>
      <c r="K43" s="103">
        <v>2.7100000000000759</v>
      </c>
      <c r="L43" s="109" t="s">
        <v>137</v>
      </c>
      <c r="M43" s="110">
        <v>6.5000000000000006E-3</v>
      </c>
      <c r="N43" s="110">
        <v>1.0499999999999446E-2</v>
      </c>
      <c r="O43" s="103">
        <v>8201606.7465669988</v>
      </c>
      <c r="P43" s="105">
        <v>98.99</v>
      </c>
      <c r="Q43" s="96"/>
      <c r="R43" s="103">
        <v>8118.7705181090014</v>
      </c>
      <c r="S43" s="104">
        <v>1.0865670969888445E-2</v>
      </c>
      <c r="T43" s="104">
        <f t="shared" si="0"/>
        <v>1.4029055095940801E-3</v>
      </c>
      <c r="U43" s="104">
        <f>R43/'סכום נכסי הקרן'!$C$42</f>
        <v>1.0778911867689689E-4</v>
      </c>
    </row>
    <row r="44" spans="2:21">
      <c r="B44" s="102" t="s">
        <v>404</v>
      </c>
      <c r="C44" s="96" t="s">
        <v>405</v>
      </c>
      <c r="D44" s="109" t="s">
        <v>124</v>
      </c>
      <c r="E44" s="109" t="s">
        <v>324</v>
      </c>
      <c r="F44" s="96" t="s">
        <v>403</v>
      </c>
      <c r="G44" s="109" t="s">
        <v>389</v>
      </c>
      <c r="H44" s="96" t="s">
        <v>377</v>
      </c>
      <c r="I44" s="96" t="s">
        <v>135</v>
      </c>
      <c r="J44" s="96"/>
      <c r="K44" s="103">
        <v>5.0700000000001122</v>
      </c>
      <c r="L44" s="109" t="s">
        <v>137</v>
      </c>
      <c r="M44" s="110">
        <v>1.34E-2</v>
      </c>
      <c r="N44" s="110">
        <v>1.0800000000000391E-2</v>
      </c>
      <c r="O44" s="103">
        <v>95048790.981627002</v>
      </c>
      <c r="P44" s="105">
        <v>102.52</v>
      </c>
      <c r="Q44" s="103">
        <v>5486.3433799820004</v>
      </c>
      <c r="R44" s="103">
        <v>102930.36389506201</v>
      </c>
      <c r="S44" s="104">
        <v>2.7449701751064856E-2</v>
      </c>
      <c r="T44" s="104">
        <f t="shared" si="0"/>
        <v>1.7786138220167311E-2</v>
      </c>
      <c r="U44" s="104">
        <f>R44/'סכום נכסי הקרן'!$C$42</f>
        <v>1.3665582965541414E-3</v>
      </c>
    </row>
    <row r="45" spans="2:21">
      <c r="B45" s="102" t="s">
        <v>406</v>
      </c>
      <c r="C45" s="96" t="s">
        <v>407</v>
      </c>
      <c r="D45" s="109" t="s">
        <v>124</v>
      </c>
      <c r="E45" s="109" t="s">
        <v>324</v>
      </c>
      <c r="F45" s="96" t="s">
        <v>403</v>
      </c>
      <c r="G45" s="109" t="s">
        <v>389</v>
      </c>
      <c r="H45" s="96" t="s">
        <v>377</v>
      </c>
      <c r="I45" s="96" t="s">
        <v>135</v>
      </c>
      <c r="J45" s="96"/>
      <c r="K45" s="103">
        <v>5.7899999999998979</v>
      </c>
      <c r="L45" s="109" t="s">
        <v>137</v>
      </c>
      <c r="M45" s="110">
        <v>1.77E-2</v>
      </c>
      <c r="N45" s="110">
        <v>1.1399999999999704E-2</v>
      </c>
      <c r="O45" s="103">
        <v>52888764.466315001</v>
      </c>
      <c r="P45" s="105">
        <v>103.6</v>
      </c>
      <c r="Q45" s="96"/>
      <c r="R45" s="103">
        <v>54792.759986782999</v>
      </c>
      <c r="S45" s="104">
        <v>1.630662614107118E-2</v>
      </c>
      <c r="T45" s="104">
        <f t="shared" si="0"/>
        <v>9.4680672030163539E-3</v>
      </c>
      <c r="U45" s="104">
        <f>R45/'סכום נכסי הקרן'!$C$42</f>
        <v>7.2745784545536114E-4</v>
      </c>
    </row>
    <row r="46" spans="2:21">
      <c r="B46" s="102" t="s">
        <v>408</v>
      </c>
      <c r="C46" s="96" t="s">
        <v>409</v>
      </c>
      <c r="D46" s="109" t="s">
        <v>124</v>
      </c>
      <c r="E46" s="109" t="s">
        <v>324</v>
      </c>
      <c r="F46" s="96" t="s">
        <v>403</v>
      </c>
      <c r="G46" s="109" t="s">
        <v>389</v>
      </c>
      <c r="H46" s="96" t="s">
        <v>377</v>
      </c>
      <c r="I46" s="96" t="s">
        <v>135</v>
      </c>
      <c r="J46" s="96"/>
      <c r="K46" s="103">
        <v>9.1400000000001498</v>
      </c>
      <c r="L46" s="109" t="s">
        <v>137</v>
      </c>
      <c r="M46" s="110">
        <v>2.4799999999999999E-2</v>
      </c>
      <c r="N46" s="110">
        <v>1.4400000000000579E-2</v>
      </c>
      <c r="O46" s="103">
        <v>39052806.711555004</v>
      </c>
      <c r="P46" s="105">
        <v>109.75</v>
      </c>
      <c r="Q46" s="96"/>
      <c r="R46" s="103">
        <v>42860.455365932998</v>
      </c>
      <c r="S46" s="104">
        <v>1.9945386109077846E-2</v>
      </c>
      <c r="T46" s="104">
        <f t="shared" si="0"/>
        <v>7.4061914722752444E-3</v>
      </c>
      <c r="U46" s="104">
        <f>R46/'סכום נכסי הקרן'!$C$42</f>
        <v>5.690382182474157E-4</v>
      </c>
    </row>
    <row r="47" spans="2:21">
      <c r="B47" s="102" t="s">
        <v>410</v>
      </c>
      <c r="C47" s="96" t="s">
        <v>411</v>
      </c>
      <c r="D47" s="109" t="s">
        <v>124</v>
      </c>
      <c r="E47" s="109" t="s">
        <v>324</v>
      </c>
      <c r="F47" s="96" t="s">
        <v>366</v>
      </c>
      <c r="G47" s="109" t="s">
        <v>334</v>
      </c>
      <c r="H47" s="96" t="s">
        <v>377</v>
      </c>
      <c r="I47" s="96" t="s">
        <v>135</v>
      </c>
      <c r="J47" s="96"/>
      <c r="K47" s="103">
        <v>0.74000000000081378</v>
      </c>
      <c r="L47" s="109" t="s">
        <v>137</v>
      </c>
      <c r="M47" s="110">
        <v>4.0999999999999995E-2</v>
      </c>
      <c r="N47" s="110">
        <v>1.7700000000015814E-2</v>
      </c>
      <c r="O47" s="103">
        <v>2939205.7321370002</v>
      </c>
      <c r="P47" s="105">
        <v>124.56</v>
      </c>
      <c r="Q47" s="96"/>
      <c r="R47" s="103">
        <v>3661.0746679730005</v>
      </c>
      <c r="S47" s="104">
        <v>3.7725102368377618E-3</v>
      </c>
      <c r="T47" s="104">
        <f t="shared" si="0"/>
        <v>6.3262556950937612E-4</v>
      </c>
      <c r="U47" s="104">
        <f>R47/'סכום נכסי הקרן'!$C$42</f>
        <v>4.8606375927353742E-5</v>
      </c>
    </row>
    <row r="48" spans="2:21">
      <c r="B48" s="102" t="s">
        <v>412</v>
      </c>
      <c r="C48" s="96" t="s">
        <v>413</v>
      </c>
      <c r="D48" s="109" t="s">
        <v>124</v>
      </c>
      <c r="E48" s="109" t="s">
        <v>324</v>
      </c>
      <c r="F48" s="96" t="s">
        <v>366</v>
      </c>
      <c r="G48" s="109" t="s">
        <v>334</v>
      </c>
      <c r="H48" s="96" t="s">
        <v>377</v>
      </c>
      <c r="I48" s="96" t="s">
        <v>135</v>
      </c>
      <c r="J48" s="96"/>
      <c r="K48" s="103">
        <v>1.8800000000003749</v>
      </c>
      <c r="L48" s="109" t="s">
        <v>137</v>
      </c>
      <c r="M48" s="110">
        <v>4.2000000000000003E-2</v>
      </c>
      <c r="N48" s="110">
        <v>0.01</v>
      </c>
      <c r="O48" s="103">
        <v>4724080.0780769996</v>
      </c>
      <c r="P48" s="105">
        <v>108.4</v>
      </c>
      <c r="Q48" s="96"/>
      <c r="R48" s="103">
        <v>5120.9027609909999</v>
      </c>
      <c r="S48" s="104">
        <v>4.7348091556236429E-3</v>
      </c>
      <c r="T48" s="104">
        <f t="shared" si="0"/>
        <v>8.8488062095923336E-4</v>
      </c>
      <c r="U48" s="104">
        <f>R48/'סכום נכסי הקרן'!$C$42</f>
        <v>6.7987830695068435E-5</v>
      </c>
    </row>
    <row r="49" spans="2:21">
      <c r="B49" s="102" t="s">
        <v>414</v>
      </c>
      <c r="C49" s="96" t="s">
        <v>415</v>
      </c>
      <c r="D49" s="109" t="s">
        <v>124</v>
      </c>
      <c r="E49" s="109" t="s">
        <v>324</v>
      </c>
      <c r="F49" s="96" t="s">
        <v>366</v>
      </c>
      <c r="G49" s="109" t="s">
        <v>334</v>
      </c>
      <c r="H49" s="96" t="s">
        <v>377</v>
      </c>
      <c r="I49" s="96" t="s">
        <v>135</v>
      </c>
      <c r="J49" s="96"/>
      <c r="K49" s="103">
        <v>1.4100000000001969</v>
      </c>
      <c r="L49" s="109" t="s">
        <v>137</v>
      </c>
      <c r="M49" s="110">
        <v>0.04</v>
      </c>
      <c r="N49" s="110">
        <v>1.21000000000026E-2</v>
      </c>
      <c r="O49" s="103">
        <v>8618416.8177889977</v>
      </c>
      <c r="P49" s="105">
        <v>110.36</v>
      </c>
      <c r="Q49" s="96"/>
      <c r="R49" s="103">
        <v>9511.2849810929984</v>
      </c>
      <c r="S49" s="104">
        <v>3.9561265838637723E-3</v>
      </c>
      <c r="T49" s="104">
        <f t="shared" si="0"/>
        <v>1.6435289153120076E-3</v>
      </c>
      <c r="U49" s="104">
        <f>R49/'סכום נכסי הקרן'!$C$42</f>
        <v>1.262768818640793E-4</v>
      </c>
    </row>
    <row r="50" spans="2:21">
      <c r="B50" s="102" t="s">
        <v>416</v>
      </c>
      <c r="C50" s="96" t="s">
        <v>417</v>
      </c>
      <c r="D50" s="109" t="s">
        <v>124</v>
      </c>
      <c r="E50" s="109" t="s">
        <v>324</v>
      </c>
      <c r="F50" s="96" t="s">
        <v>418</v>
      </c>
      <c r="G50" s="109" t="s">
        <v>389</v>
      </c>
      <c r="H50" s="96" t="s">
        <v>419</v>
      </c>
      <c r="I50" s="96" t="s">
        <v>328</v>
      </c>
      <c r="J50" s="96"/>
      <c r="K50" s="103">
        <v>4.2000000000000757</v>
      </c>
      <c r="L50" s="109" t="s">
        <v>137</v>
      </c>
      <c r="M50" s="110">
        <v>2.3399999999999997E-2</v>
      </c>
      <c r="N50" s="110">
        <v>1.4300000000000283E-2</v>
      </c>
      <c r="O50" s="103">
        <v>58934571.48670499</v>
      </c>
      <c r="P50" s="105">
        <v>104.3</v>
      </c>
      <c r="Q50" s="96"/>
      <c r="R50" s="103">
        <v>61468.756849516983</v>
      </c>
      <c r="S50" s="104">
        <v>1.6627243366103724E-2</v>
      </c>
      <c r="T50" s="104">
        <f t="shared" si="0"/>
        <v>1.0621664630098669E-2</v>
      </c>
      <c r="U50" s="104">
        <f>R50/'סכום נכסי הקרן'!$C$42</f>
        <v>8.16091933156048E-4</v>
      </c>
    </row>
    <row r="51" spans="2:21">
      <c r="B51" s="102" t="s">
        <v>420</v>
      </c>
      <c r="C51" s="96" t="s">
        <v>421</v>
      </c>
      <c r="D51" s="109" t="s">
        <v>124</v>
      </c>
      <c r="E51" s="109" t="s">
        <v>324</v>
      </c>
      <c r="F51" s="96" t="s">
        <v>418</v>
      </c>
      <c r="G51" s="109" t="s">
        <v>389</v>
      </c>
      <c r="H51" s="96" t="s">
        <v>419</v>
      </c>
      <c r="I51" s="96" t="s">
        <v>328</v>
      </c>
      <c r="J51" s="96"/>
      <c r="K51" s="103">
        <v>7.7900000000007346</v>
      </c>
      <c r="L51" s="109" t="s">
        <v>137</v>
      </c>
      <c r="M51" s="110">
        <v>6.5000000000000006E-3</v>
      </c>
      <c r="N51" s="110">
        <v>1.7899999999998018E-2</v>
      </c>
      <c r="O51" s="103">
        <v>9427598.4876840003</v>
      </c>
      <c r="P51" s="105">
        <v>91.06</v>
      </c>
      <c r="Q51" s="96"/>
      <c r="R51" s="103">
        <v>8584.7714973300008</v>
      </c>
      <c r="S51" s="104">
        <v>3.1425328292280001E-2</v>
      </c>
      <c r="T51" s="104">
        <f t="shared" si="0"/>
        <v>1.4834294435773314E-3</v>
      </c>
      <c r="U51" s="104">
        <f>R51/'סכום נכסי הקרן'!$C$42</f>
        <v>1.1397599570966489E-4</v>
      </c>
    </row>
    <row r="52" spans="2:21">
      <c r="B52" s="102" t="s">
        <v>422</v>
      </c>
      <c r="C52" s="96" t="s">
        <v>423</v>
      </c>
      <c r="D52" s="109" t="s">
        <v>124</v>
      </c>
      <c r="E52" s="109" t="s">
        <v>324</v>
      </c>
      <c r="F52" s="96" t="s">
        <v>424</v>
      </c>
      <c r="G52" s="109" t="s">
        <v>389</v>
      </c>
      <c r="H52" s="96" t="s">
        <v>425</v>
      </c>
      <c r="I52" s="96" t="s">
        <v>135</v>
      </c>
      <c r="J52" s="96"/>
      <c r="K52" s="103">
        <v>1.4900000000000275</v>
      </c>
      <c r="L52" s="109" t="s">
        <v>137</v>
      </c>
      <c r="M52" s="110">
        <v>4.8000000000000001E-2</v>
      </c>
      <c r="N52" s="110">
        <v>9.5999999999999072E-3</v>
      </c>
      <c r="O52" s="103">
        <v>30125613.537960984</v>
      </c>
      <c r="P52" s="105">
        <v>107.68</v>
      </c>
      <c r="Q52" s="103">
        <v>17557.848518751001</v>
      </c>
      <c r="R52" s="103">
        <v>49997.109175837992</v>
      </c>
      <c r="S52" s="104">
        <v>5.5396458423531317E-2</v>
      </c>
      <c r="T52" s="104">
        <f t="shared" si="0"/>
        <v>8.6393893964743975E-3</v>
      </c>
      <c r="U52" s="104">
        <f>R52/'סכום נכסי הקרן'!$C$42</f>
        <v>6.6378823276697248E-4</v>
      </c>
    </row>
    <row r="53" spans="2:21">
      <c r="B53" s="102" t="s">
        <v>426</v>
      </c>
      <c r="C53" s="96" t="s">
        <v>427</v>
      </c>
      <c r="D53" s="109" t="s">
        <v>124</v>
      </c>
      <c r="E53" s="109" t="s">
        <v>324</v>
      </c>
      <c r="F53" s="96" t="s">
        <v>424</v>
      </c>
      <c r="G53" s="109" t="s">
        <v>389</v>
      </c>
      <c r="H53" s="96" t="s">
        <v>425</v>
      </c>
      <c r="I53" s="96" t="s">
        <v>135</v>
      </c>
      <c r="J53" s="96"/>
      <c r="K53" s="103">
        <v>0.50000000000029998</v>
      </c>
      <c r="L53" s="109" t="s">
        <v>137</v>
      </c>
      <c r="M53" s="110">
        <v>4.9000000000000002E-2</v>
      </c>
      <c r="N53" s="110">
        <v>1.1599999999998318E-2</v>
      </c>
      <c r="O53" s="103">
        <v>2954154.6100300001</v>
      </c>
      <c r="P53" s="105">
        <v>112.86</v>
      </c>
      <c r="Q53" s="96"/>
      <c r="R53" s="103">
        <v>3334.0590134660001</v>
      </c>
      <c r="S53" s="104">
        <v>2.9824320624409036E-2</v>
      </c>
      <c r="T53" s="104">
        <f t="shared" si="0"/>
        <v>5.76117990879325E-4</v>
      </c>
      <c r="U53" s="104">
        <f>R53/'סכום נכסי הקרן'!$C$42</f>
        <v>4.4264742041504213E-5</v>
      </c>
    </row>
    <row r="54" spans="2:21">
      <c r="B54" s="102" t="s">
        <v>428</v>
      </c>
      <c r="C54" s="96" t="s">
        <v>429</v>
      </c>
      <c r="D54" s="109" t="s">
        <v>124</v>
      </c>
      <c r="E54" s="109" t="s">
        <v>324</v>
      </c>
      <c r="F54" s="96" t="s">
        <v>424</v>
      </c>
      <c r="G54" s="109" t="s">
        <v>389</v>
      </c>
      <c r="H54" s="96" t="s">
        <v>425</v>
      </c>
      <c r="I54" s="96" t="s">
        <v>135</v>
      </c>
      <c r="J54" s="96"/>
      <c r="K54" s="103">
        <v>4.9900000000000544</v>
      </c>
      <c r="L54" s="109" t="s">
        <v>137</v>
      </c>
      <c r="M54" s="110">
        <v>3.2000000000000001E-2</v>
      </c>
      <c r="N54" s="110">
        <v>1.2600000000000141E-2</v>
      </c>
      <c r="O54" s="103">
        <v>44876118.497918993</v>
      </c>
      <c r="P54" s="105">
        <v>109.51</v>
      </c>
      <c r="Q54" s="103">
        <v>1456.5710269379997</v>
      </c>
      <c r="R54" s="103">
        <v>50600.409686078005</v>
      </c>
      <c r="S54" s="104">
        <v>2.7203978682262413E-2</v>
      </c>
      <c r="T54" s="104">
        <f t="shared" si="0"/>
        <v>8.7436383844053632E-3</v>
      </c>
      <c r="U54" s="104">
        <f>R54/'סכום נכסי הקרן'!$C$42</f>
        <v>6.7179797145228756E-4</v>
      </c>
    </row>
    <row r="55" spans="2:21">
      <c r="B55" s="102" t="s">
        <v>430</v>
      </c>
      <c r="C55" s="96" t="s">
        <v>431</v>
      </c>
      <c r="D55" s="109" t="s">
        <v>124</v>
      </c>
      <c r="E55" s="109" t="s">
        <v>324</v>
      </c>
      <c r="F55" s="96" t="s">
        <v>424</v>
      </c>
      <c r="G55" s="109" t="s">
        <v>389</v>
      </c>
      <c r="H55" s="96" t="s">
        <v>425</v>
      </c>
      <c r="I55" s="96" t="s">
        <v>135</v>
      </c>
      <c r="J55" s="96"/>
      <c r="K55" s="103">
        <v>7.2999999999997938</v>
      </c>
      <c r="L55" s="109" t="s">
        <v>137</v>
      </c>
      <c r="M55" s="110">
        <v>1.1399999999999999E-2</v>
      </c>
      <c r="N55" s="110">
        <v>1.4999999999999312E-2</v>
      </c>
      <c r="O55" s="103">
        <v>30033315.877609003</v>
      </c>
      <c r="P55" s="105">
        <v>96.7</v>
      </c>
      <c r="Q55" s="96"/>
      <c r="R55" s="103">
        <v>29042.216453969999</v>
      </c>
      <c r="S55" s="104">
        <v>1.4515980014146565E-2</v>
      </c>
      <c r="T55" s="104">
        <f t="shared" si="0"/>
        <v>5.0184304856529189E-3</v>
      </c>
      <c r="U55" s="104">
        <f>R55/'סכום נכסי הקרן'!$C$42</f>
        <v>3.8557992358752259E-4</v>
      </c>
    </row>
    <row r="56" spans="2:21">
      <c r="B56" s="102" t="s">
        <v>432</v>
      </c>
      <c r="C56" s="96" t="s">
        <v>433</v>
      </c>
      <c r="D56" s="109" t="s">
        <v>124</v>
      </c>
      <c r="E56" s="109" t="s">
        <v>324</v>
      </c>
      <c r="F56" s="96" t="s">
        <v>434</v>
      </c>
      <c r="G56" s="109" t="s">
        <v>389</v>
      </c>
      <c r="H56" s="96" t="s">
        <v>419</v>
      </c>
      <c r="I56" s="96" t="s">
        <v>328</v>
      </c>
      <c r="J56" s="96"/>
      <c r="K56" s="103">
        <v>5.7700000000000733</v>
      </c>
      <c r="L56" s="109" t="s">
        <v>137</v>
      </c>
      <c r="M56" s="110">
        <v>1.8200000000000001E-2</v>
      </c>
      <c r="N56" s="110">
        <v>1.2600000000000522E-2</v>
      </c>
      <c r="O56" s="103">
        <v>15455549.298989004</v>
      </c>
      <c r="P56" s="105">
        <v>103.43</v>
      </c>
      <c r="Q56" s="96"/>
      <c r="R56" s="103">
        <v>15985.674469166002</v>
      </c>
      <c r="S56" s="104">
        <v>3.4395347277153675E-2</v>
      </c>
      <c r="T56" s="104">
        <f t="shared" si="0"/>
        <v>2.762289035925835E-3</v>
      </c>
      <c r="U56" s="104">
        <f>R56/'סכום נכסי הקרן'!$C$42</f>
        <v>2.1223432275168061E-4</v>
      </c>
    </row>
    <row r="57" spans="2:21">
      <c r="B57" s="102" t="s">
        <v>435</v>
      </c>
      <c r="C57" s="96" t="s">
        <v>436</v>
      </c>
      <c r="D57" s="109" t="s">
        <v>124</v>
      </c>
      <c r="E57" s="109" t="s">
        <v>324</v>
      </c>
      <c r="F57" s="96" t="s">
        <v>434</v>
      </c>
      <c r="G57" s="109" t="s">
        <v>389</v>
      </c>
      <c r="H57" s="96" t="s">
        <v>419</v>
      </c>
      <c r="I57" s="96" t="s">
        <v>328</v>
      </c>
      <c r="J57" s="96"/>
      <c r="K57" s="103">
        <v>6.8599999999888679</v>
      </c>
      <c r="L57" s="109" t="s">
        <v>137</v>
      </c>
      <c r="M57" s="110">
        <v>7.8000000000000005E-3</v>
      </c>
      <c r="N57" s="110">
        <v>1.3999999999960972E-2</v>
      </c>
      <c r="O57" s="103">
        <v>1131387.4860559998</v>
      </c>
      <c r="P57" s="105">
        <v>95.13</v>
      </c>
      <c r="Q57" s="96"/>
      <c r="R57" s="103">
        <v>1076.2889532430002</v>
      </c>
      <c r="S57" s="104">
        <v>2.4681227880802787E-3</v>
      </c>
      <c r="T57" s="104">
        <f t="shared" si="0"/>
        <v>1.8598034013302039E-4</v>
      </c>
      <c r="U57" s="104">
        <f>R57/'סכום נכסי הקרן'!$C$42</f>
        <v>1.428938500638445E-5</v>
      </c>
    </row>
    <row r="58" spans="2:21">
      <c r="B58" s="102" t="s">
        <v>437</v>
      </c>
      <c r="C58" s="96" t="s">
        <v>438</v>
      </c>
      <c r="D58" s="109" t="s">
        <v>124</v>
      </c>
      <c r="E58" s="109" t="s">
        <v>324</v>
      </c>
      <c r="F58" s="96" t="s">
        <v>434</v>
      </c>
      <c r="G58" s="109" t="s">
        <v>389</v>
      </c>
      <c r="H58" s="96" t="s">
        <v>419</v>
      </c>
      <c r="I58" s="96" t="s">
        <v>328</v>
      </c>
      <c r="J58" s="96"/>
      <c r="K58" s="103">
        <v>4.7799999999999905</v>
      </c>
      <c r="L58" s="109" t="s">
        <v>137</v>
      </c>
      <c r="M58" s="110">
        <v>2E-3</v>
      </c>
      <c r="N58" s="110">
        <v>1.2000000000000869E-2</v>
      </c>
      <c r="O58" s="103">
        <v>12143853.187974002</v>
      </c>
      <c r="P58" s="105">
        <v>94.33</v>
      </c>
      <c r="Q58" s="96"/>
      <c r="R58" s="103">
        <v>11455.216042045004</v>
      </c>
      <c r="S58" s="104">
        <v>3.2383608501264004E-2</v>
      </c>
      <c r="T58" s="104">
        <f t="shared" si="0"/>
        <v>1.9794358841809631E-3</v>
      </c>
      <c r="U58" s="104">
        <f>R58/'סכום נכסי הקרן'!$C$42</f>
        <v>1.5208554530163953E-4</v>
      </c>
    </row>
    <row r="59" spans="2:21">
      <c r="B59" s="102" t="s">
        <v>439</v>
      </c>
      <c r="C59" s="96" t="s">
        <v>440</v>
      </c>
      <c r="D59" s="109" t="s">
        <v>124</v>
      </c>
      <c r="E59" s="109" t="s">
        <v>324</v>
      </c>
      <c r="F59" s="96" t="s">
        <v>347</v>
      </c>
      <c r="G59" s="109" t="s">
        <v>334</v>
      </c>
      <c r="H59" s="96" t="s">
        <v>425</v>
      </c>
      <c r="I59" s="96" t="s">
        <v>135</v>
      </c>
      <c r="J59" s="96"/>
      <c r="K59" s="103">
        <v>0.59000000000002673</v>
      </c>
      <c r="L59" s="109" t="s">
        <v>137</v>
      </c>
      <c r="M59" s="110">
        <v>0.04</v>
      </c>
      <c r="N59" s="110">
        <v>2.570000000000007E-2</v>
      </c>
      <c r="O59" s="103">
        <v>45036737.760603011</v>
      </c>
      <c r="P59" s="105">
        <v>109.8</v>
      </c>
      <c r="Q59" s="96"/>
      <c r="R59" s="103">
        <v>49450.341117951997</v>
      </c>
      <c r="S59" s="104">
        <v>3.3360595912440616E-2</v>
      </c>
      <c r="T59" s="104">
        <f t="shared" si="0"/>
        <v>8.544909090722759E-3</v>
      </c>
      <c r="U59" s="104">
        <f>R59/'סכום נכסי הקרן'!$C$42</f>
        <v>6.5652904900894489E-4</v>
      </c>
    </row>
    <row r="60" spans="2:21">
      <c r="B60" s="102" t="s">
        <v>441</v>
      </c>
      <c r="C60" s="96" t="s">
        <v>442</v>
      </c>
      <c r="D60" s="109" t="s">
        <v>124</v>
      </c>
      <c r="E60" s="109" t="s">
        <v>324</v>
      </c>
      <c r="F60" s="96" t="s">
        <v>443</v>
      </c>
      <c r="G60" s="109" t="s">
        <v>389</v>
      </c>
      <c r="H60" s="96" t="s">
        <v>425</v>
      </c>
      <c r="I60" s="96" t="s">
        <v>135</v>
      </c>
      <c r="J60" s="96"/>
      <c r="K60" s="103">
        <v>3.0599999999999237</v>
      </c>
      <c r="L60" s="109" t="s">
        <v>137</v>
      </c>
      <c r="M60" s="110">
        <v>4.7500000000000001E-2</v>
      </c>
      <c r="N60" s="110">
        <v>1.3299999999999694E-2</v>
      </c>
      <c r="O60" s="103">
        <v>52760047.245715991</v>
      </c>
      <c r="P60" s="105">
        <v>135.75</v>
      </c>
      <c r="Q60" s="96"/>
      <c r="R60" s="103">
        <v>71621.763285758003</v>
      </c>
      <c r="S60" s="104">
        <v>2.7955305063167481E-2</v>
      </c>
      <c r="T60" s="104">
        <f t="shared" si="0"/>
        <v>1.2376081587269208E-2</v>
      </c>
      <c r="U60" s="104">
        <f>R60/'סכום נכסי הקרן'!$C$42</f>
        <v>9.5088865061988663E-4</v>
      </c>
    </row>
    <row r="61" spans="2:21">
      <c r="B61" s="102" t="s">
        <v>444</v>
      </c>
      <c r="C61" s="96" t="s">
        <v>445</v>
      </c>
      <c r="D61" s="109" t="s">
        <v>124</v>
      </c>
      <c r="E61" s="109" t="s">
        <v>324</v>
      </c>
      <c r="F61" s="96" t="s">
        <v>443</v>
      </c>
      <c r="G61" s="109" t="s">
        <v>389</v>
      </c>
      <c r="H61" s="96" t="s">
        <v>425</v>
      </c>
      <c r="I61" s="96" t="s">
        <v>135</v>
      </c>
      <c r="J61" s="96"/>
      <c r="K61" s="103">
        <v>5.289999999999476</v>
      </c>
      <c r="L61" s="109" t="s">
        <v>137</v>
      </c>
      <c r="M61" s="110">
        <v>5.0000000000000001E-3</v>
      </c>
      <c r="N61" s="110">
        <v>1.249999999999947E-2</v>
      </c>
      <c r="O61" s="103">
        <v>14692624.589319998</v>
      </c>
      <c r="P61" s="105">
        <v>95.8</v>
      </c>
      <c r="Q61" s="96"/>
      <c r="R61" s="103">
        <v>14075.534356890999</v>
      </c>
      <c r="S61" s="104">
        <v>1.9476707803899682E-2</v>
      </c>
      <c r="T61" s="104">
        <f t="shared" si="0"/>
        <v>2.4322210679213131E-3</v>
      </c>
      <c r="U61" s="104">
        <f>R61/'סכום נכסי הקרן'!$C$42</f>
        <v>1.8687428593425036E-4</v>
      </c>
    </row>
    <row r="62" spans="2:21">
      <c r="B62" s="102" t="s">
        <v>446</v>
      </c>
      <c r="C62" s="96" t="s">
        <v>447</v>
      </c>
      <c r="D62" s="109" t="s">
        <v>124</v>
      </c>
      <c r="E62" s="109" t="s">
        <v>324</v>
      </c>
      <c r="F62" s="96" t="s">
        <v>448</v>
      </c>
      <c r="G62" s="109" t="s">
        <v>449</v>
      </c>
      <c r="H62" s="96" t="s">
        <v>419</v>
      </c>
      <c r="I62" s="96" t="s">
        <v>328</v>
      </c>
      <c r="J62" s="96"/>
      <c r="K62" s="103">
        <v>0.99000000000021759</v>
      </c>
      <c r="L62" s="109" t="s">
        <v>137</v>
      </c>
      <c r="M62" s="110">
        <v>4.6500000000000007E-2</v>
      </c>
      <c r="N62" s="110">
        <v>1.5499999999989127E-2</v>
      </c>
      <c r="O62" s="103">
        <v>72466.624151000011</v>
      </c>
      <c r="P62" s="105">
        <v>126.91</v>
      </c>
      <c r="Q62" s="96"/>
      <c r="R62" s="103">
        <v>91.967396002000001</v>
      </c>
      <c r="S62" s="104">
        <v>1.4302937005427061E-3</v>
      </c>
      <c r="T62" s="104">
        <f t="shared" si="0"/>
        <v>1.5891761722596105E-5</v>
      </c>
      <c r="U62" s="104">
        <f>R62/'סכום נכסי הקרן'!$C$42</f>
        <v>1.2210080996812897E-6</v>
      </c>
    </row>
    <row r="63" spans="2:21">
      <c r="B63" s="102" t="s">
        <v>450</v>
      </c>
      <c r="C63" s="96" t="s">
        <v>451</v>
      </c>
      <c r="D63" s="109" t="s">
        <v>124</v>
      </c>
      <c r="E63" s="109" t="s">
        <v>324</v>
      </c>
      <c r="F63" s="96" t="s">
        <v>452</v>
      </c>
      <c r="G63" s="109" t="s">
        <v>453</v>
      </c>
      <c r="H63" s="96" t="s">
        <v>425</v>
      </c>
      <c r="I63" s="96" t="s">
        <v>135</v>
      </c>
      <c r="J63" s="96"/>
      <c r="K63" s="103">
        <v>6.800000000000046</v>
      </c>
      <c r="L63" s="109" t="s">
        <v>137</v>
      </c>
      <c r="M63" s="110">
        <v>3.85E-2</v>
      </c>
      <c r="N63" s="110">
        <v>5.9000000000000753E-3</v>
      </c>
      <c r="O63" s="103">
        <v>36652059.304043002</v>
      </c>
      <c r="P63" s="105">
        <v>125.9</v>
      </c>
      <c r="Q63" s="96"/>
      <c r="R63" s="103">
        <v>46144.941376434996</v>
      </c>
      <c r="S63" s="104">
        <v>1.374825791049997E-2</v>
      </c>
      <c r="T63" s="104">
        <f t="shared" si="0"/>
        <v>7.9737433583693448E-3</v>
      </c>
      <c r="U63" s="104">
        <f>R63/'סכום נכסי הקרן'!$C$42</f>
        <v>6.1264480271595509E-4</v>
      </c>
    </row>
    <row r="64" spans="2:21">
      <c r="B64" s="102" t="s">
        <v>454</v>
      </c>
      <c r="C64" s="96" t="s">
        <v>455</v>
      </c>
      <c r="D64" s="109" t="s">
        <v>124</v>
      </c>
      <c r="E64" s="109" t="s">
        <v>324</v>
      </c>
      <c r="F64" s="96" t="s">
        <v>452</v>
      </c>
      <c r="G64" s="109" t="s">
        <v>453</v>
      </c>
      <c r="H64" s="96" t="s">
        <v>425</v>
      </c>
      <c r="I64" s="96" t="s">
        <v>135</v>
      </c>
      <c r="J64" s="96"/>
      <c r="K64" s="103">
        <v>4.6699999999999502</v>
      </c>
      <c r="L64" s="109" t="s">
        <v>137</v>
      </c>
      <c r="M64" s="110">
        <v>4.4999999999999998E-2</v>
      </c>
      <c r="N64" s="110">
        <v>3.9999999999999611E-3</v>
      </c>
      <c r="O64" s="103">
        <v>82466016.015648007</v>
      </c>
      <c r="P64" s="105">
        <v>124.05</v>
      </c>
      <c r="Q64" s="96"/>
      <c r="R64" s="103">
        <v>102299.09660739101</v>
      </c>
      <c r="S64" s="104">
        <v>2.7901575941424381E-2</v>
      </c>
      <c r="T64" s="104">
        <f t="shared" si="0"/>
        <v>1.7677056635224762E-2</v>
      </c>
      <c r="U64" s="104">
        <f>R64/'סכום נכסי הקרן'!$C$42</f>
        <v>1.3581772560461187E-3</v>
      </c>
    </row>
    <row r="65" spans="2:21">
      <c r="B65" s="102" t="s">
        <v>456</v>
      </c>
      <c r="C65" s="96" t="s">
        <v>457</v>
      </c>
      <c r="D65" s="109" t="s">
        <v>124</v>
      </c>
      <c r="E65" s="109" t="s">
        <v>324</v>
      </c>
      <c r="F65" s="96" t="s">
        <v>452</v>
      </c>
      <c r="G65" s="109" t="s">
        <v>453</v>
      </c>
      <c r="H65" s="96" t="s">
        <v>425</v>
      </c>
      <c r="I65" s="96" t="s">
        <v>135</v>
      </c>
      <c r="J65" s="96"/>
      <c r="K65" s="103">
        <v>9.3900000000000237</v>
      </c>
      <c r="L65" s="109" t="s">
        <v>137</v>
      </c>
      <c r="M65" s="110">
        <v>2.3900000000000001E-2</v>
      </c>
      <c r="N65" s="110">
        <v>7.2000000000000076E-3</v>
      </c>
      <c r="O65" s="103">
        <v>33369758.447999999</v>
      </c>
      <c r="P65" s="105">
        <v>116.99</v>
      </c>
      <c r="Q65" s="96"/>
      <c r="R65" s="103">
        <v>39039.280037718003</v>
      </c>
      <c r="S65" s="104">
        <v>1.6933204670492776E-2</v>
      </c>
      <c r="T65" s="104">
        <f t="shared" si="0"/>
        <v>6.7459008643413736E-3</v>
      </c>
      <c r="U65" s="104">
        <f>R65/'סכום נכסי הקרן'!$C$42</f>
        <v>5.1830626073987301E-4</v>
      </c>
    </row>
    <row r="66" spans="2:21">
      <c r="B66" s="102" t="s">
        <v>458</v>
      </c>
      <c r="C66" s="96" t="s">
        <v>459</v>
      </c>
      <c r="D66" s="109" t="s">
        <v>124</v>
      </c>
      <c r="E66" s="109" t="s">
        <v>324</v>
      </c>
      <c r="F66" s="96" t="s">
        <v>460</v>
      </c>
      <c r="G66" s="109" t="s">
        <v>389</v>
      </c>
      <c r="H66" s="96" t="s">
        <v>425</v>
      </c>
      <c r="I66" s="96" t="s">
        <v>135</v>
      </c>
      <c r="J66" s="96"/>
      <c r="K66" s="103">
        <v>5.3300000000001981</v>
      </c>
      <c r="L66" s="109" t="s">
        <v>137</v>
      </c>
      <c r="M66" s="110">
        <v>1.5800000000000002E-2</v>
      </c>
      <c r="N66" s="110">
        <v>1.1100000000002169E-2</v>
      </c>
      <c r="O66" s="103">
        <v>10670597.806423001</v>
      </c>
      <c r="P66" s="105">
        <v>103.67</v>
      </c>
      <c r="Q66" s="96"/>
      <c r="R66" s="103">
        <v>11062.208744660002</v>
      </c>
      <c r="S66" s="104">
        <v>1.863877244652442E-2</v>
      </c>
      <c r="T66" s="104">
        <f t="shared" si="0"/>
        <v>1.9115250962627307E-3</v>
      </c>
      <c r="U66" s="104">
        <f>R66/'סכום נכסי הקרן'!$C$42</f>
        <v>1.4686777124037868E-4</v>
      </c>
    </row>
    <row r="67" spans="2:21">
      <c r="B67" s="102" t="s">
        <v>461</v>
      </c>
      <c r="C67" s="96" t="s">
        <v>462</v>
      </c>
      <c r="D67" s="109" t="s">
        <v>124</v>
      </c>
      <c r="E67" s="109" t="s">
        <v>324</v>
      </c>
      <c r="F67" s="96" t="s">
        <v>460</v>
      </c>
      <c r="G67" s="109" t="s">
        <v>389</v>
      </c>
      <c r="H67" s="96" t="s">
        <v>425</v>
      </c>
      <c r="I67" s="96" t="s">
        <v>135</v>
      </c>
      <c r="J67" s="96"/>
      <c r="K67" s="103">
        <v>7.9399999999994018</v>
      </c>
      <c r="L67" s="109" t="s">
        <v>137</v>
      </c>
      <c r="M67" s="110">
        <v>8.3999999999999995E-3</v>
      </c>
      <c r="N67" s="110">
        <v>1.2499999999999185E-2</v>
      </c>
      <c r="O67" s="103">
        <v>9534125.0242679995</v>
      </c>
      <c r="P67" s="105">
        <v>96.13</v>
      </c>
      <c r="Q67" s="96"/>
      <c r="R67" s="103">
        <v>9165.1540681749993</v>
      </c>
      <c r="S67" s="104">
        <v>3.8136500097072E-2</v>
      </c>
      <c r="T67" s="104">
        <f t="shared" si="0"/>
        <v>1.583718262493286E-3</v>
      </c>
      <c r="U67" s="104">
        <f>R67/'סכום נכסי הקרן'!$C$42</f>
        <v>1.2168146363332103E-4</v>
      </c>
    </row>
    <row r="68" spans="2:21">
      <c r="B68" s="102" t="s">
        <v>463</v>
      </c>
      <c r="C68" s="96" t="s">
        <v>464</v>
      </c>
      <c r="D68" s="109" t="s">
        <v>124</v>
      </c>
      <c r="E68" s="109" t="s">
        <v>324</v>
      </c>
      <c r="F68" s="96" t="s">
        <v>465</v>
      </c>
      <c r="G68" s="109" t="s">
        <v>449</v>
      </c>
      <c r="H68" s="96" t="s">
        <v>425</v>
      </c>
      <c r="I68" s="96" t="s">
        <v>135</v>
      </c>
      <c r="J68" s="96"/>
      <c r="K68" s="103">
        <v>0.92000000000584858</v>
      </c>
      <c r="L68" s="109" t="s">
        <v>137</v>
      </c>
      <c r="M68" s="110">
        <v>4.8899999999999999E-2</v>
      </c>
      <c r="N68" s="110">
        <v>7.199999999923515E-3</v>
      </c>
      <c r="O68" s="103">
        <v>71799.209730000002</v>
      </c>
      <c r="P68" s="105">
        <v>123.83</v>
      </c>
      <c r="Q68" s="96"/>
      <c r="R68" s="103">
        <v>88.908956568999997</v>
      </c>
      <c r="S68" s="104">
        <v>3.8563904008767315E-3</v>
      </c>
      <c r="T68" s="104">
        <f t="shared" si="0"/>
        <v>1.5363270182929471E-5</v>
      </c>
      <c r="U68" s="104">
        <f>R68/'סכום נכסי הקרן'!$C$42</f>
        <v>1.1804026298907082E-6</v>
      </c>
    </row>
    <row r="69" spans="2:21">
      <c r="B69" s="102" t="s">
        <v>466</v>
      </c>
      <c r="C69" s="96" t="s">
        <v>467</v>
      </c>
      <c r="D69" s="109" t="s">
        <v>124</v>
      </c>
      <c r="E69" s="109" t="s">
        <v>324</v>
      </c>
      <c r="F69" s="96" t="s">
        <v>347</v>
      </c>
      <c r="G69" s="109" t="s">
        <v>334</v>
      </c>
      <c r="H69" s="96" t="s">
        <v>419</v>
      </c>
      <c r="I69" s="96" t="s">
        <v>328</v>
      </c>
      <c r="J69" s="96"/>
      <c r="K69" s="103">
        <v>2.9999999999999512</v>
      </c>
      <c r="L69" s="109" t="s">
        <v>137</v>
      </c>
      <c r="M69" s="110">
        <v>1.6399999999999998E-2</v>
      </c>
      <c r="N69" s="110">
        <v>2.9599999999998253E-2</v>
      </c>
      <c r="O69" s="103">
        <f>21160459.008/50000</f>
        <v>423.20918016000002</v>
      </c>
      <c r="P69" s="105">
        <v>4820001</v>
      </c>
      <c r="Q69" s="96"/>
      <c r="R69" s="103">
        <v>20398.688000311002</v>
      </c>
      <c r="S69" s="104">
        <f>172372.588856305%/500000</f>
        <v>3.4474517771260998E-3</v>
      </c>
      <c r="T69" s="104">
        <f t="shared" si="0"/>
        <v>3.5248479705511414E-3</v>
      </c>
      <c r="U69" s="104">
        <f>R69/'סכום נכסי הקרן'!$C$42</f>
        <v>2.7082383925178889E-4</v>
      </c>
    </row>
    <row r="70" spans="2:21">
      <c r="B70" s="102" t="s">
        <v>468</v>
      </c>
      <c r="C70" s="96" t="s">
        <v>469</v>
      </c>
      <c r="D70" s="109" t="s">
        <v>124</v>
      </c>
      <c r="E70" s="109" t="s">
        <v>324</v>
      </c>
      <c r="F70" s="96" t="s">
        <v>347</v>
      </c>
      <c r="G70" s="109" t="s">
        <v>334</v>
      </c>
      <c r="H70" s="96" t="s">
        <v>419</v>
      </c>
      <c r="I70" s="96" t="s">
        <v>328</v>
      </c>
      <c r="J70" s="96"/>
      <c r="K70" s="103">
        <v>7.2299999999981592</v>
      </c>
      <c r="L70" s="109" t="s">
        <v>137</v>
      </c>
      <c r="M70" s="110">
        <v>2.7799999999999998E-2</v>
      </c>
      <c r="N70" s="110">
        <v>3.0299999999992472E-2</v>
      </c>
      <c r="O70" s="103">
        <f>7984766.9538/50000</f>
        <v>159.69533907600001</v>
      </c>
      <c r="P70" s="105">
        <v>4940000</v>
      </c>
      <c r="Q70" s="96"/>
      <c r="R70" s="103">
        <v>7888.9497982979983</v>
      </c>
      <c r="S70" s="104">
        <f>190931.77794835%/500000</f>
        <v>3.8186355589670002E-3</v>
      </c>
      <c r="T70" s="104">
        <f t="shared" si="0"/>
        <v>1.3631929997599149E-3</v>
      </c>
      <c r="U70" s="104">
        <f>R70/'סכום נכסי הקרן'!$C$42</f>
        <v>1.0473789647682811E-4</v>
      </c>
    </row>
    <row r="71" spans="2:21">
      <c r="B71" s="102" t="s">
        <v>470</v>
      </c>
      <c r="C71" s="96" t="s">
        <v>471</v>
      </c>
      <c r="D71" s="109" t="s">
        <v>124</v>
      </c>
      <c r="E71" s="109" t="s">
        <v>324</v>
      </c>
      <c r="F71" s="96" t="s">
        <v>347</v>
      </c>
      <c r="G71" s="109" t="s">
        <v>334</v>
      </c>
      <c r="H71" s="96" t="s">
        <v>419</v>
      </c>
      <c r="I71" s="96" t="s">
        <v>328</v>
      </c>
      <c r="J71" s="96"/>
      <c r="K71" s="103">
        <v>4.4300000000001525</v>
      </c>
      <c r="L71" s="109" t="s">
        <v>137</v>
      </c>
      <c r="M71" s="110">
        <v>2.4199999999999999E-2</v>
      </c>
      <c r="N71" s="110">
        <v>2.8199999999999382E-2</v>
      </c>
      <c r="O71" s="103">
        <f>17019291.0537/50000</f>
        <v>340.38582107399998</v>
      </c>
      <c r="P71" s="105">
        <v>4949250</v>
      </c>
      <c r="Q71" s="96"/>
      <c r="R71" s="103">
        <v>16846.544892421996</v>
      </c>
      <c r="S71" s="104">
        <f>59047.6045300628%/50000</f>
        <v>1.1809520906012561E-2</v>
      </c>
      <c r="T71" s="104">
        <f t="shared" si="0"/>
        <v>2.911045532631659E-3</v>
      </c>
      <c r="U71" s="104">
        <f>R71/'סכום נכסי הקרן'!$C$42</f>
        <v>2.2366369669577673E-4</v>
      </c>
    </row>
    <row r="72" spans="2:21">
      <c r="B72" s="102" t="s">
        <v>472</v>
      </c>
      <c r="C72" s="96" t="s">
        <v>473</v>
      </c>
      <c r="D72" s="109" t="s">
        <v>124</v>
      </c>
      <c r="E72" s="109" t="s">
        <v>324</v>
      </c>
      <c r="F72" s="96" t="s">
        <v>347</v>
      </c>
      <c r="G72" s="109" t="s">
        <v>334</v>
      </c>
      <c r="H72" s="96" t="s">
        <v>419</v>
      </c>
      <c r="I72" s="96" t="s">
        <v>328</v>
      </c>
      <c r="J72" s="96"/>
      <c r="K72" s="103">
        <v>4.0399999999998668</v>
      </c>
      <c r="L72" s="109" t="s">
        <v>137</v>
      </c>
      <c r="M72" s="110">
        <v>1.95E-2</v>
      </c>
      <c r="N72" s="110">
        <v>3.1199999999998403E-2</v>
      </c>
      <c r="O72" s="103">
        <f>25946359.6977/50000</f>
        <v>518.92719395400002</v>
      </c>
      <c r="P72" s="105">
        <v>4788222</v>
      </c>
      <c r="Q72" s="96"/>
      <c r="R72" s="103">
        <v>24847.386650108001</v>
      </c>
      <c r="S72" s="104">
        <f>104542.325225432%/50000</f>
        <v>2.0908465045086401E-2</v>
      </c>
      <c r="T72" s="104">
        <f t="shared" si="0"/>
        <v>4.2935732144046418E-3</v>
      </c>
      <c r="U72" s="104">
        <f>R72/'סכום נכסי הקרן'!$C$42</f>
        <v>3.2988713038080192E-4</v>
      </c>
    </row>
    <row r="73" spans="2:21">
      <c r="B73" s="102" t="s">
        <v>474</v>
      </c>
      <c r="C73" s="96" t="s">
        <v>475</v>
      </c>
      <c r="D73" s="109" t="s">
        <v>124</v>
      </c>
      <c r="E73" s="109" t="s">
        <v>324</v>
      </c>
      <c r="F73" s="96" t="s">
        <v>347</v>
      </c>
      <c r="G73" s="109" t="s">
        <v>334</v>
      </c>
      <c r="H73" s="96" t="s">
        <v>425</v>
      </c>
      <c r="I73" s="96" t="s">
        <v>135</v>
      </c>
      <c r="J73" s="96"/>
      <c r="K73" s="103">
        <v>0.10999999999996579</v>
      </c>
      <c r="L73" s="109" t="s">
        <v>137</v>
      </c>
      <c r="M73" s="110">
        <v>0.05</v>
      </c>
      <c r="N73" s="110">
        <v>3.079999999999929E-2</v>
      </c>
      <c r="O73" s="103">
        <v>28405901.264778003</v>
      </c>
      <c r="P73" s="105">
        <v>111.1</v>
      </c>
      <c r="Q73" s="96"/>
      <c r="R73" s="103">
        <v>31558.959031627997</v>
      </c>
      <c r="S73" s="104">
        <v>2.8405929670707673E-2</v>
      </c>
      <c r="T73" s="104">
        <f t="shared" si="0"/>
        <v>5.4533180121017861E-3</v>
      </c>
      <c r="U73" s="104">
        <f>R73/'סכום נכסי הקרן'!$C$42</f>
        <v>4.1899353760423732E-4</v>
      </c>
    </row>
    <row r="74" spans="2:21">
      <c r="B74" s="102" t="s">
        <v>476</v>
      </c>
      <c r="C74" s="96" t="s">
        <v>477</v>
      </c>
      <c r="D74" s="109" t="s">
        <v>124</v>
      </c>
      <c r="E74" s="109" t="s">
        <v>324</v>
      </c>
      <c r="F74" s="96" t="s">
        <v>478</v>
      </c>
      <c r="G74" s="109" t="s">
        <v>389</v>
      </c>
      <c r="H74" s="96" t="s">
        <v>419</v>
      </c>
      <c r="I74" s="96" t="s">
        <v>328</v>
      </c>
      <c r="J74" s="96"/>
      <c r="K74" s="103">
        <v>3.3500000000000285</v>
      </c>
      <c r="L74" s="109" t="s">
        <v>137</v>
      </c>
      <c r="M74" s="110">
        <v>2.8500000000000001E-2</v>
      </c>
      <c r="N74" s="110">
        <v>1.3899999999999824E-2</v>
      </c>
      <c r="O74" s="103">
        <v>24002779.174735002</v>
      </c>
      <c r="P74" s="105">
        <v>107.5</v>
      </c>
      <c r="Q74" s="96"/>
      <c r="R74" s="103">
        <v>25802.986800255003</v>
      </c>
      <c r="S74" s="104">
        <v>3.5143161310007325E-2</v>
      </c>
      <c r="T74" s="104">
        <f t="shared" si="0"/>
        <v>4.458698797474135E-3</v>
      </c>
      <c r="U74" s="104">
        <f>R74/'סכום נכסי הקרן'!$C$42</f>
        <v>3.4257418659973377E-4</v>
      </c>
    </row>
    <row r="75" spans="2:21">
      <c r="B75" s="102" t="s">
        <v>479</v>
      </c>
      <c r="C75" s="96" t="s">
        <v>480</v>
      </c>
      <c r="D75" s="109" t="s">
        <v>124</v>
      </c>
      <c r="E75" s="109" t="s">
        <v>324</v>
      </c>
      <c r="F75" s="96" t="s">
        <v>478</v>
      </c>
      <c r="G75" s="109" t="s">
        <v>389</v>
      </c>
      <c r="H75" s="96" t="s">
        <v>419</v>
      </c>
      <c r="I75" s="96" t="s">
        <v>328</v>
      </c>
      <c r="J75" s="96"/>
      <c r="K75" s="103">
        <v>4.8300000000027961</v>
      </c>
      <c r="L75" s="109" t="s">
        <v>137</v>
      </c>
      <c r="M75" s="110">
        <v>2.4E-2</v>
      </c>
      <c r="N75" s="110">
        <v>1.1800000000004494E-2</v>
      </c>
      <c r="O75" s="103">
        <v>2283693.7517360006</v>
      </c>
      <c r="P75" s="105">
        <v>107.18</v>
      </c>
      <c r="Q75" s="96"/>
      <c r="R75" s="103">
        <v>2447.6629135050007</v>
      </c>
      <c r="S75" s="104">
        <v>4.6506316710940151E-3</v>
      </c>
      <c r="T75" s="104">
        <f t="shared" si="0"/>
        <v>4.2295071394443884E-4</v>
      </c>
      <c r="U75" s="104">
        <f>R75/'סכום נכסי הקרן'!$C$42</f>
        <v>3.2496475627233333E-5</v>
      </c>
    </row>
    <row r="76" spans="2:21">
      <c r="B76" s="102" t="s">
        <v>481</v>
      </c>
      <c r="C76" s="96" t="s">
        <v>482</v>
      </c>
      <c r="D76" s="109" t="s">
        <v>124</v>
      </c>
      <c r="E76" s="109" t="s">
        <v>324</v>
      </c>
      <c r="F76" s="96" t="s">
        <v>483</v>
      </c>
      <c r="G76" s="109" t="s">
        <v>389</v>
      </c>
      <c r="H76" s="96" t="s">
        <v>419</v>
      </c>
      <c r="I76" s="96" t="s">
        <v>328</v>
      </c>
      <c r="J76" s="96"/>
      <c r="K76" s="103">
        <v>1.9999999999894224E-2</v>
      </c>
      <c r="L76" s="109" t="s">
        <v>137</v>
      </c>
      <c r="M76" s="110">
        <v>5.0999999999999997E-2</v>
      </c>
      <c r="N76" s="110">
        <v>1.0299999999997896E-2</v>
      </c>
      <c r="O76" s="103">
        <v>8468805.5256219991</v>
      </c>
      <c r="P76" s="105">
        <v>113.86</v>
      </c>
      <c r="Q76" s="96"/>
      <c r="R76" s="103">
        <v>9642.5823816009997</v>
      </c>
      <c r="S76" s="104">
        <v>1.9063229844679685E-2</v>
      </c>
      <c r="T76" s="104">
        <f t="shared" ref="T76:T139" si="1">R76/$R$11</f>
        <v>1.666216814441217E-3</v>
      </c>
      <c r="U76" s="104">
        <f>R76/'סכום נכסי הקרן'!$C$42</f>
        <v>1.2802005603728173E-4</v>
      </c>
    </row>
    <row r="77" spans="2:21">
      <c r="B77" s="102" t="s">
        <v>484</v>
      </c>
      <c r="C77" s="96" t="s">
        <v>485</v>
      </c>
      <c r="D77" s="109" t="s">
        <v>124</v>
      </c>
      <c r="E77" s="109" t="s">
        <v>324</v>
      </c>
      <c r="F77" s="96" t="s">
        <v>483</v>
      </c>
      <c r="G77" s="109" t="s">
        <v>389</v>
      </c>
      <c r="H77" s="96" t="s">
        <v>419</v>
      </c>
      <c r="I77" s="96" t="s">
        <v>328</v>
      </c>
      <c r="J77" s="96"/>
      <c r="K77" s="103">
        <v>1.4700000000000129</v>
      </c>
      <c r="L77" s="109" t="s">
        <v>137</v>
      </c>
      <c r="M77" s="110">
        <v>2.5499999999999998E-2</v>
      </c>
      <c r="N77" s="110">
        <v>1.8199999999999578E-2</v>
      </c>
      <c r="O77" s="103">
        <v>33325803.423553996</v>
      </c>
      <c r="P77" s="105">
        <v>102.15</v>
      </c>
      <c r="Q77" s="103">
        <v>826.17314019100024</v>
      </c>
      <c r="R77" s="103">
        <v>34868.481337213991</v>
      </c>
      <c r="S77" s="104">
        <v>3.0951171246116661E-2</v>
      </c>
      <c r="T77" s="104">
        <f t="shared" si="1"/>
        <v>6.0251961143680038E-3</v>
      </c>
      <c r="U77" s="104">
        <f>R77/'סכום נכסי הקרן'!$C$42</f>
        <v>4.6293251725207379E-4</v>
      </c>
    </row>
    <row r="78" spans="2:21">
      <c r="B78" s="102" t="s">
        <v>486</v>
      </c>
      <c r="C78" s="96" t="s">
        <v>487</v>
      </c>
      <c r="D78" s="109" t="s">
        <v>124</v>
      </c>
      <c r="E78" s="109" t="s">
        <v>324</v>
      </c>
      <c r="F78" s="96" t="s">
        <v>483</v>
      </c>
      <c r="G78" s="109" t="s">
        <v>389</v>
      </c>
      <c r="H78" s="96" t="s">
        <v>419</v>
      </c>
      <c r="I78" s="96" t="s">
        <v>328</v>
      </c>
      <c r="J78" s="96"/>
      <c r="K78" s="103">
        <v>5.8400000000003081</v>
      </c>
      <c r="L78" s="109" t="s">
        <v>137</v>
      </c>
      <c r="M78" s="110">
        <v>2.35E-2</v>
      </c>
      <c r="N78" s="110">
        <v>1.3400000000000564E-2</v>
      </c>
      <c r="O78" s="103">
        <v>24006546.915661</v>
      </c>
      <c r="P78" s="105">
        <v>107.81</v>
      </c>
      <c r="Q78" s="96"/>
      <c r="R78" s="103">
        <v>25881.457845581001</v>
      </c>
      <c r="S78" s="104">
        <v>3.0587065460531797E-2</v>
      </c>
      <c r="T78" s="104">
        <f t="shared" si="1"/>
        <v>4.4722584197822044E-3</v>
      </c>
      <c r="U78" s="104">
        <f>R78/'סכום נכסי הקרן'!$C$42</f>
        <v>3.4361600996430329E-4</v>
      </c>
    </row>
    <row r="79" spans="2:21">
      <c r="B79" s="102" t="s">
        <v>488</v>
      </c>
      <c r="C79" s="96" t="s">
        <v>489</v>
      </c>
      <c r="D79" s="109" t="s">
        <v>124</v>
      </c>
      <c r="E79" s="109" t="s">
        <v>324</v>
      </c>
      <c r="F79" s="96" t="s">
        <v>483</v>
      </c>
      <c r="G79" s="109" t="s">
        <v>389</v>
      </c>
      <c r="H79" s="96" t="s">
        <v>419</v>
      </c>
      <c r="I79" s="96" t="s">
        <v>328</v>
      </c>
      <c r="J79" s="96"/>
      <c r="K79" s="103">
        <v>4.5999999999999135</v>
      </c>
      <c r="L79" s="109" t="s">
        <v>137</v>
      </c>
      <c r="M79" s="110">
        <v>1.7600000000000001E-2</v>
      </c>
      <c r="N79" s="110">
        <v>1.3299999999999774E-2</v>
      </c>
      <c r="O79" s="103">
        <v>39634489.291183002</v>
      </c>
      <c r="P79" s="105">
        <v>103.5</v>
      </c>
      <c r="Q79" s="103">
        <v>805.02963930299995</v>
      </c>
      <c r="R79" s="103">
        <v>41826.726055021005</v>
      </c>
      <c r="S79" s="104">
        <v>2.8004987030522538E-2</v>
      </c>
      <c r="T79" s="104">
        <f t="shared" si="1"/>
        <v>7.2275653437903235E-3</v>
      </c>
      <c r="U79" s="104">
        <f>R79/'סכום נכסי הקרן'!$C$42</f>
        <v>5.5531387770531694E-4</v>
      </c>
    </row>
    <row r="80" spans="2:21">
      <c r="B80" s="102" t="s">
        <v>490</v>
      </c>
      <c r="C80" s="96" t="s">
        <v>491</v>
      </c>
      <c r="D80" s="109" t="s">
        <v>124</v>
      </c>
      <c r="E80" s="109" t="s">
        <v>324</v>
      </c>
      <c r="F80" s="96" t="s">
        <v>483</v>
      </c>
      <c r="G80" s="109" t="s">
        <v>389</v>
      </c>
      <c r="H80" s="96" t="s">
        <v>419</v>
      </c>
      <c r="I80" s="96" t="s">
        <v>328</v>
      </c>
      <c r="J80" s="96"/>
      <c r="K80" s="103">
        <v>5.1700000000002468</v>
      </c>
      <c r="L80" s="109" t="s">
        <v>137</v>
      </c>
      <c r="M80" s="110">
        <v>2.1499999999999998E-2</v>
      </c>
      <c r="N80" s="110">
        <v>1.390000000000035E-2</v>
      </c>
      <c r="O80" s="103">
        <v>33416372.833635006</v>
      </c>
      <c r="P80" s="105">
        <v>106.17</v>
      </c>
      <c r="Q80" s="96"/>
      <c r="R80" s="103">
        <v>35478.162671483995</v>
      </c>
      <c r="S80" s="104">
        <v>2.5577018738694664E-2</v>
      </c>
      <c r="T80" s="104">
        <f t="shared" si="1"/>
        <v>6.1305476945162848E-3</v>
      </c>
      <c r="U80" s="104">
        <f>R80/'סכום נכסי הקרן'!$C$42</f>
        <v>4.7102697115345403E-4</v>
      </c>
    </row>
    <row r="81" spans="2:21">
      <c r="B81" s="102" t="s">
        <v>492</v>
      </c>
      <c r="C81" s="96" t="s">
        <v>493</v>
      </c>
      <c r="D81" s="109" t="s">
        <v>124</v>
      </c>
      <c r="E81" s="109" t="s">
        <v>324</v>
      </c>
      <c r="F81" s="96" t="s">
        <v>483</v>
      </c>
      <c r="G81" s="109" t="s">
        <v>389</v>
      </c>
      <c r="H81" s="96" t="s">
        <v>419</v>
      </c>
      <c r="I81" s="96" t="s">
        <v>328</v>
      </c>
      <c r="J81" s="96"/>
      <c r="K81" s="103">
        <v>7.2000000000004007</v>
      </c>
      <c r="L81" s="109" t="s">
        <v>137</v>
      </c>
      <c r="M81" s="110">
        <v>6.5000000000000006E-3</v>
      </c>
      <c r="N81" s="110">
        <v>1.5100000000001439E-2</v>
      </c>
      <c r="O81" s="103">
        <v>15299508.032986999</v>
      </c>
      <c r="P81" s="105">
        <v>93.74</v>
      </c>
      <c r="Q81" s="103">
        <v>187.565575733</v>
      </c>
      <c r="R81" s="103">
        <v>14529.324540940999</v>
      </c>
      <c r="S81" s="104">
        <v>3.9025375045878788E-2</v>
      </c>
      <c r="T81" s="104">
        <f t="shared" si="1"/>
        <v>2.5106350036254274E-3</v>
      </c>
      <c r="U81" s="104">
        <f>R81/'סכום נכסי הקרן'!$C$42</f>
        <v>1.9289904595103788E-4</v>
      </c>
    </row>
    <row r="82" spans="2:21">
      <c r="B82" s="102" t="s">
        <v>494</v>
      </c>
      <c r="C82" s="96" t="s">
        <v>495</v>
      </c>
      <c r="D82" s="109" t="s">
        <v>124</v>
      </c>
      <c r="E82" s="109" t="s">
        <v>324</v>
      </c>
      <c r="F82" s="96" t="s">
        <v>366</v>
      </c>
      <c r="G82" s="109" t="s">
        <v>334</v>
      </c>
      <c r="H82" s="96" t="s">
        <v>419</v>
      </c>
      <c r="I82" s="96" t="s">
        <v>328</v>
      </c>
      <c r="J82" s="96"/>
      <c r="K82" s="103">
        <v>0.98999999999999855</v>
      </c>
      <c r="L82" s="109" t="s">
        <v>137</v>
      </c>
      <c r="M82" s="110">
        <v>3.8800000000000001E-2</v>
      </c>
      <c r="N82" s="110">
        <v>1.6300000000000262E-2</v>
      </c>
      <c r="O82" s="103">
        <v>36867729.274110004</v>
      </c>
      <c r="P82" s="105">
        <v>113.55</v>
      </c>
      <c r="Q82" s="103">
        <v>22158.604647287</v>
      </c>
      <c r="R82" s="103">
        <v>64021.911238691006</v>
      </c>
      <c r="S82" s="104">
        <v>5.3835400218759717E-2</v>
      </c>
      <c r="T82" s="104">
        <f t="shared" si="1"/>
        <v>1.1062844036688278E-2</v>
      </c>
      <c r="U82" s="104">
        <f>R82/'סכום נכסי הקרן'!$C$42</f>
        <v>8.4998896976291817E-4</v>
      </c>
    </row>
    <row r="83" spans="2:21">
      <c r="B83" s="102" t="s">
        <v>496</v>
      </c>
      <c r="C83" s="96" t="s">
        <v>497</v>
      </c>
      <c r="D83" s="109" t="s">
        <v>124</v>
      </c>
      <c r="E83" s="109" t="s">
        <v>324</v>
      </c>
      <c r="F83" s="96" t="s">
        <v>498</v>
      </c>
      <c r="G83" s="109" t="s">
        <v>389</v>
      </c>
      <c r="H83" s="96" t="s">
        <v>419</v>
      </c>
      <c r="I83" s="96" t="s">
        <v>328</v>
      </c>
      <c r="J83" s="96"/>
      <c r="K83" s="103">
        <v>6.809999999999488</v>
      </c>
      <c r="L83" s="109" t="s">
        <v>137</v>
      </c>
      <c r="M83" s="110">
        <v>3.5000000000000003E-2</v>
      </c>
      <c r="N83" s="110">
        <v>1.3099999999999558E-2</v>
      </c>
      <c r="O83" s="103">
        <v>11761098.506624</v>
      </c>
      <c r="P83" s="105">
        <v>118.6</v>
      </c>
      <c r="Q83" s="96"/>
      <c r="R83" s="103">
        <v>13948.663672731005</v>
      </c>
      <c r="S83" s="104">
        <v>1.5054932579305267E-2</v>
      </c>
      <c r="T83" s="104">
        <f t="shared" si="1"/>
        <v>2.4102980955430422E-3</v>
      </c>
      <c r="U83" s="104">
        <f>R83/'סכום נכסי הקרן'!$C$42</f>
        <v>1.8518988320343811E-4</v>
      </c>
    </row>
    <row r="84" spans="2:21">
      <c r="B84" s="102" t="s">
        <v>499</v>
      </c>
      <c r="C84" s="96" t="s">
        <v>500</v>
      </c>
      <c r="D84" s="109" t="s">
        <v>124</v>
      </c>
      <c r="E84" s="109" t="s">
        <v>324</v>
      </c>
      <c r="F84" s="96" t="s">
        <v>498</v>
      </c>
      <c r="G84" s="109" t="s">
        <v>389</v>
      </c>
      <c r="H84" s="96" t="s">
        <v>419</v>
      </c>
      <c r="I84" s="96" t="s">
        <v>328</v>
      </c>
      <c r="J84" s="96"/>
      <c r="K84" s="103">
        <v>2.6099999999991947</v>
      </c>
      <c r="L84" s="109" t="s">
        <v>137</v>
      </c>
      <c r="M84" s="110">
        <v>0.04</v>
      </c>
      <c r="N84" s="110">
        <v>9.0999999999867767E-3</v>
      </c>
      <c r="O84" s="103">
        <v>1240380.7007430005</v>
      </c>
      <c r="P84" s="105">
        <v>109.1</v>
      </c>
      <c r="Q84" s="96"/>
      <c r="R84" s="103">
        <v>1353.2553862689999</v>
      </c>
      <c r="S84" s="104">
        <v>3.9318825078517557E-3</v>
      </c>
      <c r="T84" s="104">
        <f t="shared" si="1"/>
        <v>2.3383952447603301E-4</v>
      </c>
      <c r="U84" s="104">
        <f>R84/'סכום נכסי הקרן'!$C$42</f>
        <v>1.7966538788766488E-5</v>
      </c>
    </row>
    <row r="85" spans="2:21">
      <c r="B85" s="102" t="s">
        <v>501</v>
      </c>
      <c r="C85" s="96" t="s">
        <v>502</v>
      </c>
      <c r="D85" s="109" t="s">
        <v>124</v>
      </c>
      <c r="E85" s="109" t="s">
        <v>324</v>
      </c>
      <c r="F85" s="96" t="s">
        <v>498</v>
      </c>
      <c r="G85" s="109" t="s">
        <v>389</v>
      </c>
      <c r="H85" s="96" t="s">
        <v>419</v>
      </c>
      <c r="I85" s="96" t="s">
        <v>328</v>
      </c>
      <c r="J85" s="96"/>
      <c r="K85" s="103">
        <v>5.3699999999998562</v>
      </c>
      <c r="L85" s="109" t="s">
        <v>137</v>
      </c>
      <c r="M85" s="110">
        <v>0.04</v>
      </c>
      <c r="N85" s="110">
        <v>1.2299999999999528E-2</v>
      </c>
      <c r="O85" s="103">
        <v>28180820.446009003</v>
      </c>
      <c r="P85" s="105">
        <v>117.53</v>
      </c>
      <c r="Q85" s="96"/>
      <c r="R85" s="103">
        <v>33120.918636758994</v>
      </c>
      <c r="S85" s="104">
        <v>2.8007120898354072E-2</v>
      </c>
      <c r="T85" s="104">
        <f t="shared" si="1"/>
        <v>5.7232211619585279E-3</v>
      </c>
      <c r="U85" s="104">
        <f>R85/'סכום נכסי הקרן'!$C$42</f>
        <v>4.3973094468705243E-4</v>
      </c>
    </row>
    <row r="86" spans="2:21">
      <c r="B86" s="102" t="s">
        <v>503</v>
      </c>
      <c r="C86" s="96" t="s">
        <v>504</v>
      </c>
      <c r="D86" s="109" t="s">
        <v>124</v>
      </c>
      <c r="E86" s="109" t="s">
        <v>324</v>
      </c>
      <c r="F86" s="96" t="s">
        <v>505</v>
      </c>
      <c r="G86" s="109" t="s">
        <v>132</v>
      </c>
      <c r="H86" s="96" t="s">
        <v>419</v>
      </c>
      <c r="I86" s="96" t="s">
        <v>328</v>
      </c>
      <c r="J86" s="96"/>
      <c r="K86" s="103">
        <v>3.9899999999966305</v>
      </c>
      <c r="L86" s="109" t="s">
        <v>137</v>
      </c>
      <c r="M86" s="110">
        <v>4.2999999999999997E-2</v>
      </c>
      <c r="N86" s="110">
        <v>7.5999999999963753E-3</v>
      </c>
      <c r="O86" s="103">
        <v>3185978.4899790003</v>
      </c>
      <c r="P86" s="105">
        <v>117.75</v>
      </c>
      <c r="Q86" s="96"/>
      <c r="R86" s="103">
        <v>3751.4898135360004</v>
      </c>
      <c r="S86" s="104">
        <v>3.4711909265792689E-3</v>
      </c>
      <c r="T86" s="104">
        <f t="shared" si="1"/>
        <v>6.482491058044539E-4</v>
      </c>
      <c r="U86" s="104">
        <f>R86/'סכום נכסי הקרן'!$C$42</f>
        <v>4.9806775524009551E-5</v>
      </c>
    </row>
    <row r="87" spans="2:21">
      <c r="B87" s="102" t="s">
        <v>506</v>
      </c>
      <c r="C87" s="96" t="s">
        <v>507</v>
      </c>
      <c r="D87" s="109" t="s">
        <v>124</v>
      </c>
      <c r="E87" s="109" t="s">
        <v>324</v>
      </c>
      <c r="F87" s="96" t="s">
        <v>508</v>
      </c>
      <c r="G87" s="109" t="s">
        <v>509</v>
      </c>
      <c r="H87" s="96" t="s">
        <v>510</v>
      </c>
      <c r="I87" s="96" t="s">
        <v>328</v>
      </c>
      <c r="J87" s="96"/>
      <c r="K87" s="103">
        <v>7.139999999999894</v>
      </c>
      <c r="L87" s="109" t="s">
        <v>137</v>
      </c>
      <c r="M87" s="110">
        <v>5.1500000000000004E-2</v>
      </c>
      <c r="N87" s="110">
        <v>2.209999999999961E-2</v>
      </c>
      <c r="O87" s="103">
        <v>72480871.381255001</v>
      </c>
      <c r="P87" s="105">
        <v>147.38</v>
      </c>
      <c r="Q87" s="96"/>
      <c r="R87" s="103">
        <v>106822.30316192402</v>
      </c>
      <c r="S87" s="104">
        <v>1.9086366873495037E-2</v>
      </c>
      <c r="T87" s="104">
        <f t="shared" si="1"/>
        <v>1.8458656679496543E-2</v>
      </c>
      <c r="U87" s="104">
        <f>R87/'סכום נכסי הקרן'!$C$42</f>
        <v>1.4182297537758163E-3</v>
      </c>
    </row>
    <row r="88" spans="2:21">
      <c r="B88" s="102" t="s">
        <v>511</v>
      </c>
      <c r="C88" s="96" t="s">
        <v>512</v>
      </c>
      <c r="D88" s="109" t="s">
        <v>124</v>
      </c>
      <c r="E88" s="109" t="s">
        <v>324</v>
      </c>
      <c r="F88" s="96" t="s">
        <v>513</v>
      </c>
      <c r="G88" s="109" t="s">
        <v>161</v>
      </c>
      <c r="H88" s="96" t="s">
        <v>514</v>
      </c>
      <c r="I88" s="96" t="s">
        <v>135</v>
      </c>
      <c r="J88" s="96"/>
      <c r="K88" s="103">
        <v>7.4399999999993902</v>
      </c>
      <c r="L88" s="109" t="s">
        <v>137</v>
      </c>
      <c r="M88" s="110">
        <v>1.7000000000000001E-2</v>
      </c>
      <c r="N88" s="110">
        <v>1.2500000000000254E-2</v>
      </c>
      <c r="O88" s="103">
        <v>9571594.7709209975</v>
      </c>
      <c r="P88" s="105">
        <v>101.93</v>
      </c>
      <c r="Q88" s="96"/>
      <c r="R88" s="103">
        <v>9756.3267616430021</v>
      </c>
      <c r="S88" s="104">
        <v>7.5412016410773353E-3</v>
      </c>
      <c r="T88" s="104">
        <f t="shared" si="1"/>
        <v>1.6858715906281235E-3</v>
      </c>
      <c r="U88" s="104">
        <f>R88/'סכום נכסי הקרן'!$C$42</f>
        <v>1.295301869680465E-4</v>
      </c>
    </row>
    <row r="89" spans="2:21">
      <c r="B89" s="102" t="s">
        <v>515</v>
      </c>
      <c r="C89" s="96" t="s">
        <v>516</v>
      </c>
      <c r="D89" s="109" t="s">
        <v>124</v>
      </c>
      <c r="E89" s="109" t="s">
        <v>324</v>
      </c>
      <c r="F89" s="96" t="s">
        <v>513</v>
      </c>
      <c r="G89" s="109" t="s">
        <v>161</v>
      </c>
      <c r="H89" s="96" t="s">
        <v>514</v>
      </c>
      <c r="I89" s="96" t="s">
        <v>135</v>
      </c>
      <c r="J89" s="96"/>
      <c r="K89" s="103">
        <v>1.3999999999999617</v>
      </c>
      <c r="L89" s="109" t="s">
        <v>137</v>
      </c>
      <c r="M89" s="110">
        <v>3.7000000000000005E-2</v>
      </c>
      <c r="N89" s="110">
        <v>1.3999999999999617E-2</v>
      </c>
      <c r="O89" s="103">
        <v>24332138.490078006</v>
      </c>
      <c r="P89" s="105">
        <v>107.21</v>
      </c>
      <c r="Q89" s="96"/>
      <c r="R89" s="103">
        <v>26086.486213785</v>
      </c>
      <c r="S89" s="104">
        <v>1.6221544996551363E-2</v>
      </c>
      <c r="T89" s="104">
        <f t="shared" si="1"/>
        <v>4.5076868663351524E-3</v>
      </c>
      <c r="U89" s="104">
        <f>R89/'סכום נכסי הקרן'!$C$42</f>
        <v>3.4633807570851635E-4</v>
      </c>
    </row>
    <row r="90" spans="2:21">
      <c r="B90" s="102" t="s">
        <v>517</v>
      </c>
      <c r="C90" s="96" t="s">
        <v>518</v>
      </c>
      <c r="D90" s="109" t="s">
        <v>124</v>
      </c>
      <c r="E90" s="109" t="s">
        <v>324</v>
      </c>
      <c r="F90" s="96" t="s">
        <v>513</v>
      </c>
      <c r="G90" s="109" t="s">
        <v>161</v>
      </c>
      <c r="H90" s="96" t="s">
        <v>514</v>
      </c>
      <c r="I90" s="96" t="s">
        <v>135</v>
      </c>
      <c r="J90" s="96"/>
      <c r="K90" s="103">
        <v>4.0500000000002432</v>
      </c>
      <c r="L90" s="109" t="s">
        <v>137</v>
      </c>
      <c r="M90" s="110">
        <v>2.2000000000000002E-2</v>
      </c>
      <c r="N90" s="110">
        <v>9.6000000000004276E-3</v>
      </c>
      <c r="O90" s="103">
        <v>22435156.801916003</v>
      </c>
      <c r="P90" s="105">
        <v>105.38</v>
      </c>
      <c r="Q90" s="96"/>
      <c r="R90" s="103">
        <v>23642.169645324997</v>
      </c>
      <c r="S90" s="104">
        <v>2.5445807894337563E-2</v>
      </c>
      <c r="T90" s="104">
        <f t="shared" si="1"/>
        <v>4.0853143933805482E-3</v>
      </c>
      <c r="U90" s="104">
        <f>R90/'סכום נכסי הקרן'!$C$42</f>
        <v>3.1388602793921847E-4</v>
      </c>
    </row>
    <row r="91" spans="2:21">
      <c r="B91" s="102" t="s">
        <v>519</v>
      </c>
      <c r="C91" s="96" t="s">
        <v>520</v>
      </c>
      <c r="D91" s="109" t="s">
        <v>124</v>
      </c>
      <c r="E91" s="109" t="s">
        <v>324</v>
      </c>
      <c r="F91" s="96" t="s">
        <v>434</v>
      </c>
      <c r="G91" s="109" t="s">
        <v>389</v>
      </c>
      <c r="H91" s="96" t="s">
        <v>514</v>
      </c>
      <c r="I91" s="96" t="s">
        <v>135</v>
      </c>
      <c r="J91" s="96"/>
      <c r="K91" s="103">
        <v>1.4599999999996156</v>
      </c>
      <c r="L91" s="109" t="s">
        <v>137</v>
      </c>
      <c r="M91" s="110">
        <v>2.8500000000000001E-2</v>
      </c>
      <c r="N91" s="110">
        <v>3.039999999999584E-2</v>
      </c>
      <c r="O91" s="103">
        <v>7356599.3007939998</v>
      </c>
      <c r="P91" s="105">
        <v>101.86</v>
      </c>
      <c r="Q91" s="96"/>
      <c r="R91" s="103">
        <v>7493.4318525280005</v>
      </c>
      <c r="S91" s="104">
        <v>1.7184215720549317E-2</v>
      </c>
      <c r="T91" s="104">
        <f t="shared" si="1"/>
        <v>1.2948483773781874E-3</v>
      </c>
      <c r="U91" s="104">
        <f>R91/'סכום נכסי הקרן'!$C$42</f>
        <v>9.9486789711296006E-5</v>
      </c>
    </row>
    <row r="92" spans="2:21">
      <c r="B92" s="102" t="s">
        <v>521</v>
      </c>
      <c r="C92" s="96" t="s">
        <v>522</v>
      </c>
      <c r="D92" s="109" t="s">
        <v>124</v>
      </c>
      <c r="E92" s="109" t="s">
        <v>324</v>
      </c>
      <c r="F92" s="96" t="s">
        <v>434</v>
      </c>
      <c r="G92" s="109" t="s">
        <v>389</v>
      </c>
      <c r="H92" s="96" t="s">
        <v>514</v>
      </c>
      <c r="I92" s="96" t="s">
        <v>135</v>
      </c>
      <c r="J92" s="96"/>
      <c r="K92" s="103">
        <v>3.5199999999994707</v>
      </c>
      <c r="L92" s="109" t="s">
        <v>137</v>
      </c>
      <c r="M92" s="110">
        <v>2.5000000000000001E-2</v>
      </c>
      <c r="N92" s="110">
        <v>2.3499999999996964E-2</v>
      </c>
      <c r="O92" s="103">
        <v>5378790.8131659999</v>
      </c>
      <c r="P92" s="105">
        <v>101.01</v>
      </c>
      <c r="Q92" s="96"/>
      <c r="R92" s="103">
        <v>5433.1161847189987</v>
      </c>
      <c r="S92" s="104">
        <v>1.2303170861480667E-2</v>
      </c>
      <c r="T92" s="104">
        <f t="shared" si="1"/>
        <v>9.3883040699398635E-4</v>
      </c>
      <c r="U92" s="104">
        <f>R92/'סכום נכסי הקרן'!$C$42</f>
        <v>7.2132942286493983E-5</v>
      </c>
    </row>
    <row r="93" spans="2:21">
      <c r="B93" s="102" t="s">
        <v>523</v>
      </c>
      <c r="C93" s="96" t="s">
        <v>524</v>
      </c>
      <c r="D93" s="109" t="s">
        <v>124</v>
      </c>
      <c r="E93" s="109" t="s">
        <v>324</v>
      </c>
      <c r="F93" s="96" t="s">
        <v>434</v>
      </c>
      <c r="G93" s="109" t="s">
        <v>389</v>
      </c>
      <c r="H93" s="96" t="s">
        <v>514</v>
      </c>
      <c r="I93" s="96" t="s">
        <v>135</v>
      </c>
      <c r="J93" s="96"/>
      <c r="K93" s="103">
        <v>4.6900000000010378</v>
      </c>
      <c r="L93" s="109" t="s">
        <v>137</v>
      </c>
      <c r="M93" s="110">
        <v>1.34E-2</v>
      </c>
      <c r="N93" s="110">
        <v>1.0300000000001766E-2</v>
      </c>
      <c r="O93" s="103">
        <v>6125601.6707680002</v>
      </c>
      <c r="P93" s="105">
        <v>102.67</v>
      </c>
      <c r="Q93" s="96"/>
      <c r="R93" s="103">
        <v>6289.1548287630003</v>
      </c>
      <c r="S93" s="104">
        <v>1.6532855377963979E-2</v>
      </c>
      <c r="T93" s="104">
        <f t="shared" si="1"/>
        <v>1.0867519829858268E-3</v>
      </c>
      <c r="U93" s="104">
        <f>R93/'סכום נכסי הקרן'!$C$42</f>
        <v>8.3498166958019789E-5</v>
      </c>
    </row>
    <row r="94" spans="2:21">
      <c r="B94" s="102" t="s">
        <v>525</v>
      </c>
      <c r="C94" s="96" t="s">
        <v>526</v>
      </c>
      <c r="D94" s="109" t="s">
        <v>124</v>
      </c>
      <c r="E94" s="109" t="s">
        <v>324</v>
      </c>
      <c r="F94" s="96" t="s">
        <v>434</v>
      </c>
      <c r="G94" s="109" t="s">
        <v>389</v>
      </c>
      <c r="H94" s="96" t="s">
        <v>514</v>
      </c>
      <c r="I94" s="96" t="s">
        <v>135</v>
      </c>
      <c r="J94" s="96"/>
      <c r="K94" s="103">
        <v>4.5300000000003431</v>
      </c>
      <c r="L94" s="109" t="s">
        <v>137</v>
      </c>
      <c r="M94" s="110">
        <v>1.95E-2</v>
      </c>
      <c r="N94" s="110">
        <v>2.4200000000001724E-2</v>
      </c>
      <c r="O94" s="103">
        <v>10717977.221042998</v>
      </c>
      <c r="P94" s="105">
        <v>98.81</v>
      </c>
      <c r="Q94" s="96"/>
      <c r="R94" s="103">
        <v>10590.433199328998</v>
      </c>
      <c r="S94" s="104">
        <v>1.6377345009206658E-2</v>
      </c>
      <c r="T94" s="104">
        <f t="shared" si="1"/>
        <v>1.8300033300839306E-3</v>
      </c>
      <c r="U94" s="104">
        <f>R94/'סכום נכסי הקרן'!$C$42</f>
        <v>1.4060422799437673E-4</v>
      </c>
    </row>
    <row r="95" spans="2:21">
      <c r="B95" s="102" t="s">
        <v>527</v>
      </c>
      <c r="C95" s="96" t="s">
        <v>528</v>
      </c>
      <c r="D95" s="109" t="s">
        <v>124</v>
      </c>
      <c r="E95" s="109" t="s">
        <v>324</v>
      </c>
      <c r="F95" s="96" t="s">
        <v>434</v>
      </c>
      <c r="G95" s="109" t="s">
        <v>389</v>
      </c>
      <c r="H95" s="96" t="s">
        <v>514</v>
      </c>
      <c r="I95" s="96" t="s">
        <v>135</v>
      </c>
      <c r="J95" s="96"/>
      <c r="K95" s="103">
        <v>7.240000000001114</v>
      </c>
      <c r="L95" s="109" t="s">
        <v>137</v>
      </c>
      <c r="M95" s="110">
        <v>1.1699999999999999E-2</v>
      </c>
      <c r="N95" s="110">
        <v>2.9299999999993945E-2</v>
      </c>
      <c r="O95" s="103">
        <v>1182399.153958</v>
      </c>
      <c r="P95" s="105">
        <v>88.02</v>
      </c>
      <c r="Q95" s="96"/>
      <c r="R95" s="103">
        <v>1040.7477427910001</v>
      </c>
      <c r="S95" s="104">
        <v>1.9706652565966666E-3</v>
      </c>
      <c r="T95" s="104">
        <f t="shared" si="1"/>
        <v>1.7983889792209221E-4</v>
      </c>
      <c r="U95" s="104">
        <f>R95/'סכום נכסי הקרן'!$C$42</f>
        <v>1.3817520979339195E-5</v>
      </c>
    </row>
    <row r="96" spans="2:21">
      <c r="B96" s="102" t="s">
        <v>529</v>
      </c>
      <c r="C96" s="96" t="s">
        <v>530</v>
      </c>
      <c r="D96" s="109" t="s">
        <v>124</v>
      </c>
      <c r="E96" s="109" t="s">
        <v>324</v>
      </c>
      <c r="F96" s="96" t="s">
        <v>434</v>
      </c>
      <c r="G96" s="109" t="s">
        <v>389</v>
      </c>
      <c r="H96" s="96" t="s">
        <v>514</v>
      </c>
      <c r="I96" s="96" t="s">
        <v>135</v>
      </c>
      <c r="J96" s="96"/>
      <c r="K96" s="103">
        <v>5.6399999999993611</v>
      </c>
      <c r="L96" s="109" t="s">
        <v>137</v>
      </c>
      <c r="M96" s="110">
        <v>3.3500000000000002E-2</v>
      </c>
      <c r="N96" s="110">
        <v>2.8799999999997099E-2</v>
      </c>
      <c r="O96" s="103">
        <v>12548493.993330998</v>
      </c>
      <c r="P96" s="105">
        <v>103.51</v>
      </c>
      <c r="Q96" s="96"/>
      <c r="R96" s="103">
        <v>12988.946690827002</v>
      </c>
      <c r="S96" s="104">
        <v>2.6397644267777777E-2</v>
      </c>
      <c r="T96" s="104">
        <f t="shared" si="1"/>
        <v>2.2444611330915249E-3</v>
      </c>
      <c r="U96" s="104">
        <f>R96/'סכום נכסי הקרן'!$C$42</f>
        <v>1.7244816973488472E-4</v>
      </c>
    </row>
    <row r="97" spans="2:21">
      <c r="B97" s="102" t="s">
        <v>531</v>
      </c>
      <c r="C97" s="96" t="s">
        <v>532</v>
      </c>
      <c r="D97" s="109" t="s">
        <v>124</v>
      </c>
      <c r="E97" s="109" t="s">
        <v>324</v>
      </c>
      <c r="F97" s="96" t="s">
        <v>341</v>
      </c>
      <c r="G97" s="109" t="s">
        <v>334</v>
      </c>
      <c r="H97" s="96" t="s">
        <v>514</v>
      </c>
      <c r="I97" s="96" t="s">
        <v>135</v>
      </c>
      <c r="J97" s="96"/>
      <c r="K97" s="103">
        <v>0.99000000000000354</v>
      </c>
      <c r="L97" s="109" t="s">
        <v>137</v>
      </c>
      <c r="M97" s="110">
        <v>2.7999999999999997E-2</v>
      </c>
      <c r="N97" s="110">
        <v>2.6600000000000502E-2</v>
      </c>
      <c r="O97" s="103">
        <f>27211027.7556/50000</f>
        <v>544.22055511200006</v>
      </c>
      <c r="P97" s="105">
        <v>5068334</v>
      </c>
      <c r="Q97" s="96"/>
      <c r="R97" s="103">
        <v>27582.914530409998</v>
      </c>
      <c r="S97" s="104">
        <f>153847.615511958%/50000</f>
        <v>3.0769523102391599E-2</v>
      </c>
      <c r="T97" s="104">
        <f t="shared" si="1"/>
        <v>4.7662663551165134E-3</v>
      </c>
      <c r="U97" s="104">
        <f>R97/'סכום נכסי הקרן'!$C$42</f>
        <v>3.6620545452559005E-4</v>
      </c>
    </row>
    <row r="98" spans="2:21">
      <c r="B98" s="102" t="s">
        <v>533</v>
      </c>
      <c r="C98" s="96" t="s">
        <v>534</v>
      </c>
      <c r="D98" s="109" t="s">
        <v>124</v>
      </c>
      <c r="E98" s="109" t="s">
        <v>324</v>
      </c>
      <c r="F98" s="96" t="s">
        <v>341</v>
      </c>
      <c r="G98" s="109" t="s">
        <v>334</v>
      </c>
      <c r="H98" s="96" t="s">
        <v>514</v>
      </c>
      <c r="I98" s="96" t="s">
        <v>135</v>
      </c>
      <c r="J98" s="96"/>
      <c r="K98" s="103">
        <v>2.2100000000008695</v>
      </c>
      <c r="L98" s="109" t="s">
        <v>137</v>
      </c>
      <c r="M98" s="110">
        <v>1.49E-2</v>
      </c>
      <c r="N98" s="110">
        <v>2.6800000000008425E-2</v>
      </c>
      <c r="O98" s="103">
        <f>1479578.9697/50000</f>
        <v>29.591579394</v>
      </c>
      <c r="P98" s="105">
        <v>4971070</v>
      </c>
      <c r="Q98" s="96"/>
      <c r="R98" s="103">
        <v>1471.0181522320001</v>
      </c>
      <c r="S98" s="104">
        <f>24463.9379910714%/50000</f>
        <v>4.8927875982142802E-3</v>
      </c>
      <c r="T98" s="104">
        <f t="shared" si="1"/>
        <v>2.541886688232009E-4</v>
      </c>
      <c r="U98" s="104">
        <f>R98/'סכום נכסי הקרן'!$C$42</f>
        <v>1.9530019949835445E-5</v>
      </c>
    </row>
    <row r="99" spans="2:21">
      <c r="B99" s="102" t="s">
        <v>535</v>
      </c>
      <c r="C99" s="96" t="s">
        <v>536</v>
      </c>
      <c r="D99" s="109" t="s">
        <v>124</v>
      </c>
      <c r="E99" s="109" t="s">
        <v>324</v>
      </c>
      <c r="F99" s="96" t="s">
        <v>341</v>
      </c>
      <c r="G99" s="109" t="s">
        <v>334</v>
      </c>
      <c r="H99" s="96" t="s">
        <v>514</v>
      </c>
      <c r="I99" s="96" t="s">
        <v>135</v>
      </c>
      <c r="J99" s="96"/>
      <c r="K99" s="103">
        <v>3.8199999999993395</v>
      </c>
      <c r="L99" s="109" t="s">
        <v>137</v>
      </c>
      <c r="M99" s="110">
        <v>2.2000000000000002E-2</v>
      </c>
      <c r="N99" s="110">
        <v>1.8199999999996514E-2</v>
      </c>
      <c r="O99" s="103">
        <f>6199353.225/50000</f>
        <v>123.98706449999999</v>
      </c>
      <c r="P99" s="105">
        <v>5175000</v>
      </c>
      <c r="Q99" s="96"/>
      <c r="R99" s="103">
        <v>6416.3301464819988</v>
      </c>
      <c r="S99" s="104">
        <f>123149.646901073%/50000</f>
        <v>2.4629929380214605E-2</v>
      </c>
      <c r="T99" s="104">
        <f t="shared" si="1"/>
        <v>1.1087275953663473E-3</v>
      </c>
      <c r="U99" s="104">
        <f>R99/'סכום נכסי הקרן'!$C$42</f>
        <v>8.5186614166104943E-5</v>
      </c>
    </row>
    <row r="100" spans="2:21">
      <c r="B100" s="102" t="s">
        <v>537</v>
      </c>
      <c r="C100" s="96" t="s">
        <v>538</v>
      </c>
      <c r="D100" s="109" t="s">
        <v>124</v>
      </c>
      <c r="E100" s="109" t="s">
        <v>324</v>
      </c>
      <c r="F100" s="96" t="s">
        <v>341</v>
      </c>
      <c r="G100" s="109" t="s">
        <v>334</v>
      </c>
      <c r="H100" s="96" t="s">
        <v>514</v>
      </c>
      <c r="I100" s="96" t="s">
        <v>135</v>
      </c>
      <c r="J100" s="96"/>
      <c r="K100" s="103">
        <v>5.650000000002291</v>
      </c>
      <c r="L100" s="109" t="s">
        <v>137</v>
      </c>
      <c r="M100" s="110">
        <v>2.3199999999999998E-2</v>
      </c>
      <c r="N100" s="110">
        <v>2.5600000000016214E-2</v>
      </c>
      <c r="O100" s="103">
        <f>1148946.7977/50000</f>
        <v>22.978935954000001</v>
      </c>
      <c r="P100" s="105">
        <v>4937000</v>
      </c>
      <c r="Q100" s="96"/>
      <c r="R100" s="103">
        <v>1134.4700614360002</v>
      </c>
      <c r="S100" s="104">
        <f>19149.113295%/50000</f>
        <v>3.8298226589999996E-3</v>
      </c>
      <c r="T100" s="104">
        <f t="shared" si="1"/>
        <v>1.9603390637881941E-4</v>
      </c>
      <c r="U100" s="104">
        <f>R100/'סכום נכסי הקרן'!$C$42</f>
        <v>1.506182836610012E-5</v>
      </c>
    </row>
    <row r="101" spans="2:21">
      <c r="B101" s="102" t="s">
        <v>539</v>
      </c>
      <c r="C101" s="96" t="s">
        <v>540</v>
      </c>
      <c r="D101" s="109" t="s">
        <v>124</v>
      </c>
      <c r="E101" s="109" t="s">
        <v>324</v>
      </c>
      <c r="F101" s="96" t="s">
        <v>541</v>
      </c>
      <c r="G101" s="109" t="s">
        <v>542</v>
      </c>
      <c r="H101" s="96" t="s">
        <v>514</v>
      </c>
      <c r="I101" s="96" t="s">
        <v>135</v>
      </c>
      <c r="J101" s="96"/>
      <c r="K101" s="103">
        <v>4.9200000000007105</v>
      </c>
      <c r="L101" s="109" t="s">
        <v>137</v>
      </c>
      <c r="M101" s="110">
        <v>0.04</v>
      </c>
      <c r="N101" s="110">
        <v>7.0600000000012389E-2</v>
      </c>
      <c r="O101" s="103">
        <v>6678213.0719250003</v>
      </c>
      <c r="P101" s="105">
        <v>86.5</v>
      </c>
      <c r="Q101" s="96"/>
      <c r="R101" s="103">
        <v>5776.654381014001</v>
      </c>
      <c r="S101" s="104">
        <v>2.2581646936398452E-3</v>
      </c>
      <c r="T101" s="104">
        <f t="shared" si="1"/>
        <v>9.9819304414000163E-4</v>
      </c>
      <c r="U101" s="104">
        <f>R101/'סכום נכסי הקרן'!$C$42</f>
        <v>7.6693938231371845E-5</v>
      </c>
    </row>
    <row r="102" spans="2:21">
      <c r="B102" s="102" t="s">
        <v>543</v>
      </c>
      <c r="C102" s="96" t="s">
        <v>544</v>
      </c>
      <c r="D102" s="109" t="s">
        <v>124</v>
      </c>
      <c r="E102" s="109" t="s">
        <v>324</v>
      </c>
      <c r="F102" s="96" t="s">
        <v>541</v>
      </c>
      <c r="G102" s="109" t="s">
        <v>542</v>
      </c>
      <c r="H102" s="96" t="s">
        <v>514</v>
      </c>
      <c r="I102" s="96" t="s">
        <v>135</v>
      </c>
      <c r="J102" s="96"/>
      <c r="K102" s="103">
        <v>5.0499999999992164</v>
      </c>
      <c r="L102" s="109" t="s">
        <v>137</v>
      </c>
      <c r="M102" s="110">
        <v>2.7799999999999998E-2</v>
      </c>
      <c r="N102" s="110">
        <v>6.3399999999991477E-2</v>
      </c>
      <c r="O102" s="103">
        <v>16125172.436771002</v>
      </c>
      <c r="P102" s="105">
        <v>85</v>
      </c>
      <c r="Q102" s="96"/>
      <c r="R102" s="103">
        <v>13706.396495854999</v>
      </c>
      <c r="S102" s="104">
        <v>8.9529081715003529E-3</v>
      </c>
      <c r="T102" s="104">
        <f t="shared" si="1"/>
        <v>2.3684348655779812E-3</v>
      </c>
      <c r="U102" s="104">
        <f>R102/'סכום נכסי הקרן'!$C$42</f>
        <v>1.819734152146512E-4</v>
      </c>
    </row>
    <row r="103" spans="2:21">
      <c r="B103" s="102" t="s">
        <v>545</v>
      </c>
      <c r="C103" s="96" t="s">
        <v>546</v>
      </c>
      <c r="D103" s="109" t="s">
        <v>124</v>
      </c>
      <c r="E103" s="109" t="s">
        <v>324</v>
      </c>
      <c r="F103" s="96" t="s">
        <v>385</v>
      </c>
      <c r="G103" s="109" t="s">
        <v>334</v>
      </c>
      <c r="H103" s="96" t="s">
        <v>514</v>
      </c>
      <c r="I103" s="96" t="s">
        <v>135</v>
      </c>
      <c r="J103" s="96"/>
      <c r="K103" s="103">
        <v>5.1100000000002881</v>
      </c>
      <c r="L103" s="109" t="s">
        <v>137</v>
      </c>
      <c r="M103" s="110">
        <v>1.46E-2</v>
      </c>
      <c r="N103" s="110">
        <v>2.8400000000001785E-2</v>
      </c>
      <c r="O103" s="103">
        <f>33286393.9161/50000</f>
        <v>665.72787832200004</v>
      </c>
      <c r="P103" s="105">
        <v>4679900</v>
      </c>
      <c r="Q103" s="96"/>
      <c r="R103" s="103">
        <v>31155.400495190999</v>
      </c>
      <c r="S103" s="104">
        <f>124981.766665791%/50000</f>
        <v>2.4996353333158198E-2</v>
      </c>
      <c r="T103" s="104">
        <f t="shared" si="1"/>
        <v>5.3835839935150592E-3</v>
      </c>
      <c r="U103" s="104">
        <f>R103/'סכום נכסי הקרן'!$C$42</f>
        <v>4.1363567967734347E-4</v>
      </c>
    </row>
    <row r="104" spans="2:21">
      <c r="B104" s="102" t="s">
        <v>547</v>
      </c>
      <c r="C104" s="96" t="s">
        <v>548</v>
      </c>
      <c r="D104" s="109" t="s">
        <v>124</v>
      </c>
      <c r="E104" s="109" t="s">
        <v>324</v>
      </c>
      <c r="F104" s="96" t="s">
        <v>385</v>
      </c>
      <c r="G104" s="109" t="s">
        <v>334</v>
      </c>
      <c r="H104" s="96" t="s">
        <v>514</v>
      </c>
      <c r="I104" s="96" t="s">
        <v>135</v>
      </c>
      <c r="J104" s="96"/>
      <c r="K104" s="103">
        <v>5.6499999999999728</v>
      </c>
      <c r="L104" s="109" t="s">
        <v>137</v>
      </c>
      <c r="M104" s="110">
        <v>2.4199999999999999E-2</v>
      </c>
      <c r="N104" s="110">
        <v>2.989999999999958E-2</v>
      </c>
      <c r="O104" s="103">
        <f>24797412.9/50000</f>
        <v>495.94825799999995</v>
      </c>
      <c r="P104" s="105">
        <v>4849094</v>
      </c>
      <c r="Q104" s="96"/>
      <c r="R104" s="103">
        <v>24048.997492901002</v>
      </c>
      <c r="S104" s="104">
        <f>281532.84400545%/50000</f>
        <v>5.6306568801090008E-2</v>
      </c>
      <c r="T104" s="104">
        <f t="shared" si="1"/>
        <v>4.1556133416692865E-3</v>
      </c>
      <c r="U104" s="104">
        <f>R104/'סכום נכסי הקרן'!$C$42</f>
        <v>3.1928729098090996E-4</v>
      </c>
    </row>
    <row r="105" spans="2:21">
      <c r="B105" s="102" t="s">
        <v>549</v>
      </c>
      <c r="C105" s="96" t="s">
        <v>550</v>
      </c>
      <c r="D105" s="109" t="s">
        <v>124</v>
      </c>
      <c r="E105" s="109" t="s">
        <v>324</v>
      </c>
      <c r="F105" s="96" t="s">
        <v>448</v>
      </c>
      <c r="G105" s="109" t="s">
        <v>449</v>
      </c>
      <c r="H105" s="96" t="s">
        <v>510</v>
      </c>
      <c r="I105" s="96" t="s">
        <v>328</v>
      </c>
      <c r="J105" s="96"/>
      <c r="K105" s="103">
        <v>2.7799999999991281</v>
      </c>
      <c r="L105" s="109" t="s">
        <v>137</v>
      </c>
      <c r="M105" s="110">
        <v>3.85E-2</v>
      </c>
      <c r="N105" s="110">
        <v>6.8000000000019841E-3</v>
      </c>
      <c r="O105" s="103">
        <v>5538094.0436479999</v>
      </c>
      <c r="P105" s="105">
        <v>112.93</v>
      </c>
      <c r="Q105" s="96"/>
      <c r="R105" s="103">
        <v>6254.1695456569978</v>
      </c>
      <c r="S105" s="104">
        <v>2.3119040597180809E-2</v>
      </c>
      <c r="T105" s="104">
        <f t="shared" si="1"/>
        <v>1.0807066037852885E-3</v>
      </c>
      <c r="U105" s="104">
        <f>R105/'סכום נכסי הקרן'!$C$42</f>
        <v>8.3033683718316626E-5</v>
      </c>
    </row>
    <row r="106" spans="2:21">
      <c r="B106" s="102" t="s">
        <v>551</v>
      </c>
      <c r="C106" s="96" t="s">
        <v>552</v>
      </c>
      <c r="D106" s="109" t="s">
        <v>124</v>
      </c>
      <c r="E106" s="109" t="s">
        <v>324</v>
      </c>
      <c r="F106" s="96" t="s">
        <v>448</v>
      </c>
      <c r="G106" s="109" t="s">
        <v>449</v>
      </c>
      <c r="H106" s="96" t="s">
        <v>510</v>
      </c>
      <c r="I106" s="96" t="s">
        <v>328</v>
      </c>
      <c r="J106" s="96"/>
      <c r="K106" s="103">
        <v>0.91000000000029913</v>
      </c>
      <c r="L106" s="109" t="s">
        <v>137</v>
      </c>
      <c r="M106" s="110">
        <v>3.9E-2</v>
      </c>
      <c r="N106" s="110">
        <v>1.5000000000000003E-2</v>
      </c>
      <c r="O106" s="103">
        <v>5970784.1042879997</v>
      </c>
      <c r="P106" s="105">
        <v>110.92</v>
      </c>
      <c r="Q106" s="96"/>
      <c r="R106" s="103">
        <v>6622.7938509219994</v>
      </c>
      <c r="S106" s="104">
        <v>1.4963152385552554E-2</v>
      </c>
      <c r="T106" s="104">
        <f t="shared" si="1"/>
        <v>1.1444040648322616E-3</v>
      </c>
      <c r="U106" s="104">
        <f>R106/'סכום נכסי הקרן'!$C$42</f>
        <v>8.7927736198155972E-5</v>
      </c>
    </row>
    <row r="107" spans="2:21">
      <c r="B107" s="102" t="s">
        <v>553</v>
      </c>
      <c r="C107" s="96" t="s">
        <v>554</v>
      </c>
      <c r="D107" s="109" t="s">
        <v>124</v>
      </c>
      <c r="E107" s="109" t="s">
        <v>324</v>
      </c>
      <c r="F107" s="96" t="s">
        <v>448</v>
      </c>
      <c r="G107" s="109" t="s">
        <v>449</v>
      </c>
      <c r="H107" s="96" t="s">
        <v>510</v>
      </c>
      <c r="I107" s="96" t="s">
        <v>328</v>
      </c>
      <c r="J107" s="96"/>
      <c r="K107" s="103">
        <v>3.6799999999993789</v>
      </c>
      <c r="L107" s="109" t="s">
        <v>137</v>
      </c>
      <c r="M107" s="110">
        <v>3.85E-2</v>
      </c>
      <c r="N107" s="110">
        <v>1.0999999999995852E-2</v>
      </c>
      <c r="O107" s="103">
        <v>4848121.5891840002</v>
      </c>
      <c r="P107" s="105">
        <v>114.35</v>
      </c>
      <c r="Q107" s="96"/>
      <c r="R107" s="103">
        <v>5543.8270178829998</v>
      </c>
      <c r="S107" s="104">
        <v>1.9392486356736002E-2</v>
      </c>
      <c r="T107" s="104">
        <f t="shared" si="1"/>
        <v>9.57960993019431E-4</v>
      </c>
      <c r="U107" s="104">
        <f>R107/'סכום נכסי הקרן'!$C$42</f>
        <v>7.3602798234277577E-5</v>
      </c>
    </row>
    <row r="108" spans="2:21">
      <c r="B108" s="102" t="s">
        <v>555</v>
      </c>
      <c r="C108" s="96" t="s">
        <v>556</v>
      </c>
      <c r="D108" s="109" t="s">
        <v>124</v>
      </c>
      <c r="E108" s="109" t="s">
        <v>324</v>
      </c>
      <c r="F108" s="96" t="s">
        <v>557</v>
      </c>
      <c r="G108" s="109" t="s">
        <v>334</v>
      </c>
      <c r="H108" s="96" t="s">
        <v>514</v>
      </c>
      <c r="I108" s="96" t="s">
        <v>135</v>
      </c>
      <c r="J108" s="96"/>
      <c r="K108" s="103">
        <v>1</v>
      </c>
      <c r="L108" s="109" t="s">
        <v>137</v>
      </c>
      <c r="M108" s="110">
        <v>0.02</v>
      </c>
      <c r="N108" s="110">
        <v>1.8999999999998046E-2</v>
      </c>
      <c r="O108" s="103">
        <v>4981113.8063190002</v>
      </c>
      <c r="P108" s="105">
        <v>102.8</v>
      </c>
      <c r="Q108" s="96"/>
      <c r="R108" s="103">
        <v>5120.5848118699996</v>
      </c>
      <c r="S108" s="104">
        <v>1.7508874825895953E-2</v>
      </c>
      <c r="T108" s="104">
        <f t="shared" si="1"/>
        <v>8.8482568005745187E-4</v>
      </c>
      <c r="U108" s="104">
        <f>R108/'סכום נכסי הקרן'!$C$42</f>
        <v>6.7983609433307153E-5</v>
      </c>
    </row>
    <row r="109" spans="2:21">
      <c r="B109" s="102" t="s">
        <v>558</v>
      </c>
      <c r="C109" s="96" t="s">
        <v>559</v>
      </c>
      <c r="D109" s="109" t="s">
        <v>124</v>
      </c>
      <c r="E109" s="109" t="s">
        <v>324</v>
      </c>
      <c r="F109" s="96" t="s">
        <v>460</v>
      </c>
      <c r="G109" s="109" t="s">
        <v>389</v>
      </c>
      <c r="H109" s="96" t="s">
        <v>514</v>
      </c>
      <c r="I109" s="96" t="s">
        <v>135</v>
      </c>
      <c r="J109" s="96"/>
      <c r="K109" s="103">
        <v>6.260000000000689</v>
      </c>
      <c r="L109" s="109" t="s">
        <v>137</v>
      </c>
      <c r="M109" s="110">
        <v>2.4E-2</v>
      </c>
      <c r="N109" s="110">
        <v>1.8500000000002289E-2</v>
      </c>
      <c r="O109" s="103">
        <v>15533209.435121005</v>
      </c>
      <c r="P109" s="105">
        <v>105.35</v>
      </c>
      <c r="Q109" s="96"/>
      <c r="R109" s="103">
        <v>16364.235674045001</v>
      </c>
      <c r="S109" s="104">
        <v>2.9836233145316964E-2</v>
      </c>
      <c r="T109" s="104">
        <f t="shared" si="1"/>
        <v>2.8277035711511784E-3</v>
      </c>
      <c r="U109" s="104">
        <f>R109/'סכום נכסי הקרן'!$C$42</f>
        <v>2.1726030279978716E-4</v>
      </c>
    </row>
    <row r="110" spans="2:21">
      <c r="B110" s="102" t="s">
        <v>560</v>
      </c>
      <c r="C110" s="96" t="s">
        <v>561</v>
      </c>
      <c r="D110" s="109" t="s">
        <v>124</v>
      </c>
      <c r="E110" s="109" t="s">
        <v>324</v>
      </c>
      <c r="F110" s="96" t="s">
        <v>460</v>
      </c>
      <c r="G110" s="109" t="s">
        <v>389</v>
      </c>
      <c r="H110" s="96" t="s">
        <v>514</v>
      </c>
      <c r="I110" s="96" t="s">
        <v>135</v>
      </c>
      <c r="J110" s="96"/>
      <c r="K110" s="103">
        <v>2.2100000000094693</v>
      </c>
      <c r="L110" s="109" t="s">
        <v>137</v>
      </c>
      <c r="M110" s="110">
        <v>3.4799999999999998E-2</v>
      </c>
      <c r="N110" s="110">
        <v>1.7600000000026553E-2</v>
      </c>
      <c r="O110" s="103">
        <v>277317.34812099999</v>
      </c>
      <c r="P110" s="105">
        <v>103.2</v>
      </c>
      <c r="Q110" s="96"/>
      <c r="R110" s="103">
        <v>286.19150274900005</v>
      </c>
      <c r="S110" s="104">
        <v>6.7763437162367734E-4</v>
      </c>
      <c r="T110" s="104">
        <f t="shared" si="1"/>
        <v>4.9453255897556457E-5</v>
      </c>
      <c r="U110" s="104">
        <f>R110/'סכום נכסי הקרן'!$C$42</f>
        <v>3.7996307181393922E-6</v>
      </c>
    </row>
    <row r="111" spans="2:21">
      <c r="B111" s="102" t="s">
        <v>562</v>
      </c>
      <c r="C111" s="96" t="s">
        <v>563</v>
      </c>
      <c r="D111" s="109" t="s">
        <v>124</v>
      </c>
      <c r="E111" s="109" t="s">
        <v>324</v>
      </c>
      <c r="F111" s="96" t="s">
        <v>465</v>
      </c>
      <c r="G111" s="109" t="s">
        <v>449</v>
      </c>
      <c r="H111" s="96" t="s">
        <v>514</v>
      </c>
      <c r="I111" s="96" t="s">
        <v>135</v>
      </c>
      <c r="J111" s="96"/>
      <c r="K111" s="103">
        <v>4.7700000000000653</v>
      </c>
      <c r="L111" s="109" t="s">
        <v>137</v>
      </c>
      <c r="M111" s="110">
        <v>2.4799999999999999E-2</v>
      </c>
      <c r="N111" s="110">
        <v>1.6900000000003194E-2</v>
      </c>
      <c r="O111" s="103">
        <v>7363693.2060809992</v>
      </c>
      <c r="P111" s="105">
        <v>105</v>
      </c>
      <c r="Q111" s="96"/>
      <c r="R111" s="103">
        <v>7731.8781086370009</v>
      </c>
      <c r="S111" s="104">
        <v>1.7388271482777981E-2</v>
      </c>
      <c r="T111" s="104">
        <f t="shared" si="1"/>
        <v>1.3360513607229257E-3</v>
      </c>
      <c r="U111" s="104">
        <f>R111/'סכום נכסי הקרן'!$C$42</f>
        <v>1.0265252912226549E-4</v>
      </c>
    </row>
    <row r="112" spans="2:21">
      <c r="B112" s="102" t="s">
        <v>564</v>
      </c>
      <c r="C112" s="96" t="s">
        <v>565</v>
      </c>
      <c r="D112" s="109" t="s">
        <v>124</v>
      </c>
      <c r="E112" s="109" t="s">
        <v>324</v>
      </c>
      <c r="F112" s="96" t="s">
        <v>478</v>
      </c>
      <c r="G112" s="109" t="s">
        <v>389</v>
      </c>
      <c r="H112" s="96" t="s">
        <v>510</v>
      </c>
      <c r="I112" s="96" t="s">
        <v>328</v>
      </c>
      <c r="J112" s="96"/>
      <c r="K112" s="103">
        <v>6.0100000000010958</v>
      </c>
      <c r="L112" s="109" t="s">
        <v>137</v>
      </c>
      <c r="M112" s="110">
        <v>2.81E-2</v>
      </c>
      <c r="N112" s="110">
        <v>1.9900000000003741E-2</v>
      </c>
      <c r="O112" s="103">
        <v>1283259.9627890005</v>
      </c>
      <c r="P112" s="105">
        <v>106.18</v>
      </c>
      <c r="Q112" s="96"/>
      <c r="R112" s="103">
        <v>1362.565428551</v>
      </c>
      <c r="S112" s="104">
        <v>2.5802211579488252E-3</v>
      </c>
      <c r="T112" s="104">
        <f t="shared" si="1"/>
        <v>2.3544827910000455E-4</v>
      </c>
      <c r="U112" s="104">
        <f>R112/'סכום נכסי הקרן'!$C$42</f>
        <v>1.8090143865444424E-5</v>
      </c>
    </row>
    <row r="113" spans="2:21">
      <c r="B113" s="102" t="s">
        <v>566</v>
      </c>
      <c r="C113" s="96" t="s">
        <v>567</v>
      </c>
      <c r="D113" s="109" t="s">
        <v>124</v>
      </c>
      <c r="E113" s="109" t="s">
        <v>324</v>
      </c>
      <c r="F113" s="96" t="s">
        <v>478</v>
      </c>
      <c r="G113" s="109" t="s">
        <v>389</v>
      </c>
      <c r="H113" s="96" t="s">
        <v>510</v>
      </c>
      <c r="I113" s="96" t="s">
        <v>328</v>
      </c>
      <c r="J113" s="96"/>
      <c r="K113" s="103">
        <v>4.2000000000014905</v>
      </c>
      <c r="L113" s="109" t="s">
        <v>137</v>
      </c>
      <c r="M113" s="110">
        <v>3.7000000000000005E-2</v>
      </c>
      <c r="N113" s="110">
        <v>1.8000000000004419E-2</v>
      </c>
      <c r="O113" s="103">
        <v>3354304.6191840004</v>
      </c>
      <c r="P113" s="105">
        <v>108.1</v>
      </c>
      <c r="Q113" s="96"/>
      <c r="R113" s="103">
        <v>3626.0032941179993</v>
      </c>
      <c r="S113" s="104">
        <v>5.5766634921042644E-3</v>
      </c>
      <c r="T113" s="104">
        <f t="shared" si="1"/>
        <v>6.2656531401866235E-4</v>
      </c>
      <c r="U113" s="104">
        <f>R113/'סכום נכסי הקרן'!$C$42</f>
        <v>4.8140749701044412E-5</v>
      </c>
    </row>
    <row r="114" spans="2:21">
      <c r="B114" s="102" t="s">
        <v>568</v>
      </c>
      <c r="C114" s="96" t="s">
        <v>569</v>
      </c>
      <c r="D114" s="109" t="s">
        <v>124</v>
      </c>
      <c r="E114" s="109" t="s">
        <v>324</v>
      </c>
      <c r="F114" s="96" t="s">
        <v>478</v>
      </c>
      <c r="G114" s="109" t="s">
        <v>389</v>
      </c>
      <c r="H114" s="96" t="s">
        <v>510</v>
      </c>
      <c r="I114" s="96" t="s">
        <v>328</v>
      </c>
      <c r="J114" s="96"/>
      <c r="K114" s="103">
        <v>3.2200000000006632</v>
      </c>
      <c r="L114" s="109" t="s">
        <v>137</v>
      </c>
      <c r="M114" s="110">
        <v>4.4000000000000004E-2</v>
      </c>
      <c r="N114" s="110">
        <v>1.8099999999977572E-2</v>
      </c>
      <c r="O114" s="103">
        <v>250475.13957000003</v>
      </c>
      <c r="P114" s="105">
        <v>108.54</v>
      </c>
      <c r="Q114" s="96"/>
      <c r="R114" s="103">
        <v>271.86572908099993</v>
      </c>
      <c r="S114" s="104">
        <v>1.1265179016671381E-3</v>
      </c>
      <c r="T114" s="104">
        <f t="shared" si="1"/>
        <v>4.6977794032584781E-5</v>
      </c>
      <c r="U114" s="104">
        <f>R114/'סכום נכסי הקרן'!$C$42</f>
        <v>3.6094341219190457E-6</v>
      </c>
    </row>
    <row r="115" spans="2:21">
      <c r="B115" s="102" t="s">
        <v>570</v>
      </c>
      <c r="C115" s="96" t="s">
        <v>571</v>
      </c>
      <c r="D115" s="109" t="s">
        <v>124</v>
      </c>
      <c r="E115" s="109" t="s">
        <v>324</v>
      </c>
      <c r="F115" s="96" t="s">
        <v>478</v>
      </c>
      <c r="G115" s="109" t="s">
        <v>389</v>
      </c>
      <c r="H115" s="96" t="s">
        <v>510</v>
      </c>
      <c r="I115" s="96" t="s">
        <v>328</v>
      </c>
      <c r="J115" s="96"/>
      <c r="K115" s="103">
        <v>6.1299999999995523</v>
      </c>
      <c r="L115" s="109" t="s">
        <v>137</v>
      </c>
      <c r="M115" s="110">
        <v>2.6000000000000002E-2</v>
      </c>
      <c r="N115" s="110">
        <v>2.189999999999908E-2</v>
      </c>
      <c r="O115" s="103">
        <v>14777970.358379001</v>
      </c>
      <c r="P115" s="105">
        <v>103</v>
      </c>
      <c r="Q115" s="96"/>
      <c r="R115" s="103">
        <v>15221.309459760001</v>
      </c>
      <c r="S115" s="104">
        <v>2.621205799368093E-2</v>
      </c>
      <c r="T115" s="104">
        <f t="shared" si="1"/>
        <v>2.6302084603454855E-3</v>
      </c>
      <c r="U115" s="104">
        <f>R115/'סכום נכסי הקרן'!$C$42</f>
        <v>2.0208620604761086E-4</v>
      </c>
    </row>
    <row r="116" spans="2:21">
      <c r="B116" s="102" t="s">
        <v>572</v>
      </c>
      <c r="C116" s="96" t="s">
        <v>573</v>
      </c>
      <c r="D116" s="109" t="s">
        <v>124</v>
      </c>
      <c r="E116" s="109" t="s">
        <v>324</v>
      </c>
      <c r="F116" s="96" t="s">
        <v>574</v>
      </c>
      <c r="G116" s="109" t="s">
        <v>389</v>
      </c>
      <c r="H116" s="96" t="s">
        <v>510</v>
      </c>
      <c r="I116" s="96" t="s">
        <v>328</v>
      </c>
      <c r="J116" s="96"/>
      <c r="K116" s="103">
        <v>5.3400000000000505</v>
      </c>
      <c r="L116" s="109" t="s">
        <v>137</v>
      </c>
      <c r="M116" s="110">
        <v>1.3999999999999999E-2</v>
      </c>
      <c r="N116" s="110">
        <v>1.1699999999999653E-2</v>
      </c>
      <c r="O116" s="103">
        <v>16232375.35269</v>
      </c>
      <c r="P116" s="105">
        <v>102.01</v>
      </c>
      <c r="Q116" s="96"/>
      <c r="R116" s="103">
        <v>16558.646829521</v>
      </c>
      <c r="S116" s="104">
        <v>3.070823941106697E-2</v>
      </c>
      <c r="T116" s="104">
        <f t="shared" si="1"/>
        <v>2.8612973869309791E-3</v>
      </c>
      <c r="U116" s="104">
        <f>R116/'סכום נכסי הקרן'!$C$42</f>
        <v>2.1984140877672956E-4</v>
      </c>
    </row>
    <row r="117" spans="2:21">
      <c r="B117" s="102" t="s">
        <v>575</v>
      </c>
      <c r="C117" s="96" t="s">
        <v>576</v>
      </c>
      <c r="D117" s="109" t="s">
        <v>124</v>
      </c>
      <c r="E117" s="109" t="s">
        <v>324</v>
      </c>
      <c r="F117" s="96" t="s">
        <v>350</v>
      </c>
      <c r="G117" s="109" t="s">
        <v>334</v>
      </c>
      <c r="H117" s="96" t="s">
        <v>514</v>
      </c>
      <c r="I117" s="96" t="s">
        <v>135</v>
      </c>
      <c r="J117" s="96"/>
      <c r="K117" s="103">
        <v>3.2000000000000655</v>
      </c>
      <c r="L117" s="109" t="s">
        <v>137</v>
      </c>
      <c r="M117" s="110">
        <v>1.8200000000000001E-2</v>
      </c>
      <c r="N117" s="110">
        <v>3.1800000000000772E-2</v>
      </c>
      <c r="O117" s="103">
        <f>15919939.0818/50000</f>
        <v>318.39878163600002</v>
      </c>
      <c r="P117" s="105">
        <v>4833710</v>
      </c>
      <c r="Q117" s="96"/>
      <c r="R117" s="103">
        <v>15390.47455456</v>
      </c>
      <c r="S117" s="104">
        <f>112025.466763775%/50000</f>
        <v>2.2405093352754996E-2</v>
      </c>
      <c r="T117" s="104">
        <f t="shared" si="1"/>
        <v>2.6594398129248659E-3</v>
      </c>
      <c r="U117" s="104">
        <f>R117/'סכום נכסי הקרן'!$C$42</f>
        <v>2.0433213188560741E-4</v>
      </c>
    </row>
    <row r="118" spans="2:21">
      <c r="B118" s="102" t="s">
        <v>577</v>
      </c>
      <c r="C118" s="96" t="s">
        <v>578</v>
      </c>
      <c r="D118" s="109" t="s">
        <v>124</v>
      </c>
      <c r="E118" s="109" t="s">
        <v>324</v>
      </c>
      <c r="F118" s="96" t="s">
        <v>350</v>
      </c>
      <c r="G118" s="109" t="s">
        <v>334</v>
      </c>
      <c r="H118" s="96" t="s">
        <v>514</v>
      </c>
      <c r="I118" s="96" t="s">
        <v>135</v>
      </c>
      <c r="J118" s="96"/>
      <c r="K118" s="103">
        <v>2.4300000000000344</v>
      </c>
      <c r="L118" s="109" t="s">
        <v>137</v>
      </c>
      <c r="M118" s="110">
        <v>1.06E-2</v>
      </c>
      <c r="N118" s="110">
        <v>2.8500000000000334E-2</v>
      </c>
      <c r="O118" s="103">
        <f>19837930.32/50000</f>
        <v>396.75860640000002</v>
      </c>
      <c r="P118" s="105">
        <v>4855999</v>
      </c>
      <c r="Q118" s="96"/>
      <c r="R118" s="103">
        <v>19266.593636830999</v>
      </c>
      <c r="S118" s="104">
        <f>146092.719051477%/50000</f>
        <v>2.92185438102954E-2</v>
      </c>
      <c r="T118" s="104">
        <f t="shared" si="1"/>
        <v>3.3292245795014802E-3</v>
      </c>
      <c r="U118" s="104">
        <f>R118/'סכום נכסי הקרן'!$C$42</f>
        <v>2.5579355191623622E-4</v>
      </c>
    </row>
    <row r="119" spans="2:21">
      <c r="B119" s="102" t="s">
        <v>579</v>
      </c>
      <c r="C119" s="96" t="s">
        <v>580</v>
      </c>
      <c r="D119" s="109" t="s">
        <v>124</v>
      </c>
      <c r="E119" s="109" t="s">
        <v>324</v>
      </c>
      <c r="F119" s="96" t="s">
        <v>350</v>
      </c>
      <c r="G119" s="109" t="s">
        <v>334</v>
      </c>
      <c r="H119" s="96" t="s">
        <v>514</v>
      </c>
      <c r="I119" s="96" t="s">
        <v>135</v>
      </c>
      <c r="J119" s="96"/>
      <c r="K119" s="103">
        <v>4.2999999999998808</v>
      </c>
      <c r="L119" s="109" t="s">
        <v>137</v>
      </c>
      <c r="M119" s="110">
        <v>1.89E-2</v>
      </c>
      <c r="N119" s="110">
        <v>2.5999999999999322E-2</v>
      </c>
      <c r="O119" s="103">
        <f>36609247.2447/50000</f>
        <v>732.18494489399995</v>
      </c>
      <c r="P119" s="105">
        <v>4822299</v>
      </c>
      <c r="Q119" s="96"/>
      <c r="R119" s="103">
        <v>35308.147824624</v>
      </c>
      <c r="S119" s="104">
        <f>167947.73485962%/50000</f>
        <v>3.3589546971923998E-2</v>
      </c>
      <c r="T119" s="104">
        <f t="shared" si="1"/>
        <v>6.1011695066686706E-3</v>
      </c>
      <c r="U119" s="104">
        <f>R119/'סכום נכסי הקרן'!$C$42</f>
        <v>4.6876976355482187E-4</v>
      </c>
    </row>
    <row r="120" spans="2:21">
      <c r="B120" s="102" t="s">
        <v>581</v>
      </c>
      <c r="C120" s="96" t="s">
        <v>582</v>
      </c>
      <c r="D120" s="109" t="s">
        <v>124</v>
      </c>
      <c r="E120" s="109" t="s">
        <v>324</v>
      </c>
      <c r="F120" s="96" t="s">
        <v>583</v>
      </c>
      <c r="G120" s="109" t="s">
        <v>334</v>
      </c>
      <c r="H120" s="96" t="s">
        <v>510</v>
      </c>
      <c r="I120" s="96" t="s">
        <v>328</v>
      </c>
      <c r="J120" s="96"/>
      <c r="K120" s="103">
        <v>1.4700000000000317</v>
      </c>
      <c r="L120" s="109" t="s">
        <v>137</v>
      </c>
      <c r="M120" s="110">
        <v>4.4999999999999998E-2</v>
      </c>
      <c r="N120" s="110">
        <v>1.7400000000000009E-2</v>
      </c>
      <c r="O120" s="103">
        <v>40162103.190592997</v>
      </c>
      <c r="P120" s="105">
        <v>125.38</v>
      </c>
      <c r="Q120" s="103">
        <v>544.24395560400001</v>
      </c>
      <c r="R120" s="103">
        <v>50899.490096154004</v>
      </c>
      <c r="S120" s="104">
        <v>2.3597223043360947E-2</v>
      </c>
      <c r="T120" s="104">
        <f t="shared" si="1"/>
        <v>8.7953188148561807E-3</v>
      </c>
      <c r="U120" s="104">
        <f>R120/'סכום נכסי הקרן'!$C$42</f>
        <v>6.7576872216432095E-4</v>
      </c>
    </row>
    <row r="121" spans="2:21">
      <c r="B121" s="102" t="s">
        <v>584</v>
      </c>
      <c r="C121" s="96" t="s">
        <v>585</v>
      </c>
      <c r="D121" s="109" t="s">
        <v>124</v>
      </c>
      <c r="E121" s="109" t="s">
        <v>324</v>
      </c>
      <c r="F121" s="96" t="s">
        <v>483</v>
      </c>
      <c r="G121" s="109" t="s">
        <v>389</v>
      </c>
      <c r="H121" s="96" t="s">
        <v>510</v>
      </c>
      <c r="I121" s="96" t="s">
        <v>328</v>
      </c>
      <c r="J121" s="96"/>
      <c r="K121" s="103">
        <v>1.7100000000001112</v>
      </c>
      <c r="L121" s="109" t="s">
        <v>137</v>
      </c>
      <c r="M121" s="110">
        <v>4.9000000000000002E-2</v>
      </c>
      <c r="N121" s="110">
        <v>2.120000000000204E-2</v>
      </c>
      <c r="O121" s="103">
        <v>10255548.216168998</v>
      </c>
      <c r="P121" s="105">
        <v>109.04</v>
      </c>
      <c r="Q121" s="96"/>
      <c r="R121" s="103">
        <v>11182.649406855999</v>
      </c>
      <c r="S121" s="104">
        <v>1.9276961347760527E-2</v>
      </c>
      <c r="T121" s="104">
        <f t="shared" si="1"/>
        <v>1.9323369751299854E-3</v>
      </c>
      <c r="U121" s="104">
        <f>R121/'סכום נכסי הקרן'!$C$42</f>
        <v>1.4846680557716792E-4</v>
      </c>
    </row>
    <row r="122" spans="2:21">
      <c r="B122" s="102" t="s">
        <v>586</v>
      </c>
      <c r="C122" s="96" t="s">
        <v>587</v>
      </c>
      <c r="D122" s="109" t="s">
        <v>124</v>
      </c>
      <c r="E122" s="109" t="s">
        <v>324</v>
      </c>
      <c r="F122" s="96" t="s">
        <v>483</v>
      </c>
      <c r="G122" s="109" t="s">
        <v>389</v>
      </c>
      <c r="H122" s="96" t="s">
        <v>510</v>
      </c>
      <c r="I122" s="96" t="s">
        <v>328</v>
      </c>
      <c r="J122" s="96"/>
      <c r="K122" s="103">
        <v>1.62000000000009</v>
      </c>
      <c r="L122" s="109" t="s">
        <v>137</v>
      </c>
      <c r="M122" s="110">
        <v>5.8499999999999996E-2</v>
      </c>
      <c r="N122" s="110">
        <v>1.6200000000000901E-2</v>
      </c>
      <c r="O122" s="103">
        <v>5925916.2484960016</v>
      </c>
      <c r="P122" s="105">
        <v>116.23</v>
      </c>
      <c r="Q122" s="96"/>
      <c r="R122" s="103">
        <v>6887.6922936990004</v>
      </c>
      <c r="S122" s="104">
        <v>8.3773530371273018E-3</v>
      </c>
      <c r="T122" s="104">
        <f t="shared" si="1"/>
        <v>1.1901779272694161E-3</v>
      </c>
      <c r="U122" s="104">
        <f>R122/'סכום נכסי הקרן'!$C$42</f>
        <v>9.1444668918711031E-5</v>
      </c>
    </row>
    <row r="123" spans="2:21">
      <c r="B123" s="102" t="s">
        <v>588</v>
      </c>
      <c r="C123" s="96" t="s">
        <v>589</v>
      </c>
      <c r="D123" s="109" t="s">
        <v>124</v>
      </c>
      <c r="E123" s="109" t="s">
        <v>324</v>
      </c>
      <c r="F123" s="96" t="s">
        <v>483</v>
      </c>
      <c r="G123" s="109" t="s">
        <v>389</v>
      </c>
      <c r="H123" s="96" t="s">
        <v>510</v>
      </c>
      <c r="I123" s="96" t="s">
        <v>328</v>
      </c>
      <c r="J123" s="96"/>
      <c r="K123" s="103">
        <v>6.1300000000021848</v>
      </c>
      <c r="L123" s="109" t="s">
        <v>137</v>
      </c>
      <c r="M123" s="110">
        <v>2.2499999999999999E-2</v>
      </c>
      <c r="N123" s="110">
        <v>2.6900000000010395E-2</v>
      </c>
      <c r="O123" s="103">
        <v>7038995.9668560009</v>
      </c>
      <c r="P123" s="105">
        <v>98.64</v>
      </c>
      <c r="Q123" s="103">
        <v>155.96984990800004</v>
      </c>
      <c r="R123" s="103">
        <v>7099.2354719269988</v>
      </c>
      <c r="S123" s="104">
        <v>1.827626062714139E-2</v>
      </c>
      <c r="T123" s="104">
        <f t="shared" si="1"/>
        <v>1.2267321185217912E-3</v>
      </c>
      <c r="U123" s="104">
        <f>R123/'סכום נכסי הקרן'!$C$42</f>
        <v>9.4253228748360796E-5</v>
      </c>
    </row>
    <row r="124" spans="2:21">
      <c r="B124" s="102" t="s">
        <v>590</v>
      </c>
      <c r="C124" s="96" t="s">
        <v>591</v>
      </c>
      <c r="D124" s="109" t="s">
        <v>124</v>
      </c>
      <c r="E124" s="109" t="s">
        <v>324</v>
      </c>
      <c r="F124" s="96" t="s">
        <v>592</v>
      </c>
      <c r="G124" s="109" t="s">
        <v>449</v>
      </c>
      <c r="H124" s="96" t="s">
        <v>514</v>
      </c>
      <c r="I124" s="96" t="s">
        <v>135</v>
      </c>
      <c r="J124" s="96"/>
      <c r="K124" s="103">
        <v>1.4899999999994971</v>
      </c>
      <c r="L124" s="109" t="s">
        <v>137</v>
      </c>
      <c r="M124" s="110">
        <v>4.0500000000000001E-2</v>
      </c>
      <c r="N124" s="110">
        <v>1.199999999999255E-2</v>
      </c>
      <c r="O124" s="103">
        <v>1391548.8236989998</v>
      </c>
      <c r="P124" s="105">
        <v>125.43</v>
      </c>
      <c r="Q124" s="103">
        <v>939.21967516200016</v>
      </c>
      <c r="R124" s="103">
        <v>2684.6393649150004</v>
      </c>
      <c r="S124" s="104">
        <v>2.8700565170787978E-2</v>
      </c>
      <c r="T124" s="104">
        <f t="shared" si="1"/>
        <v>4.6389971830237666E-4</v>
      </c>
      <c r="U124" s="104">
        <f>R124/'סכום נכסי הקרן'!$C$42</f>
        <v>3.5642701128703952E-5</v>
      </c>
    </row>
    <row r="125" spans="2:21">
      <c r="B125" s="102" t="s">
        <v>593</v>
      </c>
      <c r="C125" s="96" t="s">
        <v>594</v>
      </c>
      <c r="D125" s="109" t="s">
        <v>124</v>
      </c>
      <c r="E125" s="109" t="s">
        <v>324</v>
      </c>
      <c r="F125" s="96" t="s">
        <v>595</v>
      </c>
      <c r="G125" s="109" t="s">
        <v>389</v>
      </c>
      <c r="H125" s="96" t="s">
        <v>514</v>
      </c>
      <c r="I125" s="96" t="s">
        <v>135</v>
      </c>
      <c r="J125" s="96"/>
      <c r="K125" s="103">
        <v>6.7999999999992733</v>
      </c>
      <c r="L125" s="109" t="s">
        <v>137</v>
      </c>
      <c r="M125" s="110">
        <v>1.9599999999999999E-2</v>
      </c>
      <c r="N125" s="110">
        <v>1.5599999999999194E-2</v>
      </c>
      <c r="O125" s="103">
        <v>11920196.492233001</v>
      </c>
      <c r="P125" s="105">
        <v>103.7</v>
      </c>
      <c r="Q125" s="96"/>
      <c r="R125" s="103">
        <v>12361.244007274996</v>
      </c>
      <c r="S125" s="104">
        <v>1.2085629997921154E-2</v>
      </c>
      <c r="T125" s="104">
        <f t="shared" si="1"/>
        <v>2.1359955038219333E-3</v>
      </c>
      <c r="U125" s="104">
        <f>R125/'סכום נכסי הקרן'!$C$42</f>
        <v>1.6411445480843387E-4</v>
      </c>
    </row>
    <row r="126" spans="2:21">
      <c r="B126" s="102" t="s">
        <v>596</v>
      </c>
      <c r="C126" s="96" t="s">
        <v>597</v>
      </c>
      <c r="D126" s="109" t="s">
        <v>124</v>
      </c>
      <c r="E126" s="109" t="s">
        <v>324</v>
      </c>
      <c r="F126" s="96" t="s">
        <v>595</v>
      </c>
      <c r="G126" s="109" t="s">
        <v>389</v>
      </c>
      <c r="H126" s="96" t="s">
        <v>514</v>
      </c>
      <c r="I126" s="96" t="s">
        <v>135</v>
      </c>
      <c r="J126" s="96"/>
      <c r="K126" s="103">
        <v>2.7300000000010671</v>
      </c>
      <c r="L126" s="109" t="s">
        <v>137</v>
      </c>
      <c r="M126" s="110">
        <v>2.75E-2</v>
      </c>
      <c r="N126" s="110">
        <v>1.4100000000005103E-2</v>
      </c>
      <c r="O126" s="103">
        <v>3089972.5863449993</v>
      </c>
      <c r="P126" s="105">
        <v>104.65</v>
      </c>
      <c r="Q126" s="96"/>
      <c r="R126" s="103">
        <v>3233.6564147349995</v>
      </c>
      <c r="S126" s="104">
        <v>7.1535564528054704E-3</v>
      </c>
      <c r="T126" s="104">
        <f t="shared" si="1"/>
        <v>5.5876864486405036E-4</v>
      </c>
      <c r="U126" s="104">
        <f>R126/'סכום נכסי הקרן'!$C$42</f>
        <v>4.2931743700690738E-5</v>
      </c>
    </row>
    <row r="127" spans="2:21">
      <c r="B127" s="102" t="s">
        <v>598</v>
      </c>
      <c r="C127" s="96" t="s">
        <v>599</v>
      </c>
      <c r="D127" s="109" t="s">
        <v>124</v>
      </c>
      <c r="E127" s="109" t="s">
        <v>324</v>
      </c>
      <c r="F127" s="96" t="s">
        <v>366</v>
      </c>
      <c r="G127" s="109" t="s">
        <v>334</v>
      </c>
      <c r="H127" s="96" t="s">
        <v>514</v>
      </c>
      <c r="I127" s="96" t="s">
        <v>135</v>
      </c>
      <c r="J127" s="96"/>
      <c r="K127" s="103">
        <v>2.7899999999998797</v>
      </c>
      <c r="L127" s="109" t="s">
        <v>137</v>
      </c>
      <c r="M127" s="110">
        <v>1.4199999999999999E-2</v>
      </c>
      <c r="N127" s="110">
        <v>2.499999999999936E-2</v>
      </c>
      <c r="O127" s="103">
        <f>31963865.2281/50000</f>
        <v>639.27730456200004</v>
      </c>
      <c r="P127" s="105">
        <v>4904901</v>
      </c>
      <c r="Q127" s="96"/>
      <c r="R127" s="103">
        <v>31355.919739082001</v>
      </c>
      <c r="S127" s="104">
        <f>150822.749153494%/500000</f>
        <v>3.0164549830698799E-3</v>
      </c>
      <c r="T127" s="104">
        <f t="shared" si="1"/>
        <v>5.4182332734037889E-3</v>
      </c>
      <c r="U127" s="104">
        <f>R127/'סכום נכסי הקרן'!$C$42</f>
        <v>4.1629787988716084E-4</v>
      </c>
    </row>
    <row r="128" spans="2:21">
      <c r="B128" s="102" t="s">
        <v>600</v>
      </c>
      <c r="C128" s="96" t="s">
        <v>601</v>
      </c>
      <c r="D128" s="109" t="s">
        <v>124</v>
      </c>
      <c r="E128" s="109" t="s">
        <v>324</v>
      </c>
      <c r="F128" s="96" t="s">
        <v>366</v>
      </c>
      <c r="G128" s="109" t="s">
        <v>334</v>
      </c>
      <c r="H128" s="96" t="s">
        <v>514</v>
      </c>
      <c r="I128" s="96" t="s">
        <v>135</v>
      </c>
      <c r="J128" s="96"/>
      <c r="K128" s="103">
        <v>4.5599999999978378</v>
      </c>
      <c r="L128" s="109" t="s">
        <v>137</v>
      </c>
      <c r="M128" s="110">
        <v>2.0199999999999999E-2</v>
      </c>
      <c r="N128" s="110">
        <v>2.7099999999982138E-2</v>
      </c>
      <c r="O128" s="103">
        <f>3686548.7178/50000</f>
        <v>73.730974356000004</v>
      </c>
      <c r="P128" s="105">
        <v>4867200</v>
      </c>
      <c r="Q128" s="96"/>
      <c r="R128" s="103">
        <v>3588.6340433710002</v>
      </c>
      <c r="S128" s="104">
        <f>17517.4564875267%/50000</f>
        <v>3.5034912975053394E-3</v>
      </c>
      <c r="T128" s="104">
        <f t="shared" si="1"/>
        <v>6.2010799050576937E-4</v>
      </c>
      <c r="U128" s="104">
        <f>R128/'סכום נכסי הקרן'!$C$42</f>
        <v>4.7644615638054146E-5</v>
      </c>
    </row>
    <row r="129" spans="2:21">
      <c r="B129" s="102" t="s">
        <v>602</v>
      </c>
      <c r="C129" s="96" t="s">
        <v>603</v>
      </c>
      <c r="D129" s="109" t="s">
        <v>124</v>
      </c>
      <c r="E129" s="109" t="s">
        <v>324</v>
      </c>
      <c r="F129" s="96" t="s">
        <v>366</v>
      </c>
      <c r="G129" s="109" t="s">
        <v>334</v>
      </c>
      <c r="H129" s="96" t="s">
        <v>514</v>
      </c>
      <c r="I129" s="96" t="s">
        <v>135</v>
      </c>
      <c r="J129" s="96"/>
      <c r="K129" s="103">
        <v>5.5099999999997982</v>
      </c>
      <c r="L129" s="109" t="s">
        <v>137</v>
      </c>
      <c r="M129" s="110">
        <v>2.5899999999999999E-2</v>
      </c>
      <c r="N129" s="110">
        <v>2.6199999999998991E-2</v>
      </c>
      <c r="O129" s="103">
        <f>29756895.48/50000</f>
        <v>595.13790960000006</v>
      </c>
      <c r="P129" s="105">
        <v>4989949</v>
      </c>
      <c r="Q129" s="96"/>
      <c r="R129" s="103">
        <v>29697.079001900001</v>
      </c>
      <c r="S129" s="104">
        <f>140874.380911802%/500000</f>
        <v>2.8174876182360401E-3</v>
      </c>
      <c r="T129" s="104">
        <f t="shared" si="1"/>
        <v>5.1315892791511004E-3</v>
      </c>
      <c r="U129" s="104">
        <f>R129/'סכום נכסי הקרן'!$C$42</f>
        <v>3.9427422732950381E-4</v>
      </c>
    </row>
    <row r="130" spans="2:21">
      <c r="B130" s="102" t="s">
        <v>604</v>
      </c>
      <c r="C130" s="96" t="s">
        <v>605</v>
      </c>
      <c r="D130" s="109" t="s">
        <v>124</v>
      </c>
      <c r="E130" s="109" t="s">
        <v>324</v>
      </c>
      <c r="F130" s="96" t="s">
        <v>366</v>
      </c>
      <c r="G130" s="109" t="s">
        <v>334</v>
      </c>
      <c r="H130" s="96" t="s">
        <v>514</v>
      </c>
      <c r="I130" s="96" t="s">
        <v>135</v>
      </c>
      <c r="J130" s="96"/>
      <c r="K130" s="103">
        <v>3.4100000000000561</v>
      </c>
      <c r="L130" s="109" t="s">
        <v>137</v>
      </c>
      <c r="M130" s="110">
        <v>1.5900000000000001E-2</v>
      </c>
      <c r="N130" s="110">
        <v>3.1500000000000652E-2</v>
      </c>
      <c r="O130" s="103">
        <f>23317833.9303/50000</f>
        <v>466.356678606</v>
      </c>
      <c r="P130" s="105">
        <v>4780000</v>
      </c>
      <c r="Q130" s="96"/>
      <c r="R130" s="103">
        <v>22291.847344496997</v>
      </c>
      <c r="S130" s="104">
        <f>155763.753709419%/50000</f>
        <v>3.1152750741883797E-2</v>
      </c>
      <c r="T130" s="104">
        <f t="shared" si="1"/>
        <v>3.8519816995528397E-3</v>
      </c>
      <c r="U130" s="104">
        <f>R130/'סכום נכסי הקרן'!$C$42</f>
        <v>2.9595843035392413E-4</v>
      </c>
    </row>
    <row r="131" spans="2:21">
      <c r="B131" s="102" t="s">
        <v>606</v>
      </c>
      <c r="C131" s="96" t="s">
        <v>607</v>
      </c>
      <c r="D131" s="109" t="s">
        <v>124</v>
      </c>
      <c r="E131" s="109" t="s">
        <v>324</v>
      </c>
      <c r="F131" s="96" t="s">
        <v>608</v>
      </c>
      <c r="G131" s="109" t="s">
        <v>453</v>
      </c>
      <c r="H131" s="96" t="s">
        <v>510</v>
      </c>
      <c r="I131" s="96" t="s">
        <v>328</v>
      </c>
      <c r="J131" s="96"/>
      <c r="K131" s="103">
        <v>4.2399999999997409</v>
      </c>
      <c r="L131" s="109" t="s">
        <v>137</v>
      </c>
      <c r="M131" s="110">
        <v>1.9400000000000001E-2</v>
      </c>
      <c r="N131" s="110">
        <v>1.1299999999999803E-2</v>
      </c>
      <c r="O131" s="103">
        <v>11262596.157556003</v>
      </c>
      <c r="P131" s="105">
        <v>104.33</v>
      </c>
      <c r="Q131" s="96"/>
      <c r="R131" s="103">
        <v>11750.265954671002</v>
      </c>
      <c r="S131" s="104">
        <v>2.0778729273202644E-2</v>
      </c>
      <c r="T131" s="104">
        <f t="shared" si="1"/>
        <v>2.030419853626213E-3</v>
      </c>
      <c r="U131" s="104">
        <f>R131/'סכום נכסי הקרן'!$C$42</f>
        <v>1.5600278498426322E-4</v>
      </c>
    </row>
    <row r="132" spans="2:21">
      <c r="B132" s="102" t="s">
        <v>609</v>
      </c>
      <c r="C132" s="96" t="s">
        <v>610</v>
      </c>
      <c r="D132" s="109" t="s">
        <v>124</v>
      </c>
      <c r="E132" s="109" t="s">
        <v>324</v>
      </c>
      <c r="F132" s="96" t="s">
        <v>608</v>
      </c>
      <c r="G132" s="109" t="s">
        <v>453</v>
      </c>
      <c r="H132" s="96" t="s">
        <v>510</v>
      </c>
      <c r="I132" s="96" t="s">
        <v>328</v>
      </c>
      <c r="J132" s="96"/>
      <c r="K132" s="103">
        <v>5.2300000000000058</v>
      </c>
      <c r="L132" s="109" t="s">
        <v>137</v>
      </c>
      <c r="M132" s="110">
        <v>1.23E-2</v>
      </c>
      <c r="N132" s="110">
        <v>1.3600000000000305E-2</v>
      </c>
      <c r="O132" s="103">
        <v>46261597.338492006</v>
      </c>
      <c r="P132" s="105">
        <v>99.95</v>
      </c>
      <c r="Q132" s="96"/>
      <c r="R132" s="103">
        <v>46238.466769559993</v>
      </c>
      <c r="S132" s="104">
        <v>2.6556340918884262E-2</v>
      </c>
      <c r="T132" s="104">
        <f t="shared" si="1"/>
        <v>7.9899043385336863E-3</v>
      </c>
      <c r="U132" s="104">
        <f>R132/'סכום נכסי הקרן'!$C$42</f>
        <v>6.138864956146973E-4</v>
      </c>
    </row>
    <row r="133" spans="2:21">
      <c r="B133" s="102" t="s">
        <v>611</v>
      </c>
      <c r="C133" s="96" t="s">
        <v>612</v>
      </c>
      <c r="D133" s="109" t="s">
        <v>124</v>
      </c>
      <c r="E133" s="109" t="s">
        <v>324</v>
      </c>
      <c r="F133" s="96" t="s">
        <v>613</v>
      </c>
      <c r="G133" s="109" t="s">
        <v>449</v>
      </c>
      <c r="H133" s="96" t="s">
        <v>514</v>
      </c>
      <c r="I133" s="96" t="s">
        <v>135</v>
      </c>
      <c r="J133" s="96"/>
      <c r="K133" s="103">
        <v>5.9400000000002979</v>
      </c>
      <c r="L133" s="109" t="s">
        <v>137</v>
      </c>
      <c r="M133" s="110">
        <v>2.2499999999999999E-2</v>
      </c>
      <c r="N133" s="110">
        <v>9.4999999999955554E-3</v>
      </c>
      <c r="O133" s="103">
        <v>3282493.2968720002</v>
      </c>
      <c r="P133" s="105">
        <v>109.69</v>
      </c>
      <c r="Q133" s="96"/>
      <c r="R133" s="103">
        <v>3600.5669823680005</v>
      </c>
      <c r="S133" s="104">
        <v>8.0233777552479076E-3</v>
      </c>
      <c r="T133" s="104">
        <f t="shared" si="1"/>
        <v>6.2216997585529999E-4</v>
      </c>
      <c r="U133" s="104">
        <f>R133/'סכום נכסי הקרן'!$C$42</f>
        <v>4.7803043687577511E-5</v>
      </c>
    </row>
    <row r="134" spans="2:21">
      <c r="B134" s="102" t="s">
        <v>614</v>
      </c>
      <c r="C134" s="96" t="s">
        <v>615</v>
      </c>
      <c r="D134" s="109" t="s">
        <v>124</v>
      </c>
      <c r="E134" s="109" t="s">
        <v>324</v>
      </c>
      <c r="F134" s="96" t="s">
        <v>616</v>
      </c>
      <c r="G134" s="109" t="s">
        <v>389</v>
      </c>
      <c r="H134" s="96" t="s">
        <v>514</v>
      </c>
      <c r="I134" s="96" t="s">
        <v>135</v>
      </c>
      <c r="J134" s="96"/>
      <c r="K134" s="103">
        <v>3.949993351284864</v>
      </c>
      <c r="L134" s="109" t="s">
        <v>137</v>
      </c>
      <c r="M134" s="110">
        <v>1.6E-2</v>
      </c>
      <c r="N134" s="110">
        <v>1.4499933512848643E-2</v>
      </c>
      <c r="O134" s="103">
        <v>0.11871800000000002</v>
      </c>
      <c r="P134" s="105">
        <v>102.05</v>
      </c>
      <c r="Q134" s="96"/>
      <c r="R134" s="103">
        <v>1.2032400000000001E-4</v>
      </c>
      <c r="S134" s="104">
        <v>2.0520972946693071E-10</v>
      </c>
      <c r="T134" s="104">
        <f t="shared" si="1"/>
        <v>2.0791719898952781E-11</v>
      </c>
      <c r="U134" s="104">
        <f>R134/'סכום נכסי הקרן'!$C$42</f>
        <v>1.5974854673808152E-12</v>
      </c>
    </row>
    <row r="135" spans="2:21">
      <c r="B135" s="102" t="s">
        <v>617</v>
      </c>
      <c r="C135" s="96" t="s">
        <v>618</v>
      </c>
      <c r="D135" s="109" t="s">
        <v>124</v>
      </c>
      <c r="E135" s="109" t="s">
        <v>324</v>
      </c>
      <c r="F135" s="96" t="s">
        <v>619</v>
      </c>
      <c r="G135" s="109" t="s">
        <v>133</v>
      </c>
      <c r="H135" s="96" t="s">
        <v>510</v>
      </c>
      <c r="I135" s="96" t="s">
        <v>328</v>
      </c>
      <c r="J135" s="96"/>
      <c r="K135" s="103">
        <v>1.489999999999976</v>
      </c>
      <c r="L135" s="109" t="s">
        <v>137</v>
      </c>
      <c r="M135" s="110">
        <v>2.1499999999999998E-2</v>
      </c>
      <c r="N135" s="110">
        <v>3.4600000000001602E-2</v>
      </c>
      <c r="O135" s="103">
        <v>12575212.367992997</v>
      </c>
      <c r="P135" s="105">
        <v>98.55</v>
      </c>
      <c r="Q135" s="103">
        <v>1222.9173178870001</v>
      </c>
      <c r="R135" s="103">
        <v>13615.789106816999</v>
      </c>
      <c r="S135" s="104">
        <v>2.1389036348142001E-2</v>
      </c>
      <c r="T135" s="104">
        <f t="shared" si="1"/>
        <v>2.3527781100374946E-3</v>
      </c>
      <c r="U135" s="104">
        <f>R135/'סכום נכסי הקרן'!$C$42</f>
        <v>1.8077046329129822E-4</v>
      </c>
    </row>
    <row r="136" spans="2:21">
      <c r="B136" s="102" t="s">
        <v>620</v>
      </c>
      <c r="C136" s="96" t="s">
        <v>621</v>
      </c>
      <c r="D136" s="109" t="s">
        <v>124</v>
      </c>
      <c r="E136" s="109" t="s">
        <v>324</v>
      </c>
      <c r="F136" s="96" t="s">
        <v>619</v>
      </c>
      <c r="G136" s="109" t="s">
        <v>133</v>
      </c>
      <c r="H136" s="96" t="s">
        <v>510</v>
      </c>
      <c r="I136" s="96" t="s">
        <v>328</v>
      </c>
      <c r="J136" s="96"/>
      <c r="K136" s="103">
        <v>2.9199999999998747</v>
      </c>
      <c r="L136" s="109" t="s">
        <v>137</v>
      </c>
      <c r="M136" s="110">
        <v>1.8000000000000002E-2</v>
      </c>
      <c r="N136" s="110">
        <v>4.429999999999782E-2</v>
      </c>
      <c r="O136" s="103">
        <v>8604496.3791979998</v>
      </c>
      <c r="P136" s="105">
        <v>93.18</v>
      </c>
      <c r="Q136" s="96"/>
      <c r="R136" s="103">
        <v>8017.6696347249999</v>
      </c>
      <c r="S136" s="104">
        <v>1.2881127111324209E-2</v>
      </c>
      <c r="T136" s="104">
        <f t="shared" si="1"/>
        <v>1.3854355015420136E-3</v>
      </c>
      <c r="U136" s="104">
        <f>R136/'סכום נכסי הקרן'!$C$42</f>
        <v>1.0644684953736276E-4</v>
      </c>
    </row>
    <row r="137" spans="2:21">
      <c r="B137" s="102" t="s">
        <v>622</v>
      </c>
      <c r="C137" s="96" t="s">
        <v>623</v>
      </c>
      <c r="D137" s="109" t="s">
        <v>124</v>
      </c>
      <c r="E137" s="109" t="s">
        <v>324</v>
      </c>
      <c r="F137" s="96" t="s">
        <v>624</v>
      </c>
      <c r="G137" s="109" t="s">
        <v>334</v>
      </c>
      <c r="H137" s="96" t="s">
        <v>625</v>
      </c>
      <c r="I137" s="96" t="s">
        <v>135</v>
      </c>
      <c r="J137" s="96"/>
      <c r="K137" s="103">
        <v>1.0099999999971223</v>
      </c>
      <c r="L137" s="109" t="s">
        <v>137</v>
      </c>
      <c r="M137" s="110">
        <v>4.1500000000000002E-2</v>
      </c>
      <c r="N137" s="110">
        <v>4.2999999999898432E-3</v>
      </c>
      <c r="O137" s="103">
        <v>322826.933357</v>
      </c>
      <c r="P137" s="105">
        <v>107.4</v>
      </c>
      <c r="Q137" s="103">
        <v>362.08139337499995</v>
      </c>
      <c r="R137" s="103">
        <v>708.79751950399987</v>
      </c>
      <c r="S137" s="104">
        <v>6.4373211556843024E-3</v>
      </c>
      <c r="T137" s="104">
        <f t="shared" si="1"/>
        <v>1.2247863676905426E-4</v>
      </c>
      <c r="U137" s="104">
        <f>R137/'סכום נכסי הקרן'!$C$42</f>
        <v>9.4103731319039398E-6</v>
      </c>
    </row>
    <row r="138" spans="2:21">
      <c r="B138" s="102" t="s">
        <v>626</v>
      </c>
      <c r="C138" s="96" t="s">
        <v>627</v>
      </c>
      <c r="D138" s="109" t="s">
        <v>124</v>
      </c>
      <c r="E138" s="109" t="s">
        <v>324</v>
      </c>
      <c r="F138" s="96" t="s">
        <v>628</v>
      </c>
      <c r="G138" s="109" t="s">
        <v>133</v>
      </c>
      <c r="H138" s="96" t="s">
        <v>629</v>
      </c>
      <c r="I138" s="96" t="s">
        <v>328</v>
      </c>
      <c r="J138" s="96"/>
      <c r="K138" s="103">
        <v>2.0100000000000966</v>
      </c>
      <c r="L138" s="109" t="s">
        <v>137</v>
      </c>
      <c r="M138" s="110">
        <v>3.15E-2</v>
      </c>
      <c r="N138" s="110">
        <v>0.15720000000002199</v>
      </c>
      <c r="O138" s="103">
        <v>8220546.4299950004</v>
      </c>
      <c r="P138" s="105">
        <v>79.17</v>
      </c>
      <c r="Q138" s="96"/>
      <c r="R138" s="103">
        <v>6508.2066085370006</v>
      </c>
      <c r="S138" s="104">
        <v>2.2029200674773881E-2</v>
      </c>
      <c r="T138" s="104">
        <f t="shared" si="1"/>
        <v>1.124603643904913E-3</v>
      </c>
      <c r="U138" s="104">
        <f>R138/'סכום נכסי הקרן'!$C$42</f>
        <v>8.6406414978305583E-5</v>
      </c>
    </row>
    <row r="139" spans="2:21">
      <c r="B139" s="102" t="s">
        <v>630</v>
      </c>
      <c r="C139" s="96" t="s">
        <v>631</v>
      </c>
      <c r="D139" s="109" t="s">
        <v>124</v>
      </c>
      <c r="E139" s="109" t="s">
        <v>324</v>
      </c>
      <c r="F139" s="96" t="s">
        <v>628</v>
      </c>
      <c r="G139" s="109" t="s">
        <v>133</v>
      </c>
      <c r="H139" s="96" t="s">
        <v>629</v>
      </c>
      <c r="I139" s="96" t="s">
        <v>328</v>
      </c>
      <c r="J139" s="96"/>
      <c r="K139" s="103">
        <v>1.1900000000005517</v>
      </c>
      <c r="L139" s="109" t="s">
        <v>137</v>
      </c>
      <c r="M139" s="110">
        <v>2.8500000000000001E-2</v>
      </c>
      <c r="N139" s="110">
        <v>0.22510000000008368</v>
      </c>
      <c r="O139" s="103">
        <v>4177531.5032910006</v>
      </c>
      <c r="P139" s="105">
        <v>81.59</v>
      </c>
      <c r="Q139" s="96"/>
      <c r="R139" s="103">
        <v>3408.4477902479998</v>
      </c>
      <c r="S139" s="104">
        <v>1.924813044487492E-2</v>
      </c>
      <c r="T139" s="104">
        <f t="shared" si="1"/>
        <v>5.8897220625179483E-4</v>
      </c>
      <c r="U139" s="104">
        <f>R139/'סכום נכסי הקרן'!$C$42</f>
        <v>4.5252367036064566E-5</v>
      </c>
    </row>
    <row r="140" spans="2:21">
      <c r="B140" s="102" t="s">
        <v>632</v>
      </c>
      <c r="C140" s="96" t="s">
        <v>633</v>
      </c>
      <c r="D140" s="109" t="s">
        <v>124</v>
      </c>
      <c r="E140" s="109" t="s">
        <v>324</v>
      </c>
      <c r="F140" s="96" t="s">
        <v>634</v>
      </c>
      <c r="G140" s="109" t="s">
        <v>389</v>
      </c>
      <c r="H140" s="96" t="s">
        <v>625</v>
      </c>
      <c r="I140" s="96" t="s">
        <v>135</v>
      </c>
      <c r="J140" s="96"/>
      <c r="K140" s="103">
        <v>4.3599999999989443</v>
      </c>
      <c r="L140" s="109" t="s">
        <v>137</v>
      </c>
      <c r="M140" s="110">
        <v>2.5000000000000001E-2</v>
      </c>
      <c r="N140" s="110">
        <v>2.539999999999264E-2</v>
      </c>
      <c r="O140" s="103">
        <v>4090679.904635</v>
      </c>
      <c r="P140" s="105">
        <v>101</v>
      </c>
      <c r="Q140" s="96"/>
      <c r="R140" s="103">
        <v>4131.5866866760007</v>
      </c>
      <c r="S140" s="104">
        <v>1.2555306230309515E-2</v>
      </c>
      <c r="T140" s="104">
        <f t="shared" ref="T140:T159" si="2">R140/$R$11</f>
        <v>7.1392900109379495E-4</v>
      </c>
      <c r="U140" s="104">
        <f>R140/'סכום נכסי הקרן'!$C$42</f>
        <v>5.4853143921320477E-5</v>
      </c>
    </row>
    <row r="141" spans="2:21">
      <c r="B141" s="102" t="s">
        <v>635</v>
      </c>
      <c r="C141" s="96" t="s">
        <v>636</v>
      </c>
      <c r="D141" s="109" t="s">
        <v>124</v>
      </c>
      <c r="E141" s="109" t="s">
        <v>324</v>
      </c>
      <c r="F141" s="96" t="s">
        <v>634</v>
      </c>
      <c r="G141" s="109" t="s">
        <v>389</v>
      </c>
      <c r="H141" s="96" t="s">
        <v>625</v>
      </c>
      <c r="I141" s="96" t="s">
        <v>135</v>
      </c>
      <c r="J141" s="96"/>
      <c r="K141" s="103">
        <v>6.540000000001279</v>
      </c>
      <c r="L141" s="109" t="s">
        <v>137</v>
      </c>
      <c r="M141" s="110">
        <v>1.9E-2</v>
      </c>
      <c r="N141" s="110">
        <v>2.9300000000004271E-2</v>
      </c>
      <c r="O141" s="103">
        <v>9079269.653461</v>
      </c>
      <c r="P141" s="105">
        <v>94.06</v>
      </c>
      <c r="Q141" s="96"/>
      <c r="R141" s="103">
        <v>8539.9610118519995</v>
      </c>
      <c r="S141" s="104">
        <v>3.9146121865734386E-2</v>
      </c>
      <c r="T141" s="104">
        <f t="shared" si="2"/>
        <v>1.4756862912337033E-3</v>
      </c>
      <c r="U141" s="104">
        <f>R141/'סכום נכסי הקרן'!$C$42</f>
        <v>1.1338106785373102E-4</v>
      </c>
    </row>
    <row r="142" spans="2:21">
      <c r="B142" s="102" t="s">
        <v>637</v>
      </c>
      <c r="C142" s="96" t="s">
        <v>638</v>
      </c>
      <c r="D142" s="109" t="s">
        <v>124</v>
      </c>
      <c r="E142" s="109" t="s">
        <v>324</v>
      </c>
      <c r="F142" s="96" t="s">
        <v>624</v>
      </c>
      <c r="G142" s="109" t="s">
        <v>334</v>
      </c>
      <c r="H142" s="96" t="s">
        <v>639</v>
      </c>
      <c r="I142" s="96" t="s">
        <v>135</v>
      </c>
      <c r="J142" s="96"/>
      <c r="K142" s="103">
        <v>0.18999999999989711</v>
      </c>
      <c r="L142" s="109" t="s">
        <v>137</v>
      </c>
      <c r="M142" s="110">
        <v>5.2999999999999999E-2</v>
      </c>
      <c r="N142" s="110">
        <v>2.020000000000069E-2</v>
      </c>
      <c r="O142" s="103">
        <v>6625097.0313920006</v>
      </c>
      <c r="P142" s="105">
        <v>109.95</v>
      </c>
      <c r="Q142" s="96"/>
      <c r="R142" s="103">
        <v>7284.2943275249991</v>
      </c>
      <c r="S142" s="104">
        <v>2.5480554415636566E-2</v>
      </c>
      <c r="T142" s="104">
        <f t="shared" si="2"/>
        <v>1.2587098776589074E-3</v>
      </c>
      <c r="U142" s="104">
        <f>R142/'סכום נכסי הקרן'!$C$42</f>
        <v>9.6710168614288873E-5</v>
      </c>
    </row>
    <row r="143" spans="2:21">
      <c r="B143" s="102" t="s">
        <v>640</v>
      </c>
      <c r="C143" s="96" t="s">
        <v>641</v>
      </c>
      <c r="D143" s="109" t="s">
        <v>124</v>
      </c>
      <c r="E143" s="109" t="s">
        <v>324</v>
      </c>
      <c r="F143" s="96" t="s">
        <v>642</v>
      </c>
      <c r="G143" s="109" t="s">
        <v>643</v>
      </c>
      <c r="H143" s="96" t="s">
        <v>639</v>
      </c>
      <c r="I143" s="96" t="s">
        <v>135</v>
      </c>
      <c r="J143" s="96"/>
      <c r="K143" s="103">
        <v>0.99000006450124556</v>
      </c>
      <c r="L143" s="109" t="s">
        <v>137</v>
      </c>
      <c r="M143" s="110">
        <v>5.3499999999999999E-2</v>
      </c>
      <c r="N143" s="110">
        <v>2.1400000040313279E-2</v>
      </c>
      <c r="O143" s="103">
        <v>37.834568999999995</v>
      </c>
      <c r="P143" s="105">
        <v>104.9</v>
      </c>
      <c r="Q143" s="96"/>
      <c r="R143" s="103">
        <v>3.9689155999999996E-2</v>
      </c>
      <c r="S143" s="104">
        <v>3.2208062109871302E-7</v>
      </c>
      <c r="T143" s="104">
        <f t="shared" si="2"/>
        <v>6.8581979869173316E-9</v>
      </c>
      <c r="U143" s="104">
        <f>R143/'סכום נכסי הקרן'!$C$42</f>
        <v>5.2693435991664237E-10</v>
      </c>
    </row>
    <row r="144" spans="2:21">
      <c r="B144" s="102" t="s">
        <v>644</v>
      </c>
      <c r="C144" s="96" t="s">
        <v>645</v>
      </c>
      <c r="D144" s="109" t="s">
        <v>124</v>
      </c>
      <c r="E144" s="109" t="s">
        <v>324</v>
      </c>
      <c r="F144" s="96" t="s">
        <v>382</v>
      </c>
      <c r="G144" s="109" t="s">
        <v>334</v>
      </c>
      <c r="H144" s="96" t="s">
        <v>646</v>
      </c>
      <c r="I144" s="96" t="s">
        <v>328</v>
      </c>
      <c r="J144" s="96"/>
      <c r="K144" s="103">
        <v>1.4599999999999773</v>
      </c>
      <c r="L144" s="109" t="s">
        <v>137</v>
      </c>
      <c r="M144" s="110">
        <v>5.0999999999999997E-2</v>
      </c>
      <c r="N144" s="110">
        <v>1.7799999999999875E-2</v>
      </c>
      <c r="O144" s="103">
        <v>36168106.889956005</v>
      </c>
      <c r="P144" s="105">
        <v>126.61</v>
      </c>
      <c r="Q144" s="103">
        <v>556.54975110599992</v>
      </c>
      <c r="R144" s="103">
        <v>46348.990747860997</v>
      </c>
      <c r="S144" s="104">
        <v>3.1526124938150282E-2</v>
      </c>
      <c r="T144" s="104">
        <f t="shared" si="2"/>
        <v>8.0090026364539064E-3</v>
      </c>
      <c r="U144" s="104">
        <f>R144/'סכום נכסי הקרן'!$C$42</f>
        <v>6.1535387077786476E-4</v>
      </c>
    </row>
    <row r="145" spans="2:21">
      <c r="B145" s="102" t="s">
        <v>647</v>
      </c>
      <c r="C145" s="96" t="s">
        <v>648</v>
      </c>
      <c r="D145" s="109" t="s">
        <v>124</v>
      </c>
      <c r="E145" s="109" t="s">
        <v>324</v>
      </c>
      <c r="F145" s="96" t="s">
        <v>557</v>
      </c>
      <c r="G145" s="109" t="s">
        <v>334</v>
      </c>
      <c r="H145" s="96" t="s">
        <v>646</v>
      </c>
      <c r="I145" s="96" t="s">
        <v>328</v>
      </c>
      <c r="J145" s="96"/>
      <c r="K145" s="103">
        <v>0.98999999999892341</v>
      </c>
      <c r="L145" s="109" t="s">
        <v>137</v>
      </c>
      <c r="M145" s="110">
        <v>2.4E-2</v>
      </c>
      <c r="N145" s="110">
        <v>1.8699999999986026E-2</v>
      </c>
      <c r="O145" s="103">
        <v>853866.55258899997</v>
      </c>
      <c r="P145" s="105">
        <v>102.24</v>
      </c>
      <c r="Q145" s="96"/>
      <c r="R145" s="103">
        <v>872.99316250599986</v>
      </c>
      <c r="S145" s="104">
        <v>1.962140922278206E-2</v>
      </c>
      <c r="T145" s="104">
        <f t="shared" si="2"/>
        <v>1.5085127911743055E-4</v>
      </c>
      <c r="U145" s="104">
        <f>R145/'סכום נכסי הקרן'!$C$42</f>
        <v>1.1590321882801047E-5</v>
      </c>
    </row>
    <row r="146" spans="2:21">
      <c r="B146" s="102" t="s">
        <v>649</v>
      </c>
      <c r="C146" s="96" t="s">
        <v>650</v>
      </c>
      <c r="D146" s="109" t="s">
        <v>124</v>
      </c>
      <c r="E146" s="109" t="s">
        <v>324</v>
      </c>
      <c r="F146" s="96" t="s">
        <v>574</v>
      </c>
      <c r="G146" s="109" t="s">
        <v>389</v>
      </c>
      <c r="H146" s="96" t="s">
        <v>646</v>
      </c>
      <c r="I146" s="96" t="s">
        <v>328</v>
      </c>
      <c r="J146" s="96"/>
      <c r="K146" s="103">
        <v>2.2799999999916998</v>
      </c>
      <c r="L146" s="109" t="s">
        <v>137</v>
      </c>
      <c r="M146" s="110">
        <v>3.4500000000000003E-2</v>
      </c>
      <c r="N146" s="110">
        <v>2.0599999999987698E-2</v>
      </c>
      <c r="O146" s="103">
        <v>252285.962348</v>
      </c>
      <c r="P146" s="105">
        <v>103.15</v>
      </c>
      <c r="Q146" s="96"/>
      <c r="R146" s="103">
        <v>260.23297032199997</v>
      </c>
      <c r="S146" s="104">
        <v>8.0174333534188149E-4</v>
      </c>
      <c r="T146" s="104">
        <f t="shared" si="2"/>
        <v>4.4967679161327043E-5</v>
      </c>
      <c r="U146" s="104">
        <f>R146/'סכום נכסי הקרן'!$C$42</f>
        <v>3.4549914250086263E-6</v>
      </c>
    </row>
    <row r="147" spans="2:21">
      <c r="B147" s="102" t="s">
        <v>651</v>
      </c>
      <c r="C147" s="96" t="s">
        <v>652</v>
      </c>
      <c r="D147" s="109" t="s">
        <v>124</v>
      </c>
      <c r="E147" s="109" t="s">
        <v>324</v>
      </c>
      <c r="F147" s="96" t="s">
        <v>574</v>
      </c>
      <c r="G147" s="109" t="s">
        <v>389</v>
      </c>
      <c r="H147" s="96" t="s">
        <v>646</v>
      </c>
      <c r="I147" s="96" t="s">
        <v>328</v>
      </c>
      <c r="J147" s="96"/>
      <c r="K147" s="103">
        <v>3.9799730690355775</v>
      </c>
      <c r="L147" s="109" t="s">
        <v>137</v>
      </c>
      <c r="M147" s="110">
        <v>2.0499999999999997E-2</v>
      </c>
      <c r="N147" s="110">
        <v>1.8099844409445828E-2</v>
      </c>
      <c r="O147" s="103">
        <v>0.20535300000000001</v>
      </c>
      <c r="P147" s="105">
        <v>102.2</v>
      </c>
      <c r="Q147" s="96"/>
      <c r="R147" s="103">
        <v>2.1016699999999995E-4</v>
      </c>
      <c r="S147" s="104">
        <v>3.9643800587820073E-10</v>
      </c>
      <c r="T147" s="104">
        <f t="shared" si="2"/>
        <v>3.6316390711771618E-11</v>
      </c>
      <c r="U147" s="104">
        <f>R147/'סכום נכסי הקרן'!$C$42</f>
        <v>2.7902889550133285E-12</v>
      </c>
    </row>
    <row r="148" spans="2:21">
      <c r="B148" s="102" t="s">
        <v>653</v>
      </c>
      <c r="C148" s="96" t="s">
        <v>654</v>
      </c>
      <c r="D148" s="109" t="s">
        <v>124</v>
      </c>
      <c r="E148" s="109" t="s">
        <v>324</v>
      </c>
      <c r="F148" s="96" t="s">
        <v>574</v>
      </c>
      <c r="G148" s="109" t="s">
        <v>389</v>
      </c>
      <c r="H148" s="96" t="s">
        <v>646</v>
      </c>
      <c r="I148" s="96" t="s">
        <v>328</v>
      </c>
      <c r="J148" s="96"/>
      <c r="K148" s="103">
        <v>4.5099999999998843</v>
      </c>
      <c r="L148" s="109" t="s">
        <v>137</v>
      </c>
      <c r="M148" s="110">
        <v>2.0499999999999997E-2</v>
      </c>
      <c r="N148" s="110">
        <v>1.9199999999999998E-2</v>
      </c>
      <c r="O148" s="103">
        <v>8512448.7449719999</v>
      </c>
      <c r="P148" s="105">
        <v>102.53</v>
      </c>
      <c r="Q148" s="96"/>
      <c r="R148" s="103">
        <v>8727.8135996000001</v>
      </c>
      <c r="S148" s="104">
        <v>1.488791582784656E-2</v>
      </c>
      <c r="T148" s="104">
        <f t="shared" si="2"/>
        <v>1.508146801080034E-3</v>
      </c>
      <c r="U148" s="104">
        <f>R148/'סכום נכסי הקרן'!$C$42</f>
        <v>1.1587509879466807E-4</v>
      </c>
    </row>
    <row r="149" spans="2:21">
      <c r="B149" s="102" t="s">
        <v>655</v>
      </c>
      <c r="C149" s="96" t="s">
        <v>656</v>
      </c>
      <c r="D149" s="109" t="s">
        <v>124</v>
      </c>
      <c r="E149" s="109" t="s">
        <v>324</v>
      </c>
      <c r="F149" s="96" t="s">
        <v>574</v>
      </c>
      <c r="G149" s="109" t="s">
        <v>389</v>
      </c>
      <c r="H149" s="96" t="s">
        <v>646</v>
      </c>
      <c r="I149" s="96" t="s">
        <v>328</v>
      </c>
      <c r="J149" s="96"/>
      <c r="K149" s="103">
        <v>7.0499999999995344</v>
      </c>
      <c r="L149" s="109" t="s">
        <v>137</v>
      </c>
      <c r="M149" s="110">
        <v>8.3999999999999995E-3</v>
      </c>
      <c r="N149" s="110">
        <v>1.8999999999999729E-2</v>
      </c>
      <c r="O149" s="103">
        <v>15701623.248175003</v>
      </c>
      <c r="P149" s="105">
        <v>92.88</v>
      </c>
      <c r="Q149" s="96"/>
      <c r="R149" s="103">
        <v>14583.667155675999</v>
      </c>
      <c r="S149" s="104">
        <v>3.1548432382172767E-2</v>
      </c>
      <c r="T149" s="104">
        <f t="shared" si="2"/>
        <v>2.5200252867289383E-3</v>
      </c>
      <c r="U149" s="104">
        <f>R149/'סכום נכסי הקרן'!$C$42</f>
        <v>1.9362052742853727E-4</v>
      </c>
    </row>
    <row r="150" spans="2:21">
      <c r="B150" s="102" t="s">
        <v>657</v>
      </c>
      <c r="C150" s="96" t="s">
        <v>658</v>
      </c>
      <c r="D150" s="109" t="s">
        <v>124</v>
      </c>
      <c r="E150" s="109" t="s">
        <v>324</v>
      </c>
      <c r="F150" s="96" t="s">
        <v>659</v>
      </c>
      <c r="G150" s="109" t="s">
        <v>161</v>
      </c>
      <c r="H150" s="96" t="s">
        <v>646</v>
      </c>
      <c r="I150" s="96" t="s">
        <v>328</v>
      </c>
      <c r="J150" s="96"/>
      <c r="K150" s="103">
        <v>2.4299999999999904</v>
      </c>
      <c r="L150" s="109" t="s">
        <v>137</v>
      </c>
      <c r="M150" s="110">
        <v>1.9799999999999998E-2</v>
      </c>
      <c r="N150" s="110">
        <v>3.6099999999999965E-2</v>
      </c>
      <c r="O150" s="103">
        <v>13910553.778599001</v>
      </c>
      <c r="P150" s="105">
        <v>96.2</v>
      </c>
      <c r="Q150" s="103">
        <v>2771.7648442619998</v>
      </c>
      <c r="R150" s="103">
        <v>16153.717544205003</v>
      </c>
      <c r="S150" s="104">
        <v>2.717981692210911E-2</v>
      </c>
      <c r="T150" s="104">
        <f t="shared" si="2"/>
        <v>2.7913265059830938E-3</v>
      </c>
      <c r="U150" s="104">
        <f>R150/'סכום נכסי הקרן'!$C$42</f>
        <v>2.1446535205812641E-4</v>
      </c>
    </row>
    <row r="151" spans="2:21">
      <c r="B151" s="102" t="s">
        <v>660</v>
      </c>
      <c r="C151" s="96" t="s">
        <v>661</v>
      </c>
      <c r="D151" s="109" t="s">
        <v>124</v>
      </c>
      <c r="E151" s="109" t="s">
        <v>324</v>
      </c>
      <c r="F151" s="96" t="s">
        <v>662</v>
      </c>
      <c r="G151" s="109" t="s">
        <v>542</v>
      </c>
      <c r="H151" s="96" t="s">
        <v>663</v>
      </c>
      <c r="I151" s="96" t="s">
        <v>135</v>
      </c>
      <c r="J151" s="96"/>
      <c r="K151" s="103">
        <v>2.7800060705923171</v>
      </c>
      <c r="L151" s="109" t="s">
        <v>137</v>
      </c>
      <c r="M151" s="110">
        <v>4.6500000000000007E-2</v>
      </c>
      <c r="N151" s="110">
        <v>5.6900095395022117E-2</v>
      </c>
      <c r="O151" s="103">
        <v>0.18449599999999999</v>
      </c>
      <c r="P151" s="105">
        <v>97.8</v>
      </c>
      <c r="Q151" s="103">
        <v>4.811000000000001E-6</v>
      </c>
      <c r="R151" s="103">
        <v>1.84496E-4</v>
      </c>
      <c r="S151" s="104">
        <v>2.5745232493560062E-10</v>
      </c>
      <c r="T151" s="104">
        <f t="shared" si="2"/>
        <v>3.1880498940171469E-11</v>
      </c>
      <c r="U151" s="104">
        <f>R151/'סכום נכסי הקרן'!$C$42</f>
        <v>2.4494670954247772E-12</v>
      </c>
    </row>
    <row r="152" spans="2:21">
      <c r="B152" s="102" t="s">
        <v>664</v>
      </c>
      <c r="C152" s="96" t="s">
        <v>665</v>
      </c>
      <c r="D152" s="109" t="s">
        <v>124</v>
      </c>
      <c r="E152" s="109" t="s">
        <v>324</v>
      </c>
      <c r="F152" s="96" t="s">
        <v>666</v>
      </c>
      <c r="G152" s="109" t="s">
        <v>453</v>
      </c>
      <c r="H152" s="96" t="s">
        <v>663</v>
      </c>
      <c r="I152" s="96" t="s">
        <v>135</v>
      </c>
      <c r="J152" s="96"/>
      <c r="K152" s="103">
        <v>6.1500000000001469</v>
      </c>
      <c r="L152" s="109" t="s">
        <v>137</v>
      </c>
      <c r="M152" s="110">
        <v>2.75E-2</v>
      </c>
      <c r="N152" s="110">
        <v>1.6199999999998726E-2</v>
      </c>
      <c r="O152" s="103">
        <v>11831985.842780998</v>
      </c>
      <c r="P152" s="105">
        <v>107.02</v>
      </c>
      <c r="Q152" s="96"/>
      <c r="R152" s="103">
        <v>12662.591009900998</v>
      </c>
      <c r="S152" s="104">
        <v>2.9579964606952495E-2</v>
      </c>
      <c r="T152" s="104">
        <f t="shared" si="2"/>
        <v>2.1880675964301315E-3</v>
      </c>
      <c r="U152" s="104">
        <f>R152/'סכום נכסי הקרן'!$C$42</f>
        <v>1.6811529800957252E-4</v>
      </c>
    </row>
    <row r="153" spans="2:21">
      <c r="B153" s="102" t="s">
        <v>667</v>
      </c>
      <c r="C153" s="96" t="s">
        <v>668</v>
      </c>
      <c r="D153" s="109" t="s">
        <v>124</v>
      </c>
      <c r="E153" s="109" t="s">
        <v>324</v>
      </c>
      <c r="F153" s="96" t="s">
        <v>669</v>
      </c>
      <c r="G153" s="109" t="s">
        <v>542</v>
      </c>
      <c r="H153" s="96" t="s">
        <v>663</v>
      </c>
      <c r="I153" s="96" t="s">
        <v>135</v>
      </c>
      <c r="J153" s="96"/>
      <c r="K153" s="103">
        <v>0.51999999999991375</v>
      </c>
      <c r="L153" s="109" t="s">
        <v>137</v>
      </c>
      <c r="M153" s="110">
        <v>4.8000000000000001E-2</v>
      </c>
      <c r="N153" s="110">
        <v>3.6800000000028109E-2</v>
      </c>
      <c r="O153" s="103">
        <v>1356264.1031579999</v>
      </c>
      <c r="P153" s="105">
        <v>100.4</v>
      </c>
      <c r="Q153" s="103">
        <v>32.550338359999998</v>
      </c>
      <c r="R153" s="103">
        <v>1394.2395428310001</v>
      </c>
      <c r="S153" s="104">
        <v>1.7422847016571603E-2</v>
      </c>
      <c r="T153" s="104">
        <f t="shared" si="2"/>
        <v>2.4092149568320643E-4</v>
      </c>
      <c r="U153" s="104">
        <f>R153/'סכום נכסי הקרן'!$C$42</f>
        <v>1.8510666265418322E-5</v>
      </c>
    </row>
    <row r="154" spans="2:21">
      <c r="B154" s="102" t="s">
        <v>670</v>
      </c>
      <c r="C154" s="96" t="s">
        <v>671</v>
      </c>
      <c r="D154" s="109" t="s">
        <v>124</v>
      </c>
      <c r="E154" s="109" t="s">
        <v>324</v>
      </c>
      <c r="F154" s="96" t="s">
        <v>672</v>
      </c>
      <c r="G154" s="109" t="s">
        <v>542</v>
      </c>
      <c r="H154" s="96" t="s">
        <v>673</v>
      </c>
      <c r="I154" s="96" t="s">
        <v>328</v>
      </c>
      <c r="J154" s="96"/>
      <c r="K154" s="103">
        <v>0.1400000000001409</v>
      </c>
      <c r="L154" s="109" t="s">
        <v>137</v>
      </c>
      <c r="M154" s="110">
        <v>5.4000000000000006E-2</v>
      </c>
      <c r="N154" s="110">
        <v>0.21460000000042473</v>
      </c>
      <c r="O154" s="103">
        <v>1122044.7430110001</v>
      </c>
      <c r="P154" s="105">
        <v>101.22</v>
      </c>
      <c r="Q154" s="96"/>
      <c r="R154" s="103">
        <v>1135.7337174060001</v>
      </c>
      <c r="S154" s="104">
        <v>3.1167909528083335E-2</v>
      </c>
      <c r="T154" s="104">
        <f t="shared" si="2"/>
        <v>1.9625226332321019E-4</v>
      </c>
      <c r="U154" s="104">
        <f>R154/'סכום נכסי הקרן'!$C$42</f>
        <v>1.5078605335348516E-5</v>
      </c>
    </row>
    <row r="155" spans="2:21">
      <c r="B155" s="102" t="s">
        <v>674</v>
      </c>
      <c r="C155" s="96" t="s">
        <v>675</v>
      </c>
      <c r="D155" s="109" t="s">
        <v>124</v>
      </c>
      <c r="E155" s="109" t="s">
        <v>324</v>
      </c>
      <c r="F155" s="96" t="s">
        <v>672</v>
      </c>
      <c r="G155" s="109" t="s">
        <v>542</v>
      </c>
      <c r="H155" s="96" t="s">
        <v>673</v>
      </c>
      <c r="I155" s="96" t="s">
        <v>328</v>
      </c>
      <c r="J155" s="96"/>
      <c r="K155" s="103">
        <v>1.7299999999999354</v>
      </c>
      <c r="L155" s="109" t="s">
        <v>137</v>
      </c>
      <c r="M155" s="110">
        <v>2.5000000000000001E-2</v>
      </c>
      <c r="N155" s="110">
        <v>0.12089999999998687</v>
      </c>
      <c r="O155" s="103">
        <v>2901829.8084419994</v>
      </c>
      <c r="P155" s="105">
        <v>86</v>
      </c>
      <c r="Q155" s="96"/>
      <c r="R155" s="103">
        <v>2495.5736163920001</v>
      </c>
      <c r="S155" s="104">
        <v>9.9335229934219213E-3</v>
      </c>
      <c r="T155" s="104">
        <f t="shared" si="2"/>
        <v>4.3122957696917571E-4</v>
      </c>
      <c r="U155" s="104">
        <f>R155/'סכום נכסי הקרן'!$C$42</f>
        <v>3.3132563619603782E-5</v>
      </c>
    </row>
    <row r="156" spans="2:21">
      <c r="B156" s="102" t="s">
        <v>676</v>
      </c>
      <c r="C156" s="96" t="s">
        <v>677</v>
      </c>
      <c r="D156" s="109" t="s">
        <v>124</v>
      </c>
      <c r="E156" s="109" t="s">
        <v>324</v>
      </c>
      <c r="F156" s="96" t="s">
        <v>678</v>
      </c>
      <c r="G156" s="109" t="s">
        <v>679</v>
      </c>
      <c r="H156" s="96" t="s">
        <v>680</v>
      </c>
      <c r="I156" s="96" t="s">
        <v>328</v>
      </c>
      <c r="J156" s="96"/>
      <c r="K156" s="103">
        <v>0</v>
      </c>
      <c r="L156" s="109" t="s">
        <v>137</v>
      </c>
      <c r="M156" s="110">
        <v>4.9000000000000002E-2</v>
      </c>
      <c r="N156" s="104">
        <v>0</v>
      </c>
      <c r="O156" s="103">
        <v>6014193.9246360008</v>
      </c>
      <c r="P156" s="105">
        <v>18.72</v>
      </c>
      <c r="Q156" s="96"/>
      <c r="R156" s="103">
        <v>1125.8571448629998</v>
      </c>
      <c r="S156" s="104">
        <v>8.291109043817628E-3</v>
      </c>
      <c r="T156" s="104">
        <f t="shared" si="2"/>
        <v>1.9454561352869081E-4</v>
      </c>
      <c r="U156" s="104">
        <f>R156/'סכום נכסי הקרן'!$C$42</f>
        <v>1.494747870138542E-5</v>
      </c>
    </row>
    <row r="157" spans="2:21">
      <c r="B157" s="102" t="s">
        <v>684</v>
      </c>
      <c r="C157" s="96" t="s">
        <v>685</v>
      </c>
      <c r="D157" s="109" t="s">
        <v>124</v>
      </c>
      <c r="E157" s="109" t="s">
        <v>324</v>
      </c>
      <c r="F157" s="96" t="s">
        <v>686</v>
      </c>
      <c r="G157" s="109" t="s">
        <v>389</v>
      </c>
      <c r="H157" s="96" t="s">
        <v>683</v>
      </c>
      <c r="I157" s="96"/>
      <c r="J157" s="96"/>
      <c r="K157" s="103">
        <v>1.9799999999999958</v>
      </c>
      <c r="L157" s="109" t="s">
        <v>137</v>
      </c>
      <c r="M157" s="110">
        <v>0.01</v>
      </c>
      <c r="N157" s="110">
        <v>3.4000000000004423E-2</v>
      </c>
      <c r="O157" s="103">
        <v>5615103.585</v>
      </c>
      <c r="P157" s="105">
        <v>96.61</v>
      </c>
      <c r="Q157" s="96"/>
      <c r="R157" s="103">
        <v>5424.7516408490001</v>
      </c>
      <c r="S157" s="104">
        <v>1.0866736565361778E-2</v>
      </c>
      <c r="T157" s="104">
        <f t="shared" si="2"/>
        <v>9.3738503239517378E-4</v>
      </c>
      <c r="U157" s="104">
        <f>R157/'סכום נכסי הקרן'!$C$42</f>
        <v>7.2021890149982621E-5</v>
      </c>
    </row>
    <row r="158" spans="2:21">
      <c r="B158" s="102" t="s">
        <v>687</v>
      </c>
      <c r="C158" s="96" t="s">
        <v>688</v>
      </c>
      <c r="D158" s="109" t="s">
        <v>124</v>
      </c>
      <c r="E158" s="109" t="s">
        <v>324</v>
      </c>
      <c r="F158" s="96" t="s">
        <v>689</v>
      </c>
      <c r="G158" s="109" t="s">
        <v>389</v>
      </c>
      <c r="H158" s="96" t="s">
        <v>683</v>
      </c>
      <c r="I158" s="96"/>
      <c r="J158" s="96"/>
      <c r="K158" s="103">
        <v>2.4300000000014501</v>
      </c>
      <c r="L158" s="109" t="s">
        <v>137</v>
      </c>
      <c r="M158" s="110">
        <v>2.1000000000000001E-2</v>
      </c>
      <c r="N158" s="110">
        <v>1.8400000000017912E-2</v>
      </c>
      <c r="O158" s="103">
        <v>915139.22321899992</v>
      </c>
      <c r="P158" s="105">
        <v>102.48</v>
      </c>
      <c r="Q158" s="96"/>
      <c r="R158" s="103">
        <v>937.83463124799994</v>
      </c>
      <c r="S158" s="104">
        <v>3.7236940620184343E-3</v>
      </c>
      <c r="T158" s="104">
        <f t="shared" si="2"/>
        <v>1.6205574087003492E-4</v>
      </c>
      <c r="U158" s="104">
        <f>R158/'סכום נכסי הקרן'!$C$42</f>
        <v>1.2451191734193724E-5</v>
      </c>
    </row>
    <row r="159" spans="2:21">
      <c r="B159" s="102" t="s">
        <v>690</v>
      </c>
      <c r="C159" s="96" t="s">
        <v>691</v>
      </c>
      <c r="D159" s="109" t="s">
        <v>124</v>
      </c>
      <c r="E159" s="109" t="s">
        <v>324</v>
      </c>
      <c r="F159" s="96" t="s">
        <v>689</v>
      </c>
      <c r="G159" s="109" t="s">
        <v>389</v>
      </c>
      <c r="H159" s="96" t="s">
        <v>683</v>
      </c>
      <c r="I159" s="96"/>
      <c r="J159" s="96"/>
      <c r="K159" s="103">
        <v>5.9299999999997359</v>
      </c>
      <c r="L159" s="109" t="s">
        <v>137</v>
      </c>
      <c r="M159" s="110">
        <v>2.75E-2</v>
      </c>
      <c r="N159" s="110">
        <v>1.7700000000000049E-2</v>
      </c>
      <c r="O159" s="103">
        <v>15475867.206383998</v>
      </c>
      <c r="P159" s="105">
        <v>105.22</v>
      </c>
      <c r="Q159" s="96"/>
      <c r="R159" s="103">
        <v>16283.707302896</v>
      </c>
      <c r="S159" s="104">
        <v>3.897417952650347E-2</v>
      </c>
      <c r="T159" s="104">
        <f t="shared" si="2"/>
        <v>2.8137884475112653E-3</v>
      </c>
      <c r="U159" s="104">
        <f>R159/'סכום נכסי הקרן'!$C$42</f>
        <v>2.1619116528256383E-4</v>
      </c>
    </row>
    <row r="160" spans="2:21">
      <c r="B160" s="99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103"/>
      <c r="P160" s="105"/>
      <c r="Q160" s="96"/>
      <c r="R160" s="96"/>
      <c r="S160" s="96"/>
      <c r="T160" s="104"/>
      <c r="U160" s="96"/>
    </row>
    <row r="161" spans="2:21">
      <c r="B161" s="112" t="s">
        <v>49</v>
      </c>
      <c r="C161" s="98"/>
      <c r="D161" s="98"/>
      <c r="E161" s="98"/>
      <c r="F161" s="98"/>
      <c r="G161" s="98"/>
      <c r="H161" s="98"/>
      <c r="I161" s="98"/>
      <c r="J161" s="98"/>
      <c r="K161" s="106">
        <v>4.8750521177846053</v>
      </c>
      <c r="L161" s="98"/>
      <c r="M161" s="98"/>
      <c r="N161" s="68">
        <v>3.8611788628009992E-2</v>
      </c>
      <c r="O161" s="106"/>
      <c r="P161" s="108"/>
      <c r="Q161" s="106">
        <v>2580.8483431580003</v>
      </c>
      <c r="R161" s="106">
        <v>659551.79281992489</v>
      </c>
      <c r="S161" s="98"/>
      <c r="T161" s="107">
        <f t="shared" ref="T161:T224" si="3">R161/$R$11</f>
        <v>0.1139690845979523</v>
      </c>
      <c r="U161" s="107">
        <f>R161/'סכום נכסי הקרן'!$C$42</f>
        <v>8.7565606530267629E-3</v>
      </c>
    </row>
    <row r="162" spans="2:21">
      <c r="B162" s="102" t="s">
        <v>692</v>
      </c>
      <c r="C162" s="96" t="s">
        <v>693</v>
      </c>
      <c r="D162" s="109" t="s">
        <v>124</v>
      </c>
      <c r="E162" s="109" t="s">
        <v>324</v>
      </c>
      <c r="F162" s="96" t="s">
        <v>385</v>
      </c>
      <c r="G162" s="109" t="s">
        <v>334</v>
      </c>
      <c r="H162" s="96" t="s">
        <v>342</v>
      </c>
      <c r="I162" s="96" t="s">
        <v>135</v>
      </c>
      <c r="J162" s="96"/>
      <c r="K162" s="103">
        <v>2.3800036486188061</v>
      </c>
      <c r="L162" s="109" t="s">
        <v>137</v>
      </c>
      <c r="M162" s="110">
        <v>1.8700000000000001E-2</v>
      </c>
      <c r="N162" s="110">
        <v>7.5998809398073915E-3</v>
      </c>
      <c r="O162" s="103">
        <v>9.919E-2</v>
      </c>
      <c r="P162" s="105">
        <v>103.72</v>
      </c>
      <c r="Q162" s="96"/>
      <c r="R162" s="103">
        <v>1.04149E-4</v>
      </c>
      <c r="S162" s="104">
        <v>7.1726333385053328E-11</v>
      </c>
      <c r="T162" s="104">
        <f t="shared" si="3"/>
        <v>1.7996715831887512E-11</v>
      </c>
      <c r="U162" s="104">
        <f>R162/'סכום נכסי הקרן'!$C$42</f>
        <v>1.3827375581118024E-12</v>
      </c>
    </row>
    <row r="163" spans="2:21">
      <c r="B163" s="102" t="s">
        <v>694</v>
      </c>
      <c r="C163" s="96" t="s">
        <v>695</v>
      </c>
      <c r="D163" s="109" t="s">
        <v>124</v>
      </c>
      <c r="E163" s="109" t="s">
        <v>324</v>
      </c>
      <c r="F163" s="96" t="s">
        <v>385</v>
      </c>
      <c r="G163" s="109" t="s">
        <v>334</v>
      </c>
      <c r="H163" s="96" t="s">
        <v>342</v>
      </c>
      <c r="I163" s="96" t="s">
        <v>135</v>
      </c>
      <c r="J163" s="96"/>
      <c r="K163" s="103">
        <v>5.0900000000001286</v>
      </c>
      <c r="L163" s="109" t="s">
        <v>137</v>
      </c>
      <c r="M163" s="110">
        <v>2.6800000000000001E-2</v>
      </c>
      <c r="N163" s="110">
        <v>1.1000000000000242E-2</v>
      </c>
      <c r="O163" s="103">
        <v>52623487.912068002</v>
      </c>
      <c r="P163" s="105">
        <v>109.7</v>
      </c>
      <c r="Q163" s="96"/>
      <c r="R163" s="103">
        <v>57727.966824095995</v>
      </c>
      <c r="S163" s="104">
        <v>2.1850034766601939E-2</v>
      </c>
      <c r="T163" s="104">
        <f t="shared" si="3"/>
        <v>9.9752644239107947E-3</v>
      </c>
      <c r="U163" s="104">
        <f>R163/'סכום נכסי הקרן'!$C$42</f>
        <v>7.6642721371409847E-4</v>
      </c>
    </row>
    <row r="164" spans="2:21">
      <c r="B164" s="102" t="s">
        <v>696</v>
      </c>
      <c r="C164" s="96" t="s">
        <v>697</v>
      </c>
      <c r="D164" s="109" t="s">
        <v>124</v>
      </c>
      <c r="E164" s="109" t="s">
        <v>324</v>
      </c>
      <c r="F164" s="96" t="s">
        <v>698</v>
      </c>
      <c r="G164" s="109" t="s">
        <v>389</v>
      </c>
      <c r="H164" s="96" t="s">
        <v>342</v>
      </c>
      <c r="I164" s="96" t="s">
        <v>135</v>
      </c>
      <c r="J164" s="96"/>
      <c r="K164" s="103">
        <v>3.8900000000019586</v>
      </c>
      <c r="L164" s="109" t="s">
        <v>137</v>
      </c>
      <c r="M164" s="110">
        <v>1.44E-2</v>
      </c>
      <c r="N164" s="110">
        <v>7.1999999999918414E-3</v>
      </c>
      <c r="O164" s="103">
        <v>1092587.5261709997</v>
      </c>
      <c r="P164" s="105">
        <v>103.2</v>
      </c>
      <c r="Q164" s="96"/>
      <c r="R164" s="103">
        <v>1127.5503280110001</v>
      </c>
      <c r="S164" s="104">
        <v>1.3657344077137497E-3</v>
      </c>
      <c r="T164" s="104">
        <f t="shared" si="3"/>
        <v>1.948381918152409E-4</v>
      </c>
      <c r="U164" s="104">
        <f>R164/'סכום נכסי הקרן'!$C$42</f>
        <v>1.4969958302068116E-5</v>
      </c>
    </row>
    <row r="165" spans="2:21">
      <c r="B165" s="102" t="s">
        <v>699</v>
      </c>
      <c r="C165" s="96" t="s">
        <v>700</v>
      </c>
      <c r="D165" s="109" t="s">
        <v>124</v>
      </c>
      <c r="E165" s="109" t="s">
        <v>324</v>
      </c>
      <c r="F165" s="96" t="s">
        <v>382</v>
      </c>
      <c r="G165" s="109" t="s">
        <v>334</v>
      </c>
      <c r="H165" s="96" t="s">
        <v>377</v>
      </c>
      <c r="I165" s="96" t="s">
        <v>135</v>
      </c>
      <c r="J165" s="96"/>
      <c r="K165" s="103">
        <v>1.4000020505039115</v>
      </c>
      <c r="L165" s="109" t="s">
        <v>137</v>
      </c>
      <c r="M165" s="110">
        <v>6.4000000000000001E-2</v>
      </c>
      <c r="N165" s="110">
        <v>7.7999630909295955E-3</v>
      </c>
      <c r="O165" s="103">
        <v>0.18019600000000005</v>
      </c>
      <c r="P165" s="105">
        <v>108.41</v>
      </c>
      <c r="Q165" s="96"/>
      <c r="R165" s="103">
        <v>1.95074E-4</v>
      </c>
      <c r="S165" s="104">
        <v>1.1074808860043762E-9</v>
      </c>
      <c r="T165" s="104">
        <f t="shared" si="3"/>
        <v>3.3708353841031834E-11</v>
      </c>
      <c r="U165" s="104">
        <f>R165/'סכום נכסי הקרן'!$C$42</f>
        <v>2.5899062536471953E-12</v>
      </c>
    </row>
    <row r="166" spans="2:21">
      <c r="B166" s="102" t="s">
        <v>701</v>
      </c>
      <c r="C166" s="96" t="s">
        <v>702</v>
      </c>
      <c r="D166" s="109" t="s">
        <v>124</v>
      </c>
      <c r="E166" s="109" t="s">
        <v>324</v>
      </c>
      <c r="F166" s="96" t="s">
        <v>395</v>
      </c>
      <c r="G166" s="109" t="s">
        <v>389</v>
      </c>
      <c r="H166" s="96" t="s">
        <v>377</v>
      </c>
      <c r="I166" s="96" t="s">
        <v>135</v>
      </c>
      <c r="J166" s="96"/>
      <c r="K166" s="103">
        <v>2.9500000000001005</v>
      </c>
      <c r="L166" s="109" t="s">
        <v>137</v>
      </c>
      <c r="M166" s="110">
        <v>1.6299999999999999E-2</v>
      </c>
      <c r="N166" s="110">
        <v>5.9000000000015394E-3</v>
      </c>
      <c r="O166" s="103">
        <v>7250305.4942120006</v>
      </c>
      <c r="P166" s="105">
        <v>103.09</v>
      </c>
      <c r="Q166" s="96"/>
      <c r="R166" s="103">
        <v>7474.3399340149999</v>
      </c>
      <c r="S166" s="104">
        <v>8.7013515860539428E-3</v>
      </c>
      <c r="T166" s="104">
        <f t="shared" si="3"/>
        <v>1.2915493362720412E-3</v>
      </c>
      <c r="U166" s="104">
        <f>R166/'סכום נכסי הקרן'!$C$42</f>
        <v>9.9233315239295934E-5</v>
      </c>
    </row>
    <row r="167" spans="2:21">
      <c r="B167" s="102" t="s">
        <v>703</v>
      </c>
      <c r="C167" s="96" t="s">
        <v>704</v>
      </c>
      <c r="D167" s="109" t="s">
        <v>124</v>
      </c>
      <c r="E167" s="109" t="s">
        <v>324</v>
      </c>
      <c r="F167" s="96" t="s">
        <v>366</v>
      </c>
      <c r="G167" s="109" t="s">
        <v>334</v>
      </c>
      <c r="H167" s="96" t="s">
        <v>377</v>
      </c>
      <c r="I167" s="96" t="s">
        <v>135</v>
      </c>
      <c r="J167" s="96"/>
      <c r="K167" s="103">
        <v>0.73999810227037477</v>
      </c>
      <c r="L167" s="109" t="s">
        <v>137</v>
      </c>
      <c r="M167" s="110">
        <v>6.0999999999999999E-2</v>
      </c>
      <c r="N167" s="110">
        <v>1.1000146642743773E-3</v>
      </c>
      <c r="O167" s="103">
        <v>0.87617500000000004</v>
      </c>
      <c r="P167" s="105">
        <v>106.01</v>
      </c>
      <c r="Q167" s="96"/>
      <c r="R167" s="103">
        <v>9.2742399999999994E-4</v>
      </c>
      <c r="S167" s="104">
        <v>2.5574140064705999E-9</v>
      </c>
      <c r="T167" s="104">
        <f t="shared" si="3"/>
        <v>1.6025680691770868E-10</v>
      </c>
      <c r="U167" s="104">
        <f>R167/'סכום נכסי הקרן'!$C$42</f>
        <v>1.2312974652606172E-11</v>
      </c>
    </row>
    <row r="168" spans="2:21">
      <c r="B168" s="102" t="s">
        <v>705</v>
      </c>
      <c r="C168" s="96" t="s">
        <v>706</v>
      </c>
      <c r="D168" s="109" t="s">
        <v>124</v>
      </c>
      <c r="E168" s="109" t="s">
        <v>324</v>
      </c>
      <c r="F168" s="96" t="s">
        <v>707</v>
      </c>
      <c r="G168" s="109" t="s">
        <v>708</v>
      </c>
      <c r="H168" s="96" t="s">
        <v>377</v>
      </c>
      <c r="I168" s="96" t="s">
        <v>135</v>
      </c>
      <c r="J168" s="96"/>
      <c r="K168" s="103">
        <v>4.7000000000004327</v>
      </c>
      <c r="L168" s="109" t="s">
        <v>137</v>
      </c>
      <c r="M168" s="110">
        <v>2.6099999999999998E-2</v>
      </c>
      <c r="N168" s="110">
        <v>9.2999999999926024E-3</v>
      </c>
      <c r="O168" s="103">
        <v>2787341.2859939998</v>
      </c>
      <c r="P168" s="105">
        <v>108.12</v>
      </c>
      <c r="Q168" s="96"/>
      <c r="R168" s="103">
        <v>3013.6733989109998</v>
      </c>
      <c r="S168" s="104">
        <v>4.8648401274407616E-3</v>
      </c>
      <c r="T168" s="104">
        <f t="shared" si="3"/>
        <v>5.2075606842427518E-4</v>
      </c>
      <c r="U168" s="104">
        <f>R168/'סכום נכסי הקרן'!$C$42</f>
        <v>4.0011132094947543E-5</v>
      </c>
    </row>
    <row r="169" spans="2:21">
      <c r="B169" s="102" t="s">
        <v>709</v>
      </c>
      <c r="C169" s="96" t="s">
        <v>710</v>
      </c>
      <c r="D169" s="109" t="s">
        <v>124</v>
      </c>
      <c r="E169" s="109" t="s">
        <v>324</v>
      </c>
      <c r="F169" s="96" t="s">
        <v>711</v>
      </c>
      <c r="G169" s="109" t="s">
        <v>509</v>
      </c>
      <c r="H169" s="96" t="s">
        <v>419</v>
      </c>
      <c r="I169" s="96" t="s">
        <v>328</v>
      </c>
      <c r="J169" s="96"/>
      <c r="K169" s="103">
        <v>10.819999999999567</v>
      </c>
      <c r="L169" s="109" t="s">
        <v>137</v>
      </c>
      <c r="M169" s="110">
        <v>2.4E-2</v>
      </c>
      <c r="N169" s="110">
        <v>3.0099999999997362E-2</v>
      </c>
      <c r="O169" s="103">
        <v>6970265.1978640007</v>
      </c>
      <c r="P169" s="105">
        <v>93.9</v>
      </c>
      <c r="Q169" s="96"/>
      <c r="R169" s="103">
        <v>6545.0790204729992</v>
      </c>
      <c r="S169" s="104">
        <v>9.0951696933126297E-3</v>
      </c>
      <c r="T169" s="104">
        <f t="shared" si="3"/>
        <v>1.1309751147749977E-3</v>
      </c>
      <c r="U169" s="104">
        <f>R169/'סכום נכסי הקרן'!$C$42</f>
        <v>8.6895952744794693E-5</v>
      </c>
    </row>
    <row r="170" spans="2:21">
      <c r="B170" s="102" t="s">
        <v>712</v>
      </c>
      <c r="C170" s="96" t="s">
        <v>713</v>
      </c>
      <c r="D170" s="109" t="s">
        <v>124</v>
      </c>
      <c r="E170" s="109" t="s">
        <v>324</v>
      </c>
      <c r="F170" s="96" t="s">
        <v>424</v>
      </c>
      <c r="G170" s="109" t="s">
        <v>389</v>
      </c>
      <c r="H170" s="96" t="s">
        <v>425</v>
      </c>
      <c r="I170" s="96" t="s">
        <v>135</v>
      </c>
      <c r="J170" s="96"/>
      <c r="K170" s="103">
        <v>3.2399999999996156</v>
      </c>
      <c r="L170" s="109" t="s">
        <v>137</v>
      </c>
      <c r="M170" s="110">
        <v>3.39E-2</v>
      </c>
      <c r="N170" s="110">
        <v>1.6100000000000184E-2</v>
      </c>
      <c r="O170" s="103">
        <v>9776369.4166589994</v>
      </c>
      <c r="P170" s="105">
        <v>107.47</v>
      </c>
      <c r="Q170" s="96"/>
      <c r="R170" s="103">
        <v>10506.664210720999</v>
      </c>
      <c r="S170" s="104">
        <v>9.0087110249601702E-3</v>
      </c>
      <c r="T170" s="104">
        <f t="shared" si="3"/>
        <v>1.8155282349461687E-3</v>
      </c>
      <c r="U170" s="104">
        <f>R170/'סכום נכסי הקרן'!$C$42</f>
        <v>1.3949206631492402E-4</v>
      </c>
    </row>
    <row r="171" spans="2:21">
      <c r="B171" s="102" t="s">
        <v>714</v>
      </c>
      <c r="C171" s="96" t="s">
        <v>715</v>
      </c>
      <c r="D171" s="109" t="s">
        <v>124</v>
      </c>
      <c r="E171" s="109" t="s">
        <v>324</v>
      </c>
      <c r="F171" s="96" t="s">
        <v>424</v>
      </c>
      <c r="G171" s="109" t="s">
        <v>389</v>
      </c>
      <c r="H171" s="96" t="s">
        <v>425</v>
      </c>
      <c r="I171" s="96" t="s">
        <v>135</v>
      </c>
      <c r="J171" s="96"/>
      <c r="K171" s="103">
        <v>8.8900000000006134</v>
      </c>
      <c r="L171" s="109" t="s">
        <v>137</v>
      </c>
      <c r="M171" s="110">
        <v>2.4399999999999998E-2</v>
      </c>
      <c r="N171" s="110">
        <v>2.7700000000004797E-2</v>
      </c>
      <c r="O171" s="103">
        <v>11144714.651015997</v>
      </c>
      <c r="P171" s="105">
        <v>98.11</v>
      </c>
      <c r="Q171" s="96"/>
      <c r="R171" s="103">
        <v>10934.079009887999</v>
      </c>
      <c r="S171" s="104">
        <v>2.3967128281754832E-2</v>
      </c>
      <c r="T171" s="104">
        <f t="shared" si="3"/>
        <v>1.8893845627356986E-3</v>
      </c>
      <c r="U171" s="104">
        <f>R171/'סכום נכסי הקרן'!$C$42</f>
        <v>1.4516665268350198E-4</v>
      </c>
    </row>
    <row r="172" spans="2:21">
      <c r="B172" s="102" t="s">
        <v>716</v>
      </c>
      <c r="C172" s="96" t="s">
        <v>717</v>
      </c>
      <c r="D172" s="109" t="s">
        <v>124</v>
      </c>
      <c r="E172" s="109" t="s">
        <v>324</v>
      </c>
      <c r="F172" s="96" t="s">
        <v>347</v>
      </c>
      <c r="G172" s="109" t="s">
        <v>334</v>
      </c>
      <c r="H172" s="96" t="s">
        <v>425</v>
      </c>
      <c r="I172" s="96" t="s">
        <v>135</v>
      </c>
      <c r="J172" s="96"/>
      <c r="K172" s="103">
        <v>0.58999999999999309</v>
      </c>
      <c r="L172" s="109" t="s">
        <v>137</v>
      </c>
      <c r="M172" s="110">
        <v>1.4800000000000001E-2</v>
      </c>
      <c r="N172" s="110">
        <v>9.3000000000007885E-3</v>
      </c>
      <c r="O172" s="103">
        <v>18775605.924394</v>
      </c>
      <c r="P172" s="105">
        <v>100.54</v>
      </c>
      <c r="Q172" s="96"/>
      <c r="R172" s="103">
        <v>18876.994499806999</v>
      </c>
      <c r="S172" s="104">
        <v>2.3175606473450582E-2</v>
      </c>
      <c r="T172" s="104">
        <f t="shared" si="3"/>
        <v>3.2619027141223642E-3</v>
      </c>
      <c r="U172" s="104">
        <f>R172/'סכום נכסי הקרן'!$C$42</f>
        <v>2.5062102640594777E-4</v>
      </c>
    </row>
    <row r="173" spans="2:21">
      <c r="B173" s="102" t="s">
        <v>718</v>
      </c>
      <c r="C173" s="96" t="s">
        <v>719</v>
      </c>
      <c r="D173" s="109" t="s">
        <v>124</v>
      </c>
      <c r="E173" s="109" t="s">
        <v>324</v>
      </c>
      <c r="F173" s="96" t="s">
        <v>443</v>
      </c>
      <c r="G173" s="109" t="s">
        <v>389</v>
      </c>
      <c r="H173" s="96" t="s">
        <v>419</v>
      </c>
      <c r="I173" s="96" t="s">
        <v>328</v>
      </c>
      <c r="J173" s="96"/>
      <c r="K173" s="103">
        <v>8.0699999999995278</v>
      </c>
      <c r="L173" s="109" t="s">
        <v>137</v>
      </c>
      <c r="M173" s="110">
        <v>2.5499999999999998E-2</v>
      </c>
      <c r="N173" s="110">
        <v>2.4599999999998626E-2</v>
      </c>
      <c r="O173" s="103">
        <v>34015997.446792997</v>
      </c>
      <c r="P173" s="105">
        <v>100.86</v>
      </c>
      <c r="Q173" s="96"/>
      <c r="R173" s="103">
        <v>34308.536158358009</v>
      </c>
      <c r="S173" s="104">
        <v>3.4824029858816066E-2</v>
      </c>
      <c r="T173" s="104">
        <f t="shared" si="3"/>
        <v>5.9284388313858676E-3</v>
      </c>
      <c r="U173" s="104">
        <f>R173/'סכום נכסי הקרן'!$C$42</f>
        <v>4.5549838702242396E-4</v>
      </c>
    </row>
    <row r="174" spans="2:21">
      <c r="B174" s="102" t="s">
        <v>720</v>
      </c>
      <c r="C174" s="96" t="s">
        <v>721</v>
      </c>
      <c r="D174" s="109" t="s">
        <v>124</v>
      </c>
      <c r="E174" s="109" t="s">
        <v>324</v>
      </c>
      <c r="F174" s="96" t="s">
        <v>722</v>
      </c>
      <c r="G174" s="109" t="s">
        <v>542</v>
      </c>
      <c r="H174" s="96" t="s">
        <v>419</v>
      </c>
      <c r="I174" s="96" t="s">
        <v>328</v>
      </c>
      <c r="J174" s="96"/>
      <c r="K174" s="103">
        <v>3.06000000000008</v>
      </c>
      <c r="L174" s="109" t="s">
        <v>137</v>
      </c>
      <c r="M174" s="110">
        <v>4.3499999999999997E-2</v>
      </c>
      <c r="N174" s="110">
        <v>0.15230000000000976</v>
      </c>
      <c r="O174" s="103">
        <v>10305873.529104998</v>
      </c>
      <c r="P174" s="105">
        <v>72.72</v>
      </c>
      <c r="Q174" s="96"/>
      <c r="R174" s="103">
        <v>7494.4315735899991</v>
      </c>
      <c r="S174" s="104">
        <v>6.5926936733642682E-3</v>
      </c>
      <c r="T174" s="104">
        <f t="shared" si="3"/>
        <v>1.2950211269568098E-3</v>
      </c>
      <c r="U174" s="104">
        <f>R174/'סכום נכסי הקרן'!$C$42</f>
        <v>9.9500062540224375E-5</v>
      </c>
    </row>
    <row r="175" spans="2:21">
      <c r="B175" s="102" t="s">
        <v>723</v>
      </c>
      <c r="C175" s="96" t="s">
        <v>724</v>
      </c>
      <c r="D175" s="109" t="s">
        <v>124</v>
      </c>
      <c r="E175" s="109" t="s">
        <v>324</v>
      </c>
      <c r="F175" s="96" t="s">
        <v>388</v>
      </c>
      <c r="G175" s="109" t="s">
        <v>389</v>
      </c>
      <c r="H175" s="96" t="s">
        <v>419</v>
      </c>
      <c r="I175" s="96" t="s">
        <v>328</v>
      </c>
      <c r="J175" s="96"/>
      <c r="K175" s="103">
        <v>3.550000000000237</v>
      </c>
      <c r="L175" s="109" t="s">
        <v>137</v>
      </c>
      <c r="M175" s="110">
        <v>2.5499999999999998E-2</v>
      </c>
      <c r="N175" s="110">
        <v>1.0800000000000707E-2</v>
      </c>
      <c r="O175" s="103">
        <v>8021576.5499999989</v>
      </c>
      <c r="P175" s="105">
        <v>105.32</v>
      </c>
      <c r="Q175" s="96"/>
      <c r="R175" s="103">
        <v>8448.3246903799991</v>
      </c>
      <c r="S175" s="104">
        <v>2.3906468826369431E-2</v>
      </c>
      <c r="T175" s="104">
        <f t="shared" si="3"/>
        <v>1.4598517384544056E-3</v>
      </c>
      <c r="U175" s="104">
        <f>R175/'סכום נכסי הקרן'!$C$42</f>
        <v>1.1216445527572698E-4</v>
      </c>
    </row>
    <row r="176" spans="2:21">
      <c r="B176" s="102" t="s">
        <v>725</v>
      </c>
      <c r="C176" s="96" t="s">
        <v>726</v>
      </c>
      <c r="D176" s="109" t="s">
        <v>124</v>
      </c>
      <c r="E176" s="109" t="s">
        <v>324</v>
      </c>
      <c r="F176" s="96" t="s">
        <v>452</v>
      </c>
      <c r="G176" s="109" t="s">
        <v>453</v>
      </c>
      <c r="H176" s="96" t="s">
        <v>425</v>
      </c>
      <c r="I176" s="96" t="s">
        <v>135</v>
      </c>
      <c r="J176" s="96"/>
      <c r="K176" s="103">
        <v>2.1700000000001038</v>
      </c>
      <c r="L176" s="109" t="s">
        <v>137</v>
      </c>
      <c r="M176" s="110">
        <v>4.8000000000000001E-2</v>
      </c>
      <c r="N176" s="110">
        <v>8.1000000000008791E-3</v>
      </c>
      <c r="O176" s="103">
        <v>4427762.947368999</v>
      </c>
      <c r="P176" s="105">
        <v>110</v>
      </c>
      <c r="Q176" s="96"/>
      <c r="R176" s="103">
        <v>4870.5393880970014</v>
      </c>
      <c r="S176" s="104">
        <v>2.226942220346825E-3</v>
      </c>
      <c r="T176" s="104">
        <f t="shared" si="3"/>
        <v>8.4161838630804927E-4</v>
      </c>
      <c r="U176" s="104">
        <f>R176/'סכום נכסי הקרן'!$C$42</f>
        <v>6.4663873298683626E-5</v>
      </c>
    </row>
    <row r="177" spans="2:21">
      <c r="B177" s="102" t="s">
        <v>727</v>
      </c>
      <c r="C177" s="96" t="s">
        <v>728</v>
      </c>
      <c r="D177" s="109" t="s">
        <v>124</v>
      </c>
      <c r="E177" s="109" t="s">
        <v>324</v>
      </c>
      <c r="F177" s="96" t="s">
        <v>452</v>
      </c>
      <c r="G177" s="109" t="s">
        <v>453</v>
      </c>
      <c r="H177" s="96" t="s">
        <v>425</v>
      </c>
      <c r="I177" s="96" t="s">
        <v>135</v>
      </c>
      <c r="J177" s="96"/>
      <c r="K177" s="103">
        <v>0.64999975146758382</v>
      </c>
      <c r="L177" s="109" t="s">
        <v>137</v>
      </c>
      <c r="M177" s="110">
        <v>4.4999999999999998E-2</v>
      </c>
      <c r="N177" s="110">
        <v>9.9998508805503451E-4</v>
      </c>
      <c r="O177" s="103">
        <v>0.96259000000000006</v>
      </c>
      <c r="P177" s="105">
        <v>104.43</v>
      </c>
      <c r="Q177" s="96"/>
      <c r="R177" s="103">
        <v>1.0059050000000003E-3</v>
      </c>
      <c r="S177" s="104">
        <v>1.6029594942948305E-9</v>
      </c>
      <c r="T177" s="104">
        <f t="shared" si="3"/>
        <v>1.7381814937133157E-10</v>
      </c>
      <c r="U177" s="104">
        <f>R177/'סכום נכסי הקרן'!$C$42</f>
        <v>1.3354930180726201E-11</v>
      </c>
    </row>
    <row r="178" spans="2:21">
      <c r="B178" s="102" t="s">
        <v>729</v>
      </c>
      <c r="C178" s="96" t="s">
        <v>730</v>
      </c>
      <c r="D178" s="109" t="s">
        <v>124</v>
      </c>
      <c r="E178" s="109" t="s">
        <v>324</v>
      </c>
      <c r="F178" s="96" t="s">
        <v>731</v>
      </c>
      <c r="G178" s="109" t="s">
        <v>134</v>
      </c>
      <c r="H178" s="96" t="s">
        <v>425</v>
      </c>
      <c r="I178" s="96" t="s">
        <v>135</v>
      </c>
      <c r="J178" s="96"/>
      <c r="K178" s="103">
        <v>2.1399869103148799</v>
      </c>
      <c r="L178" s="109" t="s">
        <v>137</v>
      </c>
      <c r="M178" s="110">
        <v>1.49E-2</v>
      </c>
      <c r="N178" s="110">
        <v>7.2000540209227193E-3</v>
      </c>
      <c r="O178" s="103">
        <v>9.4653000000000015E-2</v>
      </c>
      <c r="P178" s="105">
        <v>101.78</v>
      </c>
      <c r="Q178" s="96"/>
      <c r="R178" s="103">
        <v>9.6258999999999988E-5</v>
      </c>
      <c r="S178" s="104">
        <v>9.8766380434142245E-11</v>
      </c>
      <c r="T178" s="104">
        <f t="shared" si="3"/>
        <v>1.6633341359606523E-11</v>
      </c>
      <c r="U178" s="104">
        <f>R178/'סכום נכסי הקרן'!$C$42</f>
        <v>1.2779857185982005E-12</v>
      </c>
    </row>
    <row r="179" spans="2:21">
      <c r="B179" s="102" t="s">
        <v>732</v>
      </c>
      <c r="C179" s="96" t="s">
        <v>733</v>
      </c>
      <c r="D179" s="109" t="s">
        <v>124</v>
      </c>
      <c r="E179" s="109" t="s">
        <v>324</v>
      </c>
      <c r="F179" s="96" t="s">
        <v>347</v>
      </c>
      <c r="G179" s="109" t="s">
        <v>334</v>
      </c>
      <c r="H179" s="96" t="s">
        <v>419</v>
      </c>
      <c r="I179" s="96" t="s">
        <v>328</v>
      </c>
      <c r="J179" s="96"/>
      <c r="K179" s="103">
        <v>0.55999999999988226</v>
      </c>
      <c r="L179" s="109" t="s">
        <v>137</v>
      </c>
      <c r="M179" s="110">
        <v>3.2500000000000001E-2</v>
      </c>
      <c r="N179" s="110">
        <v>2.9100000000020172E-2</v>
      </c>
      <c r="O179" s="103">
        <f>2033387.8578/50000</f>
        <v>40.667757156</v>
      </c>
      <c r="P179" s="105">
        <v>5010000</v>
      </c>
      <c r="Q179" s="96"/>
      <c r="R179" s="103">
        <v>2037.4545888790001</v>
      </c>
      <c r="S179" s="104">
        <f>10982.3810845261%/50000</f>
        <v>2.1964762169052201E-3</v>
      </c>
      <c r="T179" s="104">
        <f t="shared" si="3"/>
        <v>3.5206762673122699E-4</v>
      </c>
      <c r="U179" s="104">
        <f>R179/'סכום נכסי הקרן'!$C$42</f>
        <v>2.7050331572941026E-5</v>
      </c>
    </row>
    <row r="180" spans="2:21">
      <c r="B180" s="102" t="s">
        <v>734</v>
      </c>
      <c r="C180" s="96" t="s">
        <v>735</v>
      </c>
      <c r="D180" s="109" t="s">
        <v>124</v>
      </c>
      <c r="E180" s="109" t="s">
        <v>324</v>
      </c>
      <c r="F180" s="96" t="s">
        <v>736</v>
      </c>
      <c r="G180" s="109" t="s">
        <v>542</v>
      </c>
      <c r="H180" s="96" t="s">
        <v>419</v>
      </c>
      <c r="I180" s="96" t="s">
        <v>328</v>
      </c>
      <c r="J180" s="96"/>
      <c r="K180" s="103">
        <v>2.8699999999994956</v>
      </c>
      <c r="L180" s="109" t="s">
        <v>137</v>
      </c>
      <c r="M180" s="110">
        <v>3.3799999999999997E-2</v>
      </c>
      <c r="N180" s="110">
        <v>3.0499999999993654E-2</v>
      </c>
      <c r="O180" s="103">
        <v>6709247.2681450006</v>
      </c>
      <c r="P180" s="105">
        <v>100.99</v>
      </c>
      <c r="Q180" s="96"/>
      <c r="R180" s="103">
        <v>6775.6688161659995</v>
      </c>
      <c r="S180" s="104">
        <v>8.196712966974903E-3</v>
      </c>
      <c r="T180" s="104">
        <f t="shared" si="3"/>
        <v>1.1708205192130616E-3</v>
      </c>
      <c r="U180" s="104">
        <f>R180/'סכום נכסי הקרן'!$C$42</f>
        <v>8.9957385605619463E-5</v>
      </c>
    </row>
    <row r="181" spans="2:21">
      <c r="B181" s="102" t="s">
        <v>737</v>
      </c>
      <c r="C181" s="96" t="s">
        <v>738</v>
      </c>
      <c r="D181" s="109" t="s">
        <v>124</v>
      </c>
      <c r="E181" s="109" t="s">
        <v>324</v>
      </c>
      <c r="F181" s="96" t="s">
        <v>505</v>
      </c>
      <c r="G181" s="109" t="s">
        <v>132</v>
      </c>
      <c r="H181" s="96" t="s">
        <v>419</v>
      </c>
      <c r="I181" s="96" t="s">
        <v>328</v>
      </c>
      <c r="J181" s="96"/>
      <c r="K181" s="103">
        <v>4.3499999999987535</v>
      </c>
      <c r="L181" s="109" t="s">
        <v>137</v>
      </c>
      <c r="M181" s="110">
        <v>5.0900000000000001E-2</v>
      </c>
      <c r="N181" s="110">
        <v>1.2199999999996674E-2</v>
      </c>
      <c r="O181" s="103">
        <v>5946372.6548270024</v>
      </c>
      <c r="P181" s="105">
        <v>121.35</v>
      </c>
      <c r="Q181" s="96"/>
      <c r="R181" s="103">
        <v>7215.9230839200009</v>
      </c>
      <c r="S181" s="104">
        <v>5.7595824945489513E-3</v>
      </c>
      <c r="T181" s="104">
        <f t="shared" si="3"/>
        <v>1.2468954786514093E-3</v>
      </c>
      <c r="U181" s="104">
        <f>R181/'סכום נכסי הקרן'!$C$42</f>
        <v>9.5802435593065024E-5</v>
      </c>
    </row>
    <row r="182" spans="2:21">
      <c r="B182" s="102" t="s">
        <v>739</v>
      </c>
      <c r="C182" s="96" t="s">
        <v>740</v>
      </c>
      <c r="D182" s="109" t="s">
        <v>124</v>
      </c>
      <c r="E182" s="109" t="s">
        <v>324</v>
      </c>
      <c r="F182" s="96" t="s">
        <v>505</v>
      </c>
      <c r="G182" s="109" t="s">
        <v>132</v>
      </c>
      <c r="H182" s="96" t="s">
        <v>419</v>
      </c>
      <c r="I182" s="96" t="s">
        <v>328</v>
      </c>
      <c r="J182" s="96"/>
      <c r="K182" s="103">
        <v>6.489999999999208</v>
      </c>
      <c r="L182" s="109" t="s">
        <v>137</v>
      </c>
      <c r="M182" s="110">
        <v>3.5200000000000002E-2</v>
      </c>
      <c r="N182" s="110">
        <v>1.7999999999997348E-2</v>
      </c>
      <c r="O182" s="103">
        <v>8021576.5499999989</v>
      </c>
      <c r="P182" s="105">
        <v>112.98</v>
      </c>
      <c r="Q182" s="96"/>
      <c r="R182" s="103">
        <v>9062.777276032999</v>
      </c>
      <c r="S182" s="104">
        <v>9.3826193066180071E-3</v>
      </c>
      <c r="T182" s="104">
        <f t="shared" si="3"/>
        <v>1.5660277802422822E-3</v>
      </c>
      <c r="U182" s="104">
        <f>R182/'סכום נכסי הקרן'!$C$42</f>
        <v>1.2032225485000338E-4</v>
      </c>
    </row>
    <row r="183" spans="2:21">
      <c r="B183" s="102" t="s">
        <v>741</v>
      </c>
      <c r="C183" s="96" t="s">
        <v>742</v>
      </c>
      <c r="D183" s="109" t="s">
        <v>124</v>
      </c>
      <c r="E183" s="109" t="s">
        <v>324</v>
      </c>
      <c r="F183" s="96" t="s">
        <v>743</v>
      </c>
      <c r="G183" s="109" t="s">
        <v>744</v>
      </c>
      <c r="H183" s="96" t="s">
        <v>419</v>
      </c>
      <c r="I183" s="96" t="s">
        <v>328</v>
      </c>
      <c r="J183" s="96"/>
      <c r="K183" s="103">
        <v>2.3899998847347756</v>
      </c>
      <c r="L183" s="109" t="s">
        <v>137</v>
      </c>
      <c r="M183" s="110">
        <v>1.0500000000000001E-2</v>
      </c>
      <c r="N183" s="110">
        <v>9.1000002659966679E-3</v>
      </c>
      <c r="O183" s="103">
        <v>3.3690639999999998</v>
      </c>
      <c r="P183" s="105">
        <v>100.42</v>
      </c>
      <c r="Q183" s="96"/>
      <c r="R183" s="103">
        <v>3.3835010000000006E-3</v>
      </c>
      <c r="S183" s="104">
        <v>7.2712251425512899E-9</v>
      </c>
      <c r="T183" s="104">
        <f t="shared" si="3"/>
        <v>5.8466145631650075E-10</v>
      </c>
      <c r="U183" s="104">
        <f>R183/'סכום נכסי הקרן'!$C$42</f>
        <v>4.4921160170609823E-11</v>
      </c>
    </row>
    <row r="184" spans="2:21">
      <c r="B184" s="102" t="s">
        <v>745</v>
      </c>
      <c r="C184" s="96" t="s">
        <v>746</v>
      </c>
      <c r="D184" s="109" t="s">
        <v>124</v>
      </c>
      <c r="E184" s="109" t="s">
        <v>324</v>
      </c>
      <c r="F184" s="96" t="s">
        <v>513</v>
      </c>
      <c r="G184" s="109" t="s">
        <v>161</v>
      </c>
      <c r="H184" s="96" t="s">
        <v>514</v>
      </c>
      <c r="I184" s="96" t="s">
        <v>135</v>
      </c>
      <c r="J184" s="96"/>
      <c r="K184" s="103">
        <v>7.0600000000023906</v>
      </c>
      <c r="L184" s="109" t="s">
        <v>137</v>
      </c>
      <c r="M184" s="110">
        <v>3.2000000000000001E-2</v>
      </c>
      <c r="N184" s="110">
        <v>2.3399999999998835E-2</v>
      </c>
      <c r="O184" s="103">
        <v>2727336.0269999998</v>
      </c>
      <c r="P184" s="105">
        <v>106.54</v>
      </c>
      <c r="Q184" s="96"/>
      <c r="R184" s="103">
        <v>2905.7037422009989</v>
      </c>
      <c r="S184" s="104">
        <v>3.2671862857375595E-3</v>
      </c>
      <c r="T184" s="104">
        <f t="shared" si="3"/>
        <v>5.0209915160052911E-4</v>
      </c>
      <c r="U184" s="104">
        <f>R184/'סכום נכסי הקרן'!$C$42</f>
        <v>3.8577669464779653E-5</v>
      </c>
    </row>
    <row r="185" spans="2:21">
      <c r="B185" s="102" t="s">
        <v>747</v>
      </c>
      <c r="C185" s="96" t="s">
        <v>748</v>
      </c>
      <c r="D185" s="109" t="s">
        <v>124</v>
      </c>
      <c r="E185" s="109" t="s">
        <v>324</v>
      </c>
      <c r="F185" s="96" t="s">
        <v>513</v>
      </c>
      <c r="G185" s="109" t="s">
        <v>161</v>
      </c>
      <c r="H185" s="96" t="s">
        <v>514</v>
      </c>
      <c r="I185" s="96" t="s">
        <v>135</v>
      </c>
      <c r="J185" s="96"/>
      <c r="K185" s="103">
        <v>3.9499999999999509</v>
      </c>
      <c r="L185" s="109" t="s">
        <v>137</v>
      </c>
      <c r="M185" s="110">
        <v>3.6499999999999998E-2</v>
      </c>
      <c r="N185" s="110">
        <v>1.6300000000000387E-2</v>
      </c>
      <c r="O185" s="103">
        <v>19654453.386562001</v>
      </c>
      <c r="P185" s="105">
        <v>108.5</v>
      </c>
      <c r="Q185" s="96"/>
      <c r="R185" s="103">
        <v>21325.081269859002</v>
      </c>
      <c r="S185" s="104">
        <v>9.1630520299426383E-3</v>
      </c>
      <c r="T185" s="104">
        <f t="shared" si="3"/>
        <v>3.6849266695365233E-3</v>
      </c>
      <c r="U185" s="104">
        <f>R185/'סכום נכסי הקרן'!$C$42</f>
        <v>2.8312312937830004E-4</v>
      </c>
    </row>
    <row r="186" spans="2:21">
      <c r="B186" s="102" t="s">
        <v>749</v>
      </c>
      <c r="C186" s="96" t="s">
        <v>750</v>
      </c>
      <c r="D186" s="109" t="s">
        <v>124</v>
      </c>
      <c r="E186" s="109" t="s">
        <v>324</v>
      </c>
      <c r="F186" s="96" t="s">
        <v>434</v>
      </c>
      <c r="G186" s="109" t="s">
        <v>389</v>
      </c>
      <c r="H186" s="96" t="s">
        <v>514</v>
      </c>
      <c r="I186" s="96" t="s">
        <v>135</v>
      </c>
      <c r="J186" s="96"/>
      <c r="K186" s="103">
        <v>2.6900000000006479</v>
      </c>
      <c r="L186" s="109" t="s">
        <v>137</v>
      </c>
      <c r="M186" s="110">
        <v>3.5000000000000003E-2</v>
      </c>
      <c r="N186" s="110">
        <v>1.2300000000006233E-2</v>
      </c>
      <c r="O186" s="103">
        <v>3555025.5692310007</v>
      </c>
      <c r="P186" s="105">
        <v>106.19</v>
      </c>
      <c r="Q186" s="103">
        <v>320.58714062200005</v>
      </c>
      <c r="R186" s="103">
        <v>4095.6687926149993</v>
      </c>
      <c r="S186" s="104">
        <v>2.8637008500959262E-2</v>
      </c>
      <c r="T186" s="104">
        <f t="shared" si="3"/>
        <v>7.07722468792038E-4</v>
      </c>
      <c r="U186" s="104">
        <f>R186/'סכום נכסי הקרן'!$C$42</f>
        <v>5.4376278842189352E-5</v>
      </c>
    </row>
    <row r="187" spans="2:21">
      <c r="B187" s="102" t="s">
        <v>751</v>
      </c>
      <c r="C187" s="96" t="s">
        <v>752</v>
      </c>
      <c r="D187" s="109" t="s">
        <v>124</v>
      </c>
      <c r="E187" s="109" t="s">
        <v>324</v>
      </c>
      <c r="F187" s="96" t="s">
        <v>382</v>
      </c>
      <c r="G187" s="109" t="s">
        <v>334</v>
      </c>
      <c r="H187" s="96" t="s">
        <v>514</v>
      </c>
      <c r="I187" s="96" t="s">
        <v>135</v>
      </c>
      <c r="J187" s="96"/>
      <c r="K187" s="103">
        <v>1.49000000000005</v>
      </c>
      <c r="L187" s="109" t="s">
        <v>137</v>
      </c>
      <c r="M187" s="110">
        <v>3.6000000000000004E-2</v>
      </c>
      <c r="N187" s="110">
        <v>3.0399999999999972E-2</v>
      </c>
      <c r="O187" s="103">
        <f>19813132.9071/50000</f>
        <v>396.26265814199996</v>
      </c>
      <c r="P187" s="105">
        <v>5124999</v>
      </c>
      <c r="Q187" s="96"/>
      <c r="R187" s="103">
        <v>20308.457267151</v>
      </c>
      <c r="S187" s="104">
        <f>126351.207876411%/500000</f>
        <v>2.5270241575282202E-3</v>
      </c>
      <c r="T187" s="104">
        <f t="shared" si="3"/>
        <v>3.5092563003096275E-3</v>
      </c>
      <c r="U187" s="104">
        <f>R187/'סכום נכסי הקרן'!$C$42</f>
        <v>2.6962588801235024E-4</v>
      </c>
    </row>
    <row r="188" spans="2:21">
      <c r="B188" s="102" t="s">
        <v>753</v>
      </c>
      <c r="C188" s="96" t="s">
        <v>754</v>
      </c>
      <c r="D188" s="109" t="s">
        <v>124</v>
      </c>
      <c r="E188" s="109" t="s">
        <v>324</v>
      </c>
      <c r="F188" s="96" t="s">
        <v>448</v>
      </c>
      <c r="G188" s="109" t="s">
        <v>449</v>
      </c>
      <c r="H188" s="96" t="s">
        <v>510</v>
      </c>
      <c r="I188" s="96" t="s">
        <v>328</v>
      </c>
      <c r="J188" s="96"/>
      <c r="K188" s="103">
        <v>9.8400000000017638</v>
      </c>
      <c r="L188" s="109" t="s">
        <v>137</v>
      </c>
      <c r="M188" s="110">
        <v>3.0499999999999999E-2</v>
      </c>
      <c r="N188" s="110">
        <v>2.580000000000407E-2</v>
      </c>
      <c r="O188" s="103">
        <v>9995312.2521929983</v>
      </c>
      <c r="P188" s="105">
        <v>104.85</v>
      </c>
      <c r="Q188" s="96"/>
      <c r="R188" s="103">
        <v>10480.084896503</v>
      </c>
      <c r="S188" s="104">
        <v>3.162798254010489E-2</v>
      </c>
      <c r="T188" s="104">
        <f t="shared" si="3"/>
        <v>1.8109353884955279E-3</v>
      </c>
      <c r="U188" s="104">
        <f>R188/'סכום נכסי הקרן'!$C$42</f>
        <v>1.3913918519232004E-4</v>
      </c>
    </row>
    <row r="189" spans="2:21">
      <c r="B189" s="102" t="s">
        <v>755</v>
      </c>
      <c r="C189" s="96" t="s">
        <v>756</v>
      </c>
      <c r="D189" s="109" t="s">
        <v>124</v>
      </c>
      <c r="E189" s="109" t="s">
        <v>324</v>
      </c>
      <c r="F189" s="96" t="s">
        <v>448</v>
      </c>
      <c r="G189" s="109" t="s">
        <v>449</v>
      </c>
      <c r="H189" s="96" t="s">
        <v>510</v>
      </c>
      <c r="I189" s="96" t="s">
        <v>328</v>
      </c>
      <c r="J189" s="96"/>
      <c r="K189" s="103">
        <v>9.110000000000543</v>
      </c>
      <c r="L189" s="109" t="s">
        <v>137</v>
      </c>
      <c r="M189" s="110">
        <v>3.0499999999999999E-2</v>
      </c>
      <c r="N189" s="110">
        <v>2.5300000000001856E-2</v>
      </c>
      <c r="O189" s="103">
        <v>17128101.97081</v>
      </c>
      <c r="P189" s="105">
        <v>104.9</v>
      </c>
      <c r="Q189" s="96"/>
      <c r="R189" s="103">
        <v>17967.378967538996</v>
      </c>
      <c r="S189" s="104">
        <v>2.34994810070225E-2</v>
      </c>
      <c r="T189" s="104">
        <f t="shared" si="3"/>
        <v>3.1047231708670438E-3</v>
      </c>
      <c r="U189" s="104">
        <f>R189/'סכום נכסי הקרן'!$C$42</f>
        <v>2.3854448644964647E-4</v>
      </c>
    </row>
    <row r="190" spans="2:21">
      <c r="B190" s="102" t="s">
        <v>757</v>
      </c>
      <c r="C190" s="96" t="s">
        <v>758</v>
      </c>
      <c r="D190" s="109" t="s">
        <v>124</v>
      </c>
      <c r="E190" s="109" t="s">
        <v>324</v>
      </c>
      <c r="F190" s="96" t="s">
        <v>448</v>
      </c>
      <c r="G190" s="109" t="s">
        <v>449</v>
      </c>
      <c r="H190" s="96" t="s">
        <v>510</v>
      </c>
      <c r="I190" s="96" t="s">
        <v>328</v>
      </c>
      <c r="J190" s="96"/>
      <c r="K190" s="103">
        <v>5.5699999999999834</v>
      </c>
      <c r="L190" s="109" t="s">
        <v>137</v>
      </c>
      <c r="M190" s="110">
        <v>2.9100000000000001E-2</v>
      </c>
      <c r="N190" s="110">
        <v>1.8000000000000439E-2</v>
      </c>
      <c r="O190" s="103">
        <v>8410955.9080999997</v>
      </c>
      <c r="P190" s="105">
        <v>106.31</v>
      </c>
      <c r="Q190" s="96"/>
      <c r="R190" s="103">
        <v>8941.6872255020007</v>
      </c>
      <c r="S190" s="104">
        <v>1.4018259846833333E-2</v>
      </c>
      <c r="T190" s="104">
        <f t="shared" si="3"/>
        <v>1.5451036885133624E-3</v>
      </c>
      <c r="U190" s="104">
        <f>R190/'סכום נכסי הקרן'!$C$42</f>
        <v>1.187145988880367E-4</v>
      </c>
    </row>
    <row r="191" spans="2:21">
      <c r="B191" s="102" t="s">
        <v>759</v>
      </c>
      <c r="C191" s="96" t="s">
        <v>760</v>
      </c>
      <c r="D191" s="109" t="s">
        <v>124</v>
      </c>
      <c r="E191" s="109" t="s">
        <v>324</v>
      </c>
      <c r="F191" s="96" t="s">
        <v>448</v>
      </c>
      <c r="G191" s="109" t="s">
        <v>449</v>
      </c>
      <c r="H191" s="96" t="s">
        <v>510</v>
      </c>
      <c r="I191" s="96" t="s">
        <v>328</v>
      </c>
      <c r="J191" s="96"/>
      <c r="K191" s="103">
        <v>7.3999999999991708</v>
      </c>
      <c r="L191" s="109" t="s">
        <v>137</v>
      </c>
      <c r="M191" s="110">
        <v>3.95E-2</v>
      </c>
      <c r="N191" s="110">
        <v>2.089999999999724E-2</v>
      </c>
      <c r="O191" s="103">
        <v>6122233.5904580001</v>
      </c>
      <c r="P191" s="105">
        <v>114.5</v>
      </c>
      <c r="Q191" s="96"/>
      <c r="R191" s="103">
        <v>7009.9574618770021</v>
      </c>
      <c r="S191" s="104">
        <v>2.550824665297554E-2</v>
      </c>
      <c r="T191" s="104">
        <f t="shared" si="3"/>
        <v>1.2113050767172018E-3</v>
      </c>
      <c r="U191" s="104">
        <f>R191/'סכום נכסי הקרן'!$C$42</f>
        <v>9.3067926368024792E-5</v>
      </c>
    </row>
    <row r="192" spans="2:21">
      <c r="B192" s="102" t="s">
        <v>761</v>
      </c>
      <c r="C192" s="96" t="s">
        <v>762</v>
      </c>
      <c r="D192" s="109" t="s">
        <v>124</v>
      </c>
      <c r="E192" s="109" t="s">
        <v>324</v>
      </c>
      <c r="F192" s="96" t="s">
        <v>448</v>
      </c>
      <c r="G192" s="109" t="s">
        <v>449</v>
      </c>
      <c r="H192" s="96" t="s">
        <v>510</v>
      </c>
      <c r="I192" s="96" t="s">
        <v>328</v>
      </c>
      <c r="J192" s="96"/>
      <c r="K192" s="103">
        <v>8.139999999993675</v>
      </c>
      <c r="L192" s="109" t="s">
        <v>137</v>
      </c>
      <c r="M192" s="110">
        <v>3.95E-2</v>
      </c>
      <c r="N192" s="110">
        <v>2.1399999999982752E-2</v>
      </c>
      <c r="O192" s="103">
        <v>1505309.8035890004</v>
      </c>
      <c r="P192" s="105">
        <v>115.56</v>
      </c>
      <c r="Q192" s="96"/>
      <c r="R192" s="103">
        <v>1739.5360093499999</v>
      </c>
      <c r="S192" s="104">
        <v>6.2718635595571705E-3</v>
      </c>
      <c r="T192" s="104">
        <f t="shared" si="3"/>
        <v>3.0058795801791245E-4</v>
      </c>
      <c r="U192" s="104">
        <f>R192/'סכום נכסי הקרן'!$C$42</f>
        <v>2.3095005941642921E-5</v>
      </c>
    </row>
    <row r="193" spans="2:21">
      <c r="B193" s="102" t="s">
        <v>763</v>
      </c>
      <c r="C193" s="96" t="s">
        <v>764</v>
      </c>
      <c r="D193" s="109" t="s">
        <v>124</v>
      </c>
      <c r="E193" s="109" t="s">
        <v>324</v>
      </c>
      <c r="F193" s="96" t="s">
        <v>460</v>
      </c>
      <c r="G193" s="109" t="s">
        <v>389</v>
      </c>
      <c r="H193" s="96" t="s">
        <v>514</v>
      </c>
      <c r="I193" s="96" t="s">
        <v>135</v>
      </c>
      <c r="J193" s="96"/>
      <c r="K193" s="103">
        <v>3.3699805355417616</v>
      </c>
      <c r="L193" s="109" t="s">
        <v>137</v>
      </c>
      <c r="M193" s="110">
        <v>5.0499999999999996E-2</v>
      </c>
      <c r="N193" s="110">
        <v>2.1099954384602961E-2</v>
      </c>
      <c r="O193" s="103">
        <v>0.31765500000000002</v>
      </c>
      <c r="P193" s="105">
        <v>111.92</v>
      </c>
      <c r="Q193" s="96"/>
      <c r="R193" s="103">
        <v>3.5295099999999995E-4</v>
      </c>
      <c r="S193" s="104">
        <v>4.8964266608712228E-10</v>
      </c>
      <c r="T193" s="104">
        <f t="shared" si="3"/>
        <v>6.0989148715595241E-11</v>
      </c>
      <c r="U193" s="104">
        <f>R193/'סכום נכסי הקרן'!$C$42</f>
        <v>4.6859653369030783E-12</v>
      </c>
    </row>
    <row r="194" spans="2:21">
      <c r="B194" s="102" t="s">
        <v>765</v>
      </c>
      <c r="C194" s="96" t="s">
        <v>766</v>
      </c>
      <c r="D194" s="109" t="s">
        <v>124</v>
      </c>
      <c r="E194" s="109" t="s">
        <v>324</v>
      </c>
      <c r="F194" s="96" t="s">
        <v>465</v>
      </c>
      <c r="G194" s="109" t="s">
        <v>449</v>
      </c>
      <c r="H194" s="96" t="s">
        <v>514</v>
      </c>
      <c r="I194" s="96" t="s">
        <v>135</v>
      </c>
      <c r="J194" s="96"/>
      <c r="K194" s="103">
        <v>3.7699999999999765</v>
      </c>
      <c r="L194" s="109" t="s">
        <v>137</v>
      </c>
      <c r="M194" s="110">
        <v>3.9199999999999999E-2</v>
      </c>
      <c r="N194" s="110">
        <v>1.8399999999999351E-2</v>
      </c>
      <c r="O194" s="103">
        <v>10673653.743123</v>
      </c>
      <c r="P194" s="105">
        <v>109.8</v>
      </c>
      <c r="Q194" s="96"/>
      <c r="R194" s="103">
        <v>11719.672165463999</v>
      </c>
      <c r="S194" s="104">
        <v>1.1120080494661689E-2</v>
      </c>
      <c r="T194" s="104">
        <f t="shared" si="3"/>
        <v>2.0251333148156711E-3</v>
      </c>
      <c r="U194" s="104">
        <f>R194/'סכום נכסי הקרן'!$C$42</f>
        <v>1.5559660555496981E-4</v>
      </c>
    </row>
    <row r="195" spans="2:21">
      <c r="B195" s="102" t="s">
        <v>767</v>
      </c>
      <c r="C195" s="96" t="s">
        <v>768</v>
      </c>
      <c r="D195" s="109" t="s">
        <v>124</v>
      </c>
      <c r="E195" s="109" t="s">
        <v>324</v>
      </c>
      <c r="F195" s="96" t="s">
        <v>465</v>
      </c>
      <c r="G195" s="109" t="s">
        <v>449</v>
      </c>
      <c r="H195" s="96" t="s">
        <v>514</v>
      </c>
      <c r="I195" s="96" t="s">
        <v>135</v>
      </c>
      <c r="J195" s="96"/>
      <c r="K195" s="103">
        <v>8.579999999999993</v>
      </c>
      <c r="L195" s="109" t="s">
        <v>137</v>
      </c>
      <c r="M195" s="110">
        <v>2.64E-2</v>
      </c>
      <c r="N195" s="110">
        <v>3.1200000000000307E-2</v>
      </c>
      <c r="O195" s="103">
        <v>33320409.060923003</v>
      </c>
      <c r="P195" s="105">
        <v>96.82</v>
      </c>
      <c r="Q195" s="96"/>
      <c r="R195" s="103">
        <v>32260.820054633008</v>
      </c>
      <c r="S195" s="104">
        <v>2.0364853968605004E-2</v>
      </c>
      <c r="T195" s="104">
        <f t="shared" si="3"/>
        <v>5.5745980376853159E-3</v>
      </c>
      <c r="U195" s="104">
        <f>R195/'סכום נכסי הקרן'!$C$42</f>
        <v>4.2831181811661667E-4</v>
      </c>
    </row>
    <row r="196" spans="2:21">
      <c r="B196" s="102" t="s">
        <v>769</v>
      </c>
      <c r="C196" s="96" t="s">
        <v>770</v>
      </c>
      <c r="D196" s="109" t="s">
        <v>124</v>
      </c>
      <c r="E196" s="109" t="s">
        <v>324</v>
      </c>
      <c r="F196" s="96" t="s">
        <v>478</v>
      </c>
      <c r="G196" s="109" t="s">
        <v>389</v>
      </c>
      <c r="H196" s="96" t="s">
        <v>510</v>
      </c>
      <c r="I196" s="96" t="s">
        <v>328</v>
      </c>
      <c r="J196" s="96"/>
      <c r="K196" s="103">
        <v>2.130000005628998</v>
      </c>
      <c r="L196" s="109" t="s">
        <v>137</v>
      </c>
      <c r="M196" s="110">
        <v>5.74E-2</v>
      </c>
      <c r="N196" s="110">
        <v>2.2100000133173866E-2</v>
      </c>
      <c r="O196" s="103">
        <v>267.02224100000012</v>
      </c>
      <c r="P196" s="105">
        <v>109.11</v>
      </c>
      <c r="Q196" s="96"/>
      <c r="R196" s="103">
        <v>0.29134847199999997</v>
      </c>
      <c r="S196" s="104">
        <v>1.780147442597861E-5</v>
      </c>
      <c r="T196" s="104">
        <f t="shared" si="3"/>
        <v>5.034436872786714E-8</v>
      </c>
      <c r="U196" s="104">
        <f>R196/'סכום נכסי הקרן'!$C$42</f>
        <v>3.8680973867524873E-9</v>
      </c>
    </row>
    <row r="197" spans="2:21">
      <c r="B197" s="102" t="s">
        <v>771</v>
      </c>
      <c r="C197" s="96" t="s">
        <v>772</v>
      </c>
      <c r="D197" s="109" t="s">
        <v>124</v>
      </c>
      <c r="E197" s="109" t="s">
        <v>324</v>
      </c>
      <c r="F197" s="96" t="s">
        <v>478</v>
      </c>
      <c r="G197" s="109" t="s">
        <v>389</v>
      </c>
      <c r="H197" s="96" t="s">
        <v>510</v>
      </c>
      <c r="I197" s="96" t="s">
        <v>328</v>
      </c>
      <c r="J197" s="96"/>
      <c r="K197" s="103">
        <v>4.0899999999954559</v>
      </c>
      <c r="L197" s="109" t="s">
        <v>137</v>
      </c>
      <c r="M197" s="110">
        <v>5.6500000000000002E-2</v>
      </c>
      <c r="N197" s="110">
        <v>2.3799999999904554E-2</v>
      </c>
      <c r="O197" s="103">
        <v>385035.67440000008</v>
      </c>
      <c r="P197" s="105">
        <v>113.74</v>
      </c>
      <c r="Q197" s="96"/>
      <c r="R197" s="103">
        <v>437.93959371099999</v>
      </c>
      <c r="S197" s="104">
        <v>1.233540027721516E-3</v>
      </c>
      <c r="T197" s="104">
        <f t="shared" si="3"/>
        <v>7.5674988905790149E-5</v>
      </c>
      <c r="U197" s="104">
        <f>R197/'סכום נכסי הקרן'!$C$42</f>
        <v>5.8143191428474875E-6</v>
      </c>
    </row>
    <row r="198" spans="2:21">
      <c r="B198" s="102" t="s">
        <v>773</v>
      </c>
      <c r="C198" s="96" t="s">
        <v>774</v>
      </c>
      <c r="D198" s="109" t="s">
        <v>124</v>
      </c>
      <c r="E198" s="109" t="s">
        <v>324</v>
      </c>
      <c r="F198" s="96" t="s">
        <v>592</v>
      </c>
      <c r="G198" s="109" t="s">
        <v>449</v>
      </c>
      <c r="H198" s="96" t="s">
        <v>514</v>
      </c>
      <c r="I198" s="96" t="s">
        <v>135</v>
      </c>
      <c r="J198" s="96"/>
      <c r="K198" s="103">
        <v>3.7500000000003451</v>
      </c>
      <c r="L198" s="109" t="s">
        <v>137</v>
      </c>
      <c r="M198" s="110">
        <v>4.0999999999999995E-2</v>
      </c>
      <c r="N198" s="110">
        <v>1.3100000000003453E-2</v>
      </c>
      <c r="O198" s="103">
        <v>3850356.7439999986</v>
      </c>
      <c r="P198" s="105">
        <v>110.86</v>
      </c>
      <c r="Q198" s="103">
        <v>78.932313252</v>
      </c>
      <c r="R198" s="103">
        <v>4347.4377996499998</v>
      </c>
      <c r="S198" s="104">
        <v>1.2834522479999996E-2</v>
      </c>
      <c r="T198" s="104">
        <f t="shared" si="3"/>
        <v>7.5122759390015609E-4</v>
      </c>
      <c r="U198" s="104">
        <f>R198/'סכום נכסי הקרן'!$C$42</f>
        <v>5.7718898185589766E-5</v>
      </c>
    </row>
    <row r="199" spans="2:21">
      <c r="B199" s="102" t="s">
        <v>775</v>
      </c>
      <c r="C199" s="96" t="s">
        <v>776</v>
      </c>
      <c r="D199" s="109" t="s">
        <v>124</v>
      </c>
      <c r="E199" s="109" t="s">
        <v>324</v>
      </c>
      <c r="F199" s="96" t="s">
        <v>608</v>
      </c>
      <c r="G199" s="109" t="s">
        <v>453</v>
      </c>
      <c r="H199" s="96" t="s">
        <v>510</v>
      </c>
      <c r="I199" s="96" t="s">
        <v>328</v>
      </c>
      <c r="J199" s="96"/>
      <c r="K199" s="103">
        <v>7.5399999999998153</v>
      </c>
      <c r="L199" s="109" t="s">
        <v>137</v>
      </c>
      <c r="M199" s="110">
        <v>2.4300000000000002E-2</v>
      </c>
      <c r="N199" s="110">
        <v>2.6499999999999052E-2</v>
      </c>
      <c r="O199" s="103">
        <v>20792390.866882</v>
      </c>
      <c r="P199" s="105">
        <v>99.46</v>
      </c>
      <c r="Q199" s="96"/>
      <c r="R199" s="103">
        <v>20680.111956682998</v>
      </c>
      <c r="S199" s="104">
        <v>2.4048149600552848E-2</v>
      </c>
      <c r="T199" s="104">
        <f t="shared" si="3"/>
        <v>3.5734774050259067E-3</v>
      </c>
      <c r="U199" s="104">
        <f>R199/'סכום נכסי הקרן'!$C$42</f>
        <v>2.745601734866637E-4</v>
      </c>
    </row>
    <row r="200" spans="2:21">
      <c r="B200" s="102" t="s">
        <v>777</v>
      </c>
      <c r="C200" s="96" t="s">
        <v>778</v>
      </c>
      <c r="D200" s="109" t="s">
        <v>124</v>
      </c>
      <c r="E200" s="109" t="s">
        <v>324</v>
      </c>
      <c r="F200" s="96" t="s">
        <v>608</v>
      </c>
      <c r="G200" s="109" t="s">
        <v>453</v>
      </c>
      <c r="H200" s="96" t="s">
        <v>510</v>
      </c>
      <c r="I200" s="96" t="s">
        <v>328</v>
      </c>
      <c r="J200" s="96"/>
      <c r="K200" s="103">
        <v>3.7900000000008944</v>
      </c>
      <c r="L200" s="109" t="s">
        <v>137</v>
      </c>
      <c r="M200" s="110">
        <v>1.7500000000000002E-2</v>
      </c>
      <c r="N200" s="110">
        <v>1.8100000000001847E-2</v>
      </c>
      <c r="O200" s="103">
        <v>6489245.9342499999</v>
      </c>
      <c r="P200" s="105">
        <v>99.98</v>
      </c>
      <c r="Q200" s="96"/>
      <c r="R200" s="103">
        <v>6487.9479757799991</v>
      </c>
      <c r="S200" s="104">
        <v>9.3424488004475378E-3</v>
      </c>
      <c r="T200" s="104">
        <f t="shared" si="3"/>
        <v>1.1211029971692713E-3</v>
      </c>
      <c r="U200" s="104">
        <f>R200/'סכום נכסי הקרן'!$C$42</f>
        <v>8.6137450587009455E-5</v>
      </c>
    </row>
    <row r="201" spans="2:21">
      <c r="B201" s="102" t="s">
        <v>779</v>
      </c>
      <c r="C201" s="96" t="s">
        <v>780</v>
      </c>
      <c r="D201" s="109" t="s">
        <v>124</v>
      </c>
      <c r="E201" s="109" t="s">
        <v>324</v>
      </c>
      <c r="F201" s="96" t="s">
        <v>608</v>
      </c>
      <c r="G201" s="109" t="s">
        <v>453</v>
      </c>
      <c r="H201" s="96" t="s">
        <v>510</v>
      </c>
      <c r="I201" s="96" t="s">
        <v>328</v>
      </c>
      <c r="J201" s="96"/>
      <c r="K201" s="103">
        <v>2.3500000000005126</v>
      </c>
      <c r="L201" s="109" t="s">
        <v>137</v>
      </c>
      <c r="M201" s="110">
        <v>2.9600000000000001E-2</v>
      </c>
      <c r="N201" s="110">
        <v>1.5599999999999625E-2</v>
      </c>
      <c r="O201" s="103">
        <v>5180441.1438210001</v>
      </c>
      <c r="P201" s="105">
        <v>103.57</v>
      </c>
      <c r="Q201" s="96"/>
      <c r="R201" s="103">
        <v>5365.3828345950005</v>
      </c>
      <c r="S201" s="104">
        <v>1.2684910022725603E-2</v>
      </c>
      <c r="T201" s="104">
        <f t="shared" si="3"/>
        <v>9.2712623456291793E-4</v>
      </c>
      <c r="U201" s="104">
        <f>R201/'סכום נכסי הקרן'!$C$42</f>
        <v>7.1233678278647631E-5</v>
      </c>
    </row>
    <row r="202" spans="2:21">
      <c r="B202" s="102" t="s">
        <v>781</v>
      </c>
      <c r="C202" s="96" t="s">
        <v>782</v>
      </c>
      <c r="D202" s="109" t="s">
        <v>124</v>
      </c>
      <c r="E202" s="109" t="s">
        <v>324</v>
      </c>
      <c r="F202" s="96" t="s">
        <v>613</v>
      </c>
      <c r="G202" s="109" t="s">
        <v>449</v>
      </c>
      <c r="H202" s="96" t="s">
        <v>510</v>
      </c>
      <c r="I202" s="96" t="s">
        <v>328</v>
      </c>
      <c r="J202" s="96"/>
      <c r="K202" s="103">
        <v>3.3400000000032786</v>
      </c>
      <c r="L202" s="109" t="s">
        <v>137</v>
      </c>
      <c r="M202" s="110">
        <v>3.85E-2</v>
      </c>
      <c r="N202" s="110">
        <v>1.7000000000006309E-2</v>
      </c>
      <c r="O202" s="103">
        <v>1453938.8252080001</v>
      </c>
      <c r="P202" s="105">
        <v>109.07</v>
      </c>
      <c r="Q202" s="96"/>
      <c r="R202" s="103">
        <v>1585.8110281200002</v>
      </c>
      <c r="S202" s="104">
        <v>3.6455010398088418E-3</v>
      </c>
      <c r="T202" s="104">
        <f t="shared" si="3"/>
        <v>2.7402462276305119E-4</v>
      </c>
      <c r="U202" s="104">
        <f>R202/'סכום נכסי הקרן'!$C$42</f>
        <v>2.1054071269521706E-5</v>
      </c>
    </row>
    <row r="203" spans="2:21">
      <c r="B203" s="102" t="s">
        <v>783</v>
      </c>
      <c r="C203" s="96" t="s">
        <v>784</v>
      </c>
      <c r="D203" s="109" t="s">
        <v>124</v>
      </c>
      <c r="E203" s="109" t="s">
        <v>324</v>
      </c>
      <c r="F203" s="96" t="s">
        <v>613</v>
      </c>
      <c r="G203" s="109" t="s">
        <v>449</v>
      </c>
      <c r="H203" s="96" t="s">
        <v>514</v>
      </c>
      <c r="I203" s="96" t="s">
        <v>135</v>
      </c>
      <c r="J203" s="96"/>
      <c r="K203" s="103">
        <v>4.6500000000001966</v>
      </c>
      <c r="L203" s="109" t="s">
        <v>137</v>
      </c>
      <c r="M203" s="110">
        <v>3.61E-2</v>
      </c>
      <c r="N203" s="110">
        <v>1.580000000000005E-2</v>
      </c>
      <c r="O203" s="103">
        <v>21047156.458972998</v>
      </c>
      <c r="P203" s="105">
        <v>111.39</v>
      </c>
      <c r="Q203" s="96"/>
      <c r="R203" s="103">
        <v>23444.426878835999</v>
      </c>
      <c r="S203" s="104">
        <v>2.7423005158271008E-2</v>
      </c>
      <c r="T203" s="104">
        <f t="shared" si="3"/>
        <v>4.0511448826189107E-3</v>
      </c>
      <c r="U203" s="104">
        <f>R203/'סכום נכסי הקרן'!$C$42</f>
        <v>3.1126068972119172E-4</v>
      </c>
    </row>
    <row r="204" spans="2:21">
      <c r="B204" s="102" t="s">
        <v>785</v>
      </c>
      <c r="C204" s="96" t="s">
        <v>786</v>
      </c>
      <c r="D204" s="109" t="s">
        <v>124</v>
      </c>
      <c r="E204" s="109" t="s">
        <v>324</v>
      </c>
      <c r="F204" s="96" t="s">
        <v>613</v>
      </c>
      <c r="G204" s="109" t="s">
        <v>449</v>
      </c>
      <c r="H204" s="96" t="s">
        <v>514</v>
      </c>
      <c r="I204" s="96" t="s">
        <v>135</v>
      </c>
      <c r="J204" s="96"/>
      <c r="K204" s="103">
        <v>5.6000000000017547</v>
      </c>
      <c r="L204" s="109" t="s">
        <v>137</v>
      </c>
      <c r="M204" s="110">
        <v>3.3000000000000002E-2</v>
      </c>
      <c r="N204" s="110">
        <v>1.9400000000005385E-2</v>
      </c>
      <c r="O204" s="103">
        <v>7310115.4919890007</v>
      </c>
      <c r="P204" s="105">
        <v>109.04</v>
      </c>
      <c r="Q204" s="96"/>
      <c r="R204" s="103">
        <v>7970.9499322050024</v>
      </c>
      <c r="S204" s="104">
        <v>2.3707585632940377E-2</v>
      </c>
      <c r="T204" s="104">
        <f t="shared" si="3"/>
        <v>1.3773624407348746E-3</v>
      </c>
      <c r="U204" s="104">
        <f>R204/'סכום נכסי הקרן'!$C$42</f>
        <v>1.058265738997838E-4</v>
      </c>
    </row>
    <row r="205" spans="2:21">
      <c r="B205" s="102" t="s">
        <v>787</v>
      </c>
      <c r="C205" s="96" t="s">
        <v>788</v>
      </c>
      <c r="D205" s="109" t="s">
        <v>124</v>
      </c>
      <c r="E205" s="109" t="s">
        <v>324</v>
      </c>
      <c r="F205" s="96" t="s">
        <v>613</v>
      </c>
      <c r="G205" s="109" t="s">
        <v>449</v>
      </c>
      <c r="H205" s="96" t="s">
        <v>514</v>
      </c>
      <c r="I205" s="96" t="s">
        <v>135</v>
      </c>
      <c r="J205" s="96"/>
      <c r="K205" s="103">
        <v>7.9099999999993713</v>
      </c>
      <c r="L205" s="109" t="s">
        <v>137</v>
      </c>
      <c r="M205" s="110">
        <v>2.6200000000000001E-2</v>
      </c>
      <c r="N205" s="110">
        <v>2.5899999999998528E-2</v>
      </c>
      <c r="O205" s="103">
        <v>21010755.025884002</v>
      </c>
      <c r="P205" s="105">
        <v>100.8</v>
      </c>
      <c r="Q205" s="96"/>
      <c r="R205" s="103">
        <v>21178.840365006996</v>
      </c>
      <c r="S205" s="104">
        <v>2.6263443782355005E-2</v>
      </c>
      <c r="T205" s="104">
        <f t="shared" si="3"/>
        <v>3.6596565660538239E-3</v>
      </c>
      <c r="U205" s="104">
        <f>R205/'סכום נכסי הקרן'!$C$42</f>
        <v>2.8118155728763068E-4</v>
      </c>
    </row>
    <row r="206" spans="2:21">
      <c r="B206" s="102" t="s">
        <v>789</v>
      </c>
      <c r="C206" s="96" t="s">
        <v>790</v>
      </c>
      <c r="D206" s="109" t="s">
        <v>124</v>
      </c>
      <c r="E206" s="109" t="s">
        <v>324</v>
      </c>
      <c r="F206" s="96" t="s">
        <v>791</v>
      </c>
      <c r="G206" s="109" t="s">
        <v>132</v>
      </c>
      <c r="H206" s="96" t="s">
        <v>514</v>
      </c>
      <c r="I206" s="96" t="s">
        <v>135</v>
      </c>
      <c r="J206" s="96"/>
      <c r="K206" s="103">
        <v>2.9500000000005286</v>
      </c>
      <c r="L206" s="109" t="s">
        <v>137</v>
      </c>
      <c r="M206" s="110">
        <v>2.75E-2</v>
      </c>
      <c r="N206" s="110">
        <v>4.0200000000009083E-2</v>
      </c>
      <c r="O206" s="103">
        <v>6600230.3930140007</v>
      </c>
      <c r="P206" s="105">
        <v>97.35</v>
      </c>
      <c r="Q206" s="96"/>
      <c r="R206" s="103">
        <v>6425.3240683080003</v>
      </c>
      <c r="S206" s="104">
        <v>1.6346581620915727E-2</v>
      </c>
      <c r="T206" s="104">
        <f t="shared" si="3"/>
        <v>1.1102817250777872E-3</v>
      </c>
      <c r="U206" s="104">
        <f>R206/'סכום נכסי הקרן'!$C$42</f>
        <v>8.530602225935148E-5</v>
      </c>
    </row>
    <row r="207" spans="2:21">
      <c r="B207" s="102" t="s">
        <v>792</v>
      </c>
      <c r="C207" s="96" t="s">
        <v>793</v>
      </c>
      <c r="D207" s="109" t="s">
        <v>124</v>
      </c>
      <c r="E207" s="109" t="s">
        <v>324</v>
      </c>
      <c r="F207" s="96" t="s">
        <v>791</v>
      </c>
      <c r="G207" s="109" t="s">
        <v>132</v>
      </c>
      <c r="H207" s="96" t="s">
        <v>514</v>
      </c>
      <c r="I207" s="96" t="s">
        <v>135</v>
      </c>
      <c r="J207" s="96"/>
      <c r="K207" s="103">
        <v>3.6700000000001944</v>
      </c>
      <c r="L207" s="109" t="s">
        <v>137</v>
      </c>
      <c r="M207" s="110">
        <v>2.3E-2</v>
      </c>
      <c r="N207" s="110">
        <v>4.8900000000003711E-2</v>
      </c>
      <c r="O207" s="103">
        <v>11876946.663832998</v>
      </c>
      <c r="P207" s="105">
        <v>91.79</v>
      </c>
      <c r="Q207" s="96"/>
      <c r="R207" s="103">
        <v>10901.849078964</v>
      </c>
      <c r="S207" s="104">
        <v>3.9337778509569432E-2</v>
      </c>
      <c r="T207" s="104">
        <f t="shared" si="3"/>
        <v>1.8838153022711665E-3</v>
      </c>
      <c r="U207" s="104">
        <f>R207/'סכום נכסי הקרן'!$C$42</f>
        <v>1.4473875096592464E-4</v>
      </c>
    </row>
    <row r="208" spans="2:21">
      <c r="B208" s="102" t="s">
        <v>794</v>
      </c>
      <c r="C208" s="96" t="s">
        <v>795</v>
      </c>
      <c r="D208" s="109" t="s">
        <v>124</v>
      </c>
      <c r="E208" s="109" t="s">
        <v>324</v>
      </c>
      <c r="F208" s="96" t="s">
        <v>619</v>
      </c>
      <c r="G208" s="109" t="s">
        <v>133</v>
      </c>
      <c r="H208" s="96" t="s">
        <v>510</v>
      </c>
      <c r="I208" s="96" t="s">
        <v>328</v>
      </c>
      <c r="J208" s="96"/>
      <c r="K208" s="103">
        <v>2.8999999999982227</v>
      </c>
      <c r="L208" s="109" t="s">
        <v>137</v>
      </c>
      <c r="M208" s="110">
        <v>2.7000000000000003E-2</v>
      </c>
      <c r="N208" s="110">
        <v>4.2599999999854289E-2</v>
      </c>
      <c r="O208" s="103">
        <v>293563.29790899996</v>
      </c>
      <c r="P208" s="105">
        <v>95.85</v>
      </c>
      <c r="Q208" s="96"/>
      <c r="R208" s="103">
        <v>281.38042103499998</v>
      </c>
      <c r="S208" s="104">
        <v>1.7255924427859023E-3</v>
      </c>
      <c r="T208" s="104">
        <f t="shared" si="3"/>
        <v>4.8621911665246503E-5</v>
      </c>
      <c r="U208" s="104">
        <f>R208/'סכום נכסי הקרן'!$C$42</f>
        <v>3.735756236568827E-6</v>
      </c>
    </row>
    <row r="209" spans="2:21">
      <c r="B209" s="102" t="s">
        <v>796</v>
      </c>
      <c r="C209" s="96" t="s">
        <v>797</v>
      </c>
      <c r="D209" s="109" t="s">
        <v>124</v>
      </c>
      <c r="E209" s="109" t="s">
        <v>324</v>
      </c>
      <c r="F209" s="96" t="s">
        <v>628</v>
      </c>
      <c r="G209" s="109" t="s">
        <v>133</v>
      </c>
      <c r="H209" s="96" t="s">
        <v>629</v>
      </c>
      <c r="I209" s="96" t="s">
        <v>328</v>
      </c>
      <c r="J209" s="96"/>
      <c r="K209" s="103">
        <v>2.9800000000001594</v>
      </c>
      <c r="L209" s="109" t="s">
        <v>137</v>
      </c>
      <c r="M209" s="110">
        <v>2.7999999999999997E-2</v>
      </c>
      <c r="N209" s="110">
        <v>0.11900000000000001</v>
      </c>
      <c r="O209" s="103">
        <v>8223029.1400219984</v>
      </c>
      <c r="P209" s="105">
        <v>76.66</v>
      </c>
      <c r="Q209" s="96"/>
      <c r="R209" s="103">
        <v>6303.7739562999996</v>
      </c>
      <c r="S209" s="104">
        <v>3.0878817649350351E-2</v>
      </c>
      <c r="T209" s="104">
        <f t="shared" si="3"/>
        <v>1.0892781357476728E-3</v>
      </c>
      <c r="U209" s="104">
        <f>R209/'סכום נכסי הקרן'!$C$42</f>
        <v>8.3692258276344835E-5</v>
      </c>
    </row>
    <row r="210" spans="2:21">
      <c r="B210" s="102" t="s">
        <v>798</v>
      </c>
      <c r="C210" s="96" t="s">
        <v>799</v>
      </c>
      <c r="D210" s="109" t="s">
        <v>124</v>
      </c>
      <c r="E210" s="109" t="s">
        <v>324</v>
      </c>
      <c r="F210" s="96" t="s">
        <v>628</v>
      </c>
      <c r="G210" s="109" t="s">
        <v>133</v>
      </c>
      <c r="H210" s="96" t="s">
        <v>629</v>
      </c>
      <c r="I210" s="96" t="s">
        <v>328</v>
      </c>
      <c r="J210" s="96"/>
      <c r="K210" s="103">
        <v>0.40000000000053193</v>
      </c>
      <c r="L210" s="109" t="s">
        <v>137</v>
      </c>
      <c r="M210" s="110">
        <v>4.2999999999999997E-2</v>
      </c>
      <c r="N210" s="110">
        <v>0.3028000000000462</v>
      </c>
      <c r="O210" s="103">
        <v>2459708.0021559997</v>
      </c>
      <c r="P210" s="105">
        <v>91.69</v>
      </c>
      <c r="Q210" s="96"/>
      <c r="R210" s="103">
        <v>2255.3063501020006</v>
      </c>
      <c r="S210" s="104">
        <v>1.8332567873832927E-2</v>
      </c>
      <c r="T210" s="104">
        <f t="shared" si="3"/>
        <v>3.8971192711055423E-4</v>
      </c>
      <c r="U210" s="104">
        <f>R210/'סכום נכסי הקרן'!$C$42</f>
        <v>2.9942647508224585E-5</v>
      </c>
    </row>
    <row r="211" spans="2:21">
      <c r="B211" s="102" t="s">
        <v>800</v>
      </c>
      <c r="C211" s="96" t="s">
        <v>801</v>
      </c>
      <c r="D211" s="109" t="s">
        <v>124</v>
      </c>
      <c r="E211" s="109" t="s">
        <v>324</v>
      </c>
      <c r="F211" s="96" t="s">
        <v>628</v>
      </c>
      <c r="G211" s="109" t="s">
        <v>133</v>
      </c>
      <c r="H211" s="96" t="s">
        <v>629</v>
      </c>
      <c r="I211" s="96" t="s">
        <v>328</v>
      </c>
      <c r="J211" s="96"/>
      <c r="K211" s="103">
        <v>1.3199999999992553</v>
      </c>
      <c r="L211" s="109" t="s">
        <v>137</v>
      </c>
      <c r="M211" s="110">
        <v>4.2500000000000003E-2</v>
      </c>
      <c r="N211" s="110">
        <v>0.23459999999992562</v>
      </c>
      <c r="O211" s="103">
        <v>2274401.862282</v>
      </c>
      <c r="P211" s="105">
        <v>80.290000000000006</v>
      </c>
      <c r="Q211" s="96"/>
      <c r="R211" s="103">
        <v>1826.1172792730001</v>
      </c>
      <c r="S211" s="104">
        <v>8.7951030120840424E-3</v>
      </c>
      <c r="T211" s="104">
        <f t="shared" si="3"/>
        <v>3.1554900911939386E-4</v>
      </c>
      <c r="U211" s="104">
        <f>R211/'סכום נכסי הקרן'!$C$42</f>
        <v>2.4244504964692091E-5</v>
      </c>
    </row>
    <row r="212" spans="2:21">
      <c r="B212" s="102" t="s">
        <v>802</v>
      </c>
      <c r="C212" s="96" t="s">
        <v>803</v>
      </c>
      <c r="D212" s="109" t="s">
        <v>124</v>
      </c>
      <c r="E212" s="109" t="s">
        <v>324</v>
      </c>
      <c r="F212" s="96" t="s">
        <v>628</v>
      </c>
      <c r="G212" s="109" t="s">
        <v>133</v>
      </c>
      <c r="H212" s="96" t="s">
        <v>629</v>
      </c>
      <c r="I212" s="96" t="s">
        <v>328</v>
      </c>
      <c r="J212" s="96"/>
      <c r="K212" s="103">
        <v>1.1899999999995918</v>
      </c>
      <c r="L212" s="109" t="s">
        <v>137</v>
      </c>
      <c r="M212" s="110">
        <v>3.7000000000000005E-2</v>
      </c>
      <c r="N212" s="110">
        <v>0.2229999999999725</v>
      </c>
      <c r="O212" s="103">
        <v>5849001.1740409993</v>
      </c>
      <c r="P212" s="105">
        <v>81.99</v>
      </c>
      <c r="Q212" s="96"/>
      <c r="R212" s="103">
        <v>4795.5963235839999</v>
      </c>
      <c r="S212" s="104">
        <v>2.9660803019558389E-2</v>
      </c>
      <c r="T212" s="104">
        <f t="shared" si="3"/>
        <v>8.2866839124701836E-4</v>
      </c>
      <c r="U212" s="104">
        <f>R212/'סכום נכסי הקרן'!$C$42</f>
        <v>6.3668889285182549E-5</v>
      </c>
    </row>
    <row r="213" spans="2:21">
      <c r="B213" s="102" t="s">
        <v>804</v>
      </c>
      <c r="C213" s="96" t="s">
        <v>805</v>
      </c>
      <c r="D213" s="109" t="s">
        <v>124</v>
      </c>
      <c r="E213" s="109" t="s">
        <v>324</v>
      </c>
      <c r="F213" s="96" t="s">
        <v>806</v>
      </c>
      <c r="G213" s="109" t="s">
        <v>679</v>
      </c>
      <c r="H213" s="96" t="s">
        <v>625</v>
      </c>
      <c r="I213" s="96" t="s">
        <v>135</v>
      </c>
      <c r="J213" s="96"/>
      <c r="K213" s="103">
        <v>3.32999999999784</v>
      </c>
      <c r="L213" s="109" t="s">
        <v>137</v>
      </c>
      <c r="M213" s="110">
        <v>3.7499999999999999E-2</v>
      </c>
      <c r="N213" s="110">
        <v>1.6299999999986093E-2</v>
      </c>
      <c r="O213" s="103">
        <v>1335635.4366770003</v>
      </c>
      <c r="P213" s="105">
        <v>107.15</v>
      </c>
      <c r="Q213" s="96"/>
      <c r="R213" s="103">
        <v>1431.1333707730003</v>
      </c>
      <c r="S213" s="104">
        <v>3.379023239951544E-3</v>
      </c>
      <c r="T213" s="104">
        <f t="shared" si="3"/>
        <v>2.4729666719155242E-4</v>
      </c>
      <c r="U213" s="104">
        <f>R213/'סכום נכסי הקרן'!$C$42</f>
        <v>1.9000488362201953E-5</v>
      </c>
    </row>
    <row r="214" spans="2:21">
      <c r="B214" s="102" t="s">
        <v>807</v>
      </c>
      <c r="C214" s="96" t="s">
        <v>808</v>
      </c>
      <c r="D214" s="109" t="s">
        <v>124</v>
      </c>
      <c r="E214" s="109" t="s">
        <v>324</v>
      </c>
      <c r="F214" s="96" t="s">
        <v>806</v>
      </c>
      <c r="G214" s="109" t="s">
        <v>679</v>
      </c>
      <c r="H214" s="96" t="s">
        <v>629</v>
      </c>
      <c r="I214" s="96" t="s">
        <v>328</v>
      </c>
      <c r="J214" s="96"/>
      <c r="K214" s="103">
        <v>5.7900000000002301</v>
      </c>
      <c r="L214" s="109" t="s">
        <v>137</v>
      </c>
      <c r="M214" s="110">
        <v>3.7499999999999999E-2</v>
      </c>
      <c r="N214" s="110">
        <v>2.0799999999999999E-2</v>
      </c>
      <c r="O214" s="103">
        <v>7768672.2845319994</v>
      </c>
      <c r="P214" s="105">
        <v>111.87</v>
      </c>
      <c r="Q214" s="96"/>
      <c r="R214" s="103">
        <v>8690.8139429999992</v>
      </c>
      <c r="S214" s="104">
        <v>2.0996411579816215E-2</v>
      </c>
      <c r="T214" s="104">
        <f t="shared" si="3"/>
        <v>1.5017533426146849E-3</v>
      </c>
      <c r="U214" s="104">
        <f>R214/'סכום נכסי הקרן'!$C$42</f>
        <v>1.1538387166029271E-4</v>
      </c>
    </row>
    <row r="215" spans="2:21">
      <c r="B215" s="102" t="s">
        <v>809</v>
      </c>
      <c r="C215" s="96" t="s">
        <v>810</v>
      </c>
      <c r="D215" s="109" t="s">
        <v>124</v>
      </c>
      <c r="E215" s="109" t="s">
        <v>324</v>
      </c>
      <c r="F215" s="96" t="s">
        <v>811</v>
      </c>
      <c r="G215" s="109" t="s">
        <v>132</v>
      </c>
      <c r="H215" s="96" t="s">
        <v>629</v>
      </c>
      <c r="I215" s="96" t="s">
        <v>328</v>
      </c>
      <c r="J215" s="96"/>
      <c r="K215" s="103">
        <v>1.520000000007133</v>
      </c>
      <c r="L215" s="109" t="s">
        <v>137</v>
      </c>
      <c r="M215" s="110">
        <v>3.4000000000000002E-2</v>
      </c>
      <c r="N215" s="110">
        <v>7.4700000000113176E-2</v>
      </c>
      <c r="O215" s="103">
        <v>479374.83881700004</v>
      </c>
      <c r="P215" s="105">
        <v>94.75</v>
      </c>
      <c r="Q215" s="96"/>
      <c r="R215" s="103">
        <v>454.20764293800005</v>
      </c>
      <c r="S215" s="104">
        <v>1.0533565924003088E-3</v>
      </c>
      <c r="T215" s="104">
        <f t="shared" si="3"/>
        <v>7.8486071672571178E-5</v>
      </c>
      <c r="U215" s="104">
        <f>R215/'סכום נכסי הקרן'!$C$42</f>
        <v>6.0303024231803254E-6</v>
      </c>
    </row>
    <row r="216" spans="2:21">
      <c r="B216" s="102" t="s">
        <v>812</v>
      </c>
      <c r="C216" s="96" t="s">
        <v>813</v>
      </c>
      <c r="D216" s="109" t="s">
        <v>124</v>
      </c>
      <c r="E216" s="109" t="s">
        <v>324</v>
      </c>
      <c r="F216" s="96" t="s">
        <v>814</v>
      </c>
      <c r="G216" s="109" t="s">
        <v>542</v>
      </c>
      <c r="H216" s="96" t="s">
        <v>625</v>
      </c>
      <c r="I216" s="96" t="s">
        <v>135</v>
      </c>
      <c r="J216" s="96"/>
      <c r="K216" s="103">
        <v>2.2400557827010239</v>
      </c>
      <c r="L216" s="109" t="s">
        <v>137</v>
      </c>
      <c r="M216" s="110">
        <v>6.0499999999999998E-2</v>
      </c>
      <c r="N216" s="110">
        <v>5.8200902242929453E-2</v>
      </c>
      <c r="O216" s="103">
        <v>9.4652999999999987E-2</v>
      </c>
      <c r="P216" s="105">
        <v>101.2</v>
      </c>
      <c r="Q216" s="96"/>
      <c r="R216" s="103">
        <v>9.465299999999999E-5</v>
      </c>
      <c r="S216" s="104">
        <v>1.7756003739736704E-10</v>
      </c>
      <c r="T216" s="104">
        <f t="shared" si="3"/>
        <v>1.6355828127352625E-11</v>
      </c>
      <c r="U216" s="104">
        <f>R216/'סכום נכסי הקרן'!$C$42</f>
        <v>1.2566636077922632E-12</v>
      </c>
    </row>
    <row r="217" spans="2:21">
      <c r="B217" s="102" t="s">
        <v>815</v>
      </c>
      <c r="C217" s="96" t="s">
        <v>816</v>
      </c>
      <c r="D217" s="109" t="s">
        <v>124</v>
      </c>
      <c r="E217" s="109" t="s">
        <v>324</v>
      </c>
      <c r="F217" s="96" t="s">
        <v>817</v>
      </c>
      <c r="G217" s="109" t="s">
        <v>133</v>
      </c>
      <c r="H217" s="96" t="s">
        <v>629</v>
      </c>
      <c r="I217" s="96" t="s">
        <v>328</v>
      </c>
      <c r="J217" s="96"/>
      <c r="K217" s="103">
        <v>2.4200000000001678</v>
      </c>
      <c r="L217" s="109" t="s">
        <v>137</v>
      </c>
      <c r="M217" s="110">
        <v>2.9500000000000002E-2</v>
      </c>
      <c r="N217" s="110">
        <v>1.8599999999998781E-2</v>
      </c>
      <c r="O217" s="103">
        <v>4974520.2677370002</v>
      </c>
      <c r="P217" s="105">
        <v>102.66</v>
      </c>
      <c r="Q217" s="96"/>
      <c r="R217" s="103">
        <v>5106.8425067670005</v>
      </c>
      <c r="S217" s="104">
        <v>3.0913140418290092E-2</v>
      </c>
      <c r="T217" s="104">
        <f t="shared" si="3"/>
        <v>8.8245104026433074E-4</v>
      </c>
      <c r="U217" s="104">
        <f>R217/'סכום נכסי הקרן'!$C$42</f>
        <v>6.7801159276311429E-5</v>
      </c>
    </row>
    <row r="218" spans="2:21">
      <c r="B218" s="102" t="s">
        <v>818</v>
      </c>
      <c r="C218" s="96" t="s">
        <v>819</v>
      </c>
      <c r="D218" s="109" t="s">
        <v>124</v>
      </c>
      <c r="E218" s="109" t="s">
        <v>324</v>
      </c>
      <c r="F218" s="96" t="s">
        <v>592</v>
      </c>
      <c r="G218" s="109" t="s">
        <v>449</v>
      </c>
      <c r="H218" s="96" t="s">
        <v>625</v>
      </c>
      <c r="I218" s="96" t="s">
        <v>135</v>
      </c>
      <c r="J218" s="96"/>
      <c r="K218" s="103">
        <v>7.8899999999985422</v>
      </c>
      <c r="L218" s="109" t="s">
        <v>137</v>
      </c>
      <c r="M218" s="110">
        <v>3.4300000000000004E-2</v>
      </c>
      <c r="N218" s="110">
        <v>2.1699999999993374E-2</v>
      </c>
      <c r="O218" s="103">
        <v>9878701.9521600008</v>
      </c>
      <c r="P218" s="105">
        <v>110.36</v>
      </c>
      <c r="Q218" s="96"/>
      <c r="R218" s="103">
        <v>10902.135474919</v>
      </c>
      <c r="S218" s="104">
        <v>3.8910910478021116E-2</v>
      </c>
      <c r="T218" s="104">
        <f t="shared" si="3"/>
        <v>1.8838647908559587E-3</v>
      </c>
      <c r="U218" s="104">
        <f>R218/'סכום נכסי הקרן'!$C$42</f>
        <v>1.4474255331105968E-4</v>
      </c>
    </row>
    <row r="219" spans="2:21">
      <c r="B219" s="102" t="s">
        <v>820</v>
      </c>
      <c r="C219" s="96" t="s">
        <v>821</v>
      </c>
      <c r="D219" s="109" t="s">
        <v>124</v>
      </c>
      <c r="E219" s="109" t="s">
        <v>324</v>
      </c>
      <c r="F219" s="96" t="s">
        <v>822</v>
      </c>
      <c r="G219" s="109" t="s">
        <v>542</v>
      </c>
      <c r="H219" s="96" t="s">
        <v>629</v>
      </c>
      <c r="I219" s="96" t="s">
        <v>328</v>
      </c>
      <c r="J219" s="96"/>
      <c r="K219" s="103">
        <v>3.9300000000006596</v>
      </c>
      <c r="L219" s="109" t="s">
        <v>137</v>
      </c>
      <c r="M219" s="110">
        <v>3.9E-2</v>
      </c>
      <c r="N219" s="110">
        <v>5.2000000000008442E-2</v>
      </c>
      <c r="O219" s="103">
        <v>9397758.2229180001</v>
      </c>
      <c r="P219" s="105">
        <v>95.66</v>
      </c>
      <c r="Q219" s="96"/>
      <c r="R219" s="103">
        <v>8989.895516042001</v>
      </c>
      <c r="S219" s="104">
        <v>2.2328300085338211E-2</v>
      </c>
      <c r="T219" s="104">
        <f t="shared" si="3"/>
        <v>1.5534339740234436E-3</v>
      </c>
      <c r="U219" s="104">
        <f>R219/'סכום נכסי הקרן'!$C$42</f>
        <v>1.1935463781248173E-4</v>
      </c>
    </row>
    <row r="220" spans="2:21">
      <c r="B220" s="102" t="s">
        <v>823</v>
      </c>
      <c r="C220" s="96" t="s">
        <v>824</v>
      </c>
      <c r="D220" s="109" t="s">
        <v>124</v>
      </c>
      <c r="E220" s="109" t="s">
        <v>324</v>
      </c>
      <c r="F220" s="96" t="s">
        <v>825</v>
      </c>
      <c r="G220" s="109" t="s">
        <v>161</v>
      </c>
      <c r="H220" s="96" t="s">
        <v>629</v>
      </c>
      <c r="I220" s="96" t="s">
        <v>328</v>
      </c>
      <c r="J220" s="96"/>
      <c r="K220" s="103">
        <v>0.99000000000003674</v>
      </c>
      <c r="L220" s="109" t="s">
        <v>137</v>
      </c>
      <c r="M220" s="110">
        <v>1.21E-2</v>
      </c>
      <c r="N220" s="110">
        <v>1.4399999999993614E-2</v>
      </c>
      <c r="O220" s="103">
        <v>4078275.6370599996</v>
      </c>
      <c r="P220" s="105">
        <v>99.82</v>
      </c>
      <c r="Q220" s="96"/>
      <c r="R220" s="103">
        <v>4070.9347410149999</v>
      </c>
      <c r="S220" s="104">
        <v>1.8668568051257731E-2</v>
      </c>
      <c r="T220" s="104">
        <f t="shared" si="3"/>
        <v>7.0344847962251712E-4</v>
      </c>
      <c r="U220" s="104">
        <f>R220/'סכום נכסי הקרן'!$C$42</f>
        <v>5.4047896408257247E-5</v>
      </c>
    </row>
    <row r="221" spans="2:21">
      <c r="B221" s="102" t="s">
        <v>826</v>
      </c>
      <c r="C221" s="96" t="s">
        <v>827</v>
      </c>
      <c r="D221" s="109" t="s">
        <v>124</v>
      </c>
      <c r="E221" s="109" t="s">
        <v>324</v>
      </c>
      <c r="F221" s="96" t="s">
        <v>825</v>
      </c>
      <c r="G221" s="109" t="s">
        <v>161</v>
      </c>
      <c r="H221" s="96" t="s">
        <v>629</v>
      </c>
      <c r="I221" s="96" t="s">
        <v>328</v>
      </c>
      <c r="J221" s="96"/>
      <c r="K221" s="103">
        <v>2.4300000000000259</v>
      </c>
      <c r="L221" s="109" t="s">
        <v>137</v>
      </c>
      <c r="M221" s="110">
        <v>2.1600000000000001E-2</v>
      </c>
      <c r="N221" s="110">
        <v>1.4400000000000985E-2</v>
      </c>
      <c r="O221" s="103">
        <v>16755614.127744999</v>
      </c>
      <c r="P221" s="105">
        <v>101.79</v>
      </c>
      <c r="Q221" s="96"/>
      <c r="R221" s="103">
        <v>17055.539621978005</v>
      </c>
      <c r="S221" s="104">
        <v>2.0518090191236776E-2</v>
      </c>
      <c r="T221" s="104">
        <f t="shared" si="3"/>
        <v>2.9471593576149203E-3</v>
      </c>
      <c r="U221" s="104">
        <f>R221/'סכום נכסי הקרן'!$C$42</f>
        <v>2.2643842196442559E-4</v>
      </c>
    </row>
    <row r="222" spans="2:21">
      <c r="B222" s="102" t="s">
        <v>828</v>
      </c>
      <c r="C222" s="96" t="s">
        <v>829</v>
      </c>
      <c r="D222" s="109" t="s">
        <v>124</v>
      </c>
      <c r="E222" s="109" t="s">
        <v>324</v>
      </c>
      <c r="F222" s="96" t="s">
        <v>791</v>
      </c>
      <c r="G222" s="109" t="s">
        <v>132</v>
      </c>
      <c r="H222" s="96" t="s">
        <v>625</v>
      </c>
      <c r="I222" s="96" t="s">
        <v>135</v>
      </c>
      <c r="J222" s="96"/>
      <c r="K222" s="103">
        <v>1.960000000000061</v>
      </c>
      <c r="L222" s="109" t="s">
        <v>137</v>
      </c>
      <c r="M222" s="110">
        <v>2.4E-2</v>
      </c>
      <c r="N222" s="110">
        <v>4.0400000000008589E-2</v>
      </c>
      <c r="O222" s="103">
        <v>3356769.9031380005</v>
      </c>
      <c r="P222" s="105">
        <v>97.15</v>
      </c>
      <c r="Q222" s="96"/>
      <c r="R222" s="103">
        <v>3261.1019613550002</v>
      </c>
      <c r="S222" s="104">
        <v>1.192343450740019E-2</v>
      </c>
      <c r="T222" s="104">
        <f t="shared" si="3"/>
        <v>5.6351117434941234E-4</v>
      </c>
      <c r="U222" s="104">
        <f>R222/'סכום נכסי הקרן'!$C$42</f>
        <v>4.3296125385722598E-5</v>
      </c>
    </row>
    <row r="223" spans="2:21">
      <c r="B223" s="102" t="s">
        <v>830</v>
      </c>
      <c r="C223" s="96" t="s">
        <v>831</v>
      </c>
      <c r="D223" s="109" t="s">
        <v>124</v>
      </c>
      <c r="E223" s="109" t="s">
        <v>324</v>
      </c>
      <c r="F223" s="96" t="s">
        <v>832</v>
      </c>
      <c r="G223" s="109" t="s">
        <v>833</v>
      </c>
      <c r="H223" s="96" t="s">
        <v>629</v>
      </c>
      <c r="I223" s="96" t="s">
        <v>328</v>
      </c>
      <c r="J223" s="96"/>
      <c r="K223" s="103">
        <v>5.1500000000009152</v>
      </c>
      <c r="L223" s="109" t="s">
        <v>137</v>
      </c>
      <c r="M223" s="110">
        <v>2.6200000000000001E-2</v>
      </c>
      <c r="N223" s="110">
        <v>1.9200000000003783E-2</v>
      </c>
      <c r="O223" s="103">
        <v>11314258.211680001</v>
      </c>
      <c r="P223" s="105">
        <v>103.6</v>
      </c>
      <c r="Q223" s="103">
        <v>1288.9666936329997</v>
      </c>
      <c r="R223" s="103">
        <v>13010.538201574</v>
      </c>
      <c r="S223" s="104">
        <v>1.7428689685579427E-2</v>
      </c>
      <c r="T223" s="104">
        <f t="shared" si="3"/>
        <v>2.2481920981828351E-3</v>
      </c>
      <c r="U223" s="104">
        <f>R223/'סכום נכסי הקרן'!$C$42</f>
        <v>1.7273483012381064E-4</v>
      </c>
    </row>
    <row r="224" spans="2:21">
      <c r="B224" s="102" t="s">
        <v>834</v>
      </c>
      <c r="C224" s="96" t="s">
        <v>835</v>
      </c>
      <c r="D224" s="109" t="s">
        <v>124</v>
      </c>
      <c r="E224" s="109" t="s">
        <v>324</v>
      </c>
      <c r="F224" s="96" t="s">
        <v>832</v>
      </c>
      <c r="G224" s="109" t="s">
        <v>833</v>
      </c>
      <c r="H224" s="96" t="s">
        <v>629</v>
      </c>
      <c r="I224" s="96" t="s">
        <v>328</v>
      </c>
      <c r="J224" s="96"/>
      <c r="K224" s="103">
        <v>2.6400000000001431</v>
      </c>
      <c r="L224" s="109" t="s">
        <v>137</v>
      </c>
      <c r="M224" s="110">
        <v>3.3500000000000002E-2</v>
      </c>
      <c r="N224" s="110">
        <v>1.5900000000002256E-2</v>
      </c>
      <c r="O224" s="103">
        <v>4539718.1291999994</v>
      </c>
      <c r="P224" s="105">
        <v>105.52</v>
      </c>
      <c r="Q224" s="96"/>
      <c r="R224" s="103">
        <v>4790.310569887999</v>
      </c>
      <c r="S224" s="104">
        <v>1.1010630354554608E-2</v>
      </c>
      <c r="T224" s="104">
        <f t="shared" si="3"/>
        <v>8.2775502475070757E-4</v>
      </c>
      <c r="U224" s="104">
        <f>R224/'סכום נכסי הקרן'!$C$42</f>
        <v>6.3598712805731103E-5</v>
      </c>
    </row>
    <row r="225" spans="2:21">
      <c r="B225" s="102" t="s">
        <v>836</v>
      </c>
      <c r="C225" s="96" t="s">
        <v>837</v>
      </c>
      <c r="D225" s="109" t="s">
        <v>124</v>
      </c>
      <c r="E225" s="109" t="s">
        <v>324</v>
      </c>
      <c r="F225" s="96" t="s">
        <v>624</v>
      </c>
      <c r="G225" s="109" t="s">
        <v>334</v>
      </c>
      <c r="H225" s="96" t="s">
        <v>639</v>
      </c>
      <c r="I225" s="96" t="s">
        <v>135</v>
      </c>
      <c r="J225" s="96"/>
      <c r="K225" s="103">
        <v>0.18999999999950171</v>
      </c>
      <c r="L225" s="109" t="s">
        <v>137</v>
      </c>
      <c r="M225" s="110">
        <v>2.5399999999999999E-2</v>
      </c>
      <c r="N225" s="110">
        <v>2.0899999999972871E-2</v>
      </c>
      <c r="O225" s="103">
        <v>720767.22409899998</v>
      </c>
      <c r="P225" s="105">
        <v>100.23</v>
      </c>
      <c r="Q225" s="96"/>
      <c r="R225" s="103">
        <v>722.42500554399999</v>
      </c>
      <c r="S225" s="104">
        <v>7.4669238365966352E-3</v>
      </c>
      <c r="T225" s="104">
        <f t="shared" ref="T225:T243" si="4">R225/$R$11</f>
        <v>1.2483343608316093E-4</v>
      </c>
      <c r="U225" s="104">
        <f>R225/'סכום נכסי הקרן'!$C$42</f>
        <v>9.5912988899059607E-6</v>
      </c>
    </row>
    <row r="226" spans="2:21">
      <c r="B226" s="102" t="s">
        <v>838</v>
      </c>
      <c r="C226" s="96" t="s">
        <v>839</v>
      </c>
      <c r="D226" s="109" t="s">
        <v>124</v>
      </c>
      <c r="E226" s="109" t="s">
        <v>324</v>
      </c>
      <c r="F226" s="96" t="s">
        <v>840</v>
      </c>
      <c r="G226" s="109" t="s">
        <v>542</v>
      </c>
      <c r="H226" s="96" t="s">
        <v>639</v>
      </c>
      <c r="I226" s="96" t="s">
        <v>135</v>
      </c>
      <c r="J226" s="96"/>
      <c r="K226" s="103">
        <v>3.0899999999997463</v>
      </c>
      <c r="L226" s="109" t="s">
        <v>137</v>
      </c>
      <c r="M226" s="110">
        <v>3.95E-2</v>
      </c>
      <c r="N226" s="110">
        <v>0.1724000000000068</v>
      </c>
      <c r="O226" s="103">
        <v>7744167.266588999</v>
      </c>
      <c r="P226" s="105">
        <v>69.7</v>
      </c>
      <c r="Q226" s="96"/>
      <c r="R226" s="103">
        <v>5397.6848425930002</v>
      </c>
      <c r="S226" s="104">
        <v>1.3191182448115773E-2</v>
      </c>
      <c r="T226" s="104">
        <f t="shared" si="4"/>
        <v>9.3270794978571759E-4</v>
      </c>
      <c r="U226" s="104">
        <f>R226/'סכום נכסי הקרן'!$C$42</f>
        <v>7.1662536929822983E-5</v>
      </c>
    </row>
    <row r="227" spans="2:21">
      <c r="B227" s="102" t="s">
        <v>841</v>
      </c>
      <c r="C227" s="96" t="s">
        <v>842</v>
      </c>
      <c r="D227" s="109" t="s">
        <v>124</v>
      </c>
      <c r="E227" s="109" t="s">
        <v>324</v>
      </c>
      <c r="F227" s="96" t="s">
        <v>840</v>
      </c>
      <c r="G227" s="109" t="s">
        <v>542</v>
      </c>
      <c r="H227" s="96" t="s">
        <v>639</v>
      </c>
      <c r="I227" s="96" t="s">
        <v>135</v>
      </c>
      <c r="J227" s="96"/>
      <c r="K227" s="103">
        <v>3.6599999999999087</v>
      </c>
      <c r="L227" s="109" t="s">
        <v>137</v>
      </c>
      <c r="M227" s="110">
        <v>0.03</v>
      </c>
      <c r="N227" s="110">
        <v>5.2799999999999209E-2</v>
      </c>
      <c r="O227" s="103">
        <v>13105315.823765999</v>
      </c>
      <c r="P227" s="105">
        <v>93.51</v>
      </c>
      <c r="Q227" s="96"/>
      <c r="R227" s="103">
        <v>12254.780390332</v>
      </c>
      <c r="S227" s="104">
        <v>1.597743563006148E-2</v>
      </c>
      <c r="T227" s="104">
        <f t="shared" si="4"/>
        <v>2.1175988273242426E-3</v>
      </c>
      <c r="U227" s="104">
        <f>R227/'סכום נכסי הקרן'!$C$42</f>
        <v>1.6270098716381407E-4</v>
      </c>
    </row>
    <row r="228" spans="2:21">
      <c r="B228" s="102" t="s">
        <v>843</v>
      </c>
      <c r="C228" s="96" t="s">
        <v>844</v>
      </c>
      <c r="D228" s="109" t="s">
        <v>124</v>
      </c>
      <c r="E228" s="109" t="s">
        <v>324</v>
      </c>
      <c r="F228" s="96" t="s">
        <v>642</v>
      </c>
      <c r="G228" s="109" t="s">
        <v>643</v>
      </c>
      <c r="H228" s="96" t="s">
        <v>639</v>
      </c>
      <c r="I228" s="96" t="s">
        <v>135</v>
      </c>
      <c r="J228" s="96"/>
      <c r="K228" s="103">
        <v>4.0600000000001142</v>
      </c>
      <c r="L228" s="109" t="s">
        <v>137</v>
      </c>
      <c r="M228" s="110">
        <v>2.9500000000000002E-2</v>
      </c>
      <c r="N228" s="110">
        <v>3.4799999999997E-2</v>
      </c>
      <c r="O228" s="103">
        <v>8444153.2026539985</v>
      </c>
      <c r="P228" s="105">
        <v>98</v>
      </c>
      <c r="Q228" s="96"/>
      <c r="R228" s="103">
        <v>8275.2701386009994</v>
      </c>
      <c r="S228" s="104">
        <v>2.6603299211285084E-2</v>
      </c>
      <c r="T228" s="104">
        <f t="shared" si="4"/>
        <v>1.429948296349524E-3</v>
      </c>
      <c r="U228" s="104">
        <f>R228/'סכום נכסי הקרן'!$C$42</f>
        <v>1.0986689093668364E-4</v>
      </c>
    </row>
    <row r="229" spans="2:21">
      <c r="B229" s="102" t="s">
        <v>845</v>
      </c>
      <c r="C229" s="96" t="s">
        <v>846</v>
      </c>
      <c r="D229" s="109" t="s">
        <v>124</v>
      </c>
      <c r="E229" s="109" t="s">
        <v>324</v>
      </c>
      <c r="F229" s="96" t="s">
        <v>847</v>
      </c>
      <c r="G229" s="109" t="s">
        <v>449</v>
      </c>
      <c r="H229" s="96" t="s">
        <v>639</v>
      </c>
      <c r="I229" s="96" t="s">
        <v>135</v>
      </c>
      <c r="J229" s="96"/>
      <c r="K229" s="103">
        <v>1.9399999998635038</v>
      </c>
      <c r="L229" s="109" t="s">
        <v>137</v>
      </c>
      <c r="M229" s="110">
        <v>4.3499999999999997E-2</v>
      </c>
      <c r="N229" s="110">
        <v>2.0999999999090021E-2</v>
      </c>
      <c r="O229" s="103">
        <v>20637.270420999997</v>
      </c>
      <c r="P229" s="105">
        <v>106.5</v>
      </c>
      <c r="Q229" s="96"/>
      <c r="R229" s="103">
        <v>21.978693000000003</v>
      </c>
      <c r="S229" s="104">
        <v>1.1944592922008391E-4</v>
      </c>
      <c r="T229" s="104">
        <f t="shared" si="4"/>
        <v>3.7978693244994701E-6</v>
      </c>
      <c r="U229" s="104">
        <f>R229/'סכום נכסי הקרן'!$C$42</f>
        <v>2.9180082659755706E-7</v>
      </c>
    </row>
    <row r="230" spans="2:21">
      <c r="B230" s="102" t="s">
        <v>848</v>
      </c>
      <c r="C230" s="96" t="s">
        <v>849</v>
      </c>
      <c r="D230" s="109" t="s">
        <v>124</v>
      </c>
      <c r="E230" s="109" t="s">
        <v>324</v>
      </c>
      <c r="F230" s="96" t="s">
        <v>847</v>
      </c>
      <c r="G230" s="109" t="s">
        <v>449</v>
      </c>
      <c r="H230" s="96" t="s">
        <v>639</v>
      </c>
      <c r="I230" s="96" t="s">
        <v>135</v>
      </c>
      <c r="J230" s="96"/>
      <c r="K230" s="103">
        <v>4.9700000000012166</v>
      </c>
      <c r="L230" s="109" t="s">
        <v>137</v>
      </c>
      <c r="M230" s="110">
        <v>3.27E-2</v>
      </c>
      <c r="N230" s="110">
        <v>2.2700000000006586E-2</v>
      </c>
      <c r="O230" s="103">
        <v>4247181.5690249996</v>
      </c>
      <c r="P230" s="105">
        <v>105.5</v>
      </c>
      <c r="Q230" s="96"/>
      <c r="R230" s="103">
        <v>4480.776553714999</v>
      </c>
      <c r="S230" s="104">
        <v>1.9045657260201791E-2</v>
      </c>
      <c r="T230" s="104">
        <f t="shared" si="4"/>
        <v>7.7426823438912599E-4</v>
      </c>
      <c r="U230" s="104">
        <f>R230/'סכום נכסי הקרן'!$C$42</f>
        <v>5.9489174455141148E-5</v>
      </c>
    </row>
    <row r="231" spans="2:21">
      <c r="B231" s="102" t="s">
        <v>850</v>
      </c>
      <c r="C231" s="96" t="s">
        <v>851</v>
      </c>
      <c r="D231" s="109" t="s">
        <v>124</v>
      </c>
      <c r="E231" s="109" t="s">
        <v>324</v>
      </c>
      <c r="F231" s="96" t="s">
        <v>852</v>
      </c>
      <c r="G231" s="109" t="s">
        <v>133</v>
      </c>
      <c r="H231" s="96" t="s">
        <v>646</v>
      </c>
      <c r="I231" s="96" t="s">
        <v>328</v>
      </c>
      <c r="J231" s="96"/>
      <c r="K231" s="103">
        <v>0.72000000000065822</v>
      </c>
      <c r="L231" s="109" t="s">
        <v>137</v>
      </c>
      <c r="M231" s="110">
        <v>3.3000000000000002E-2</v>
      </c>
      <c r="N231" s="110">
        <v>0.17150000000006727</v>
      </c>
      <c r="O231" s="103">
        <v>1525414.7894629999</v>
      </c>
      <c r="P231" s="105">
        <v>91.66</v>
      </c>
      <c r="Q231" s="96"/>
      <c r="R231" s="103">
        <v>1398.1951442639997</v>
      </c>
      <c r="S231" s="104">
        <v>7.0614901109868084E-3</v>
      </c>
      <c r="T231" s="104">
        <f t="shared" si="4"/>
        <v>2.4160501482341806E-4</v>
      </c>
      <c r="U231" s="104">
        <f>R231/'סכום נכסי הקרן'!$C$42</f>
        <v>1.8563182935442322E-5</v>
      </c>
    </row>
    <row r="232" spans="2:21">
      <c r="B232" s="102" t="s">
        <v>853</v>
      </c>
      <c r="C232" s="96" t="s">
        <v>854</v>
      </c>
      <c r="D232" s="109" t="s">
        <v>124</v>
      </c>
      <c r="E232" s="109" t="s">
        <v>324</v>
      </c>
      <c r="F232" s="96" t="s">
        <v>659</v>
      </c>
      <c r="G232" s="109" t="s">
        <v>161</v>
      </c>
      <c r="H232" s="96" t="s">
        <v>646</v>
      </c>
      <c r="I232" s="96" t="s">
        <v>328</v>
      </c>
      <c r="J232" s="96"/>
      <c r="K232" s="103">
        <v>2.8299999999978902</v>
      </c>
      <c r="L232" s="109" t="s">
        <v>137</v>
      </c>
      <c r="M232" s="110">
        <v>4.1399999999999999E-2</v>
      </c>
      <c r="N232" s="110">
        <v>3.8699999999981284E-2</v>
      </c>
      <c r="O232" s="103">
        <v>4445447.6679799985</v>
      </c>
      <c r="P232" s="105">
        <v>100.8</v>
      </c>
      <c r="Q232" s="103">
        <v>740.23054658900014</v>
      </c>
      <c r="R232" s="103">
        <v>5221.2417955939991</v>
      </c>
      <c r="S232" s="104">
        <v>9.027094772984889E-3</v>
      </c>
      <c r="T232" s="104">
        <f t="shared" si="4"/>
        <v>9.0221898323439786E-4</v>
      </c>
      <c r="U232" s="104">
        <f>R232/'סכום נכסי הקרן'!$C$42</f>
        <v>6.9319985124686068E-5</v>
      </c>
    </row>
    <row r="233" spans="2:21">
      <c r="B233" s="102" t="s">
        <v>855</v>
      </c>
      <c r="C233" s="96" t="s">
        <v>856</v>
      </c>
      <c r="D233" s="109" t="s">
        <v>124</v>
      </c>
      <c r="E233" s="109" t="s">
        <v>324</v>
      </c>
      <c r="F233" s="96" t="s">
        <v>659</v>
      </c>
      <c r="G233" s="109" t="s">
        <v>161</v>
      </c>
      <c r="H233" s="96" t="s">
        <v>646</v>
      </c>
      <c r="I233" s="96" t="s">
        <v>328</v>
      </c>
      <c r="J233" s="96"/>
      <c r="K233" s="103">
        <v>4.7500000000003837</v>
      </c>
      <c r="L233" s="109" t="s">
        <v>137</v>
      </c>
      <c r="M233" s="110">
        <v>2.5000000000000001E-2</v>
      </c>
      <c r="N233" s="110">
        <v>5.7700000000004151E-2</v>
      </c>
      <c r="O233" s="103">
        <v>22516834.259095997</v>
      </c>
      <c r="P233" s="105">
        <v>87</v>
      </c>
      <c r="Q233" s="96"/>
      <c r="R233" s="103">
        <v>19589.645306469993</v>
      </c>
      <c r="S233" s="104">
        <v>2.7293840023935066E-2</v>
      </c>
      <c r="T233" s="104">
        <f t="shared" si="4"/>
        <v>3.385047190352374E-3</v>
      </c>
      <c r="U233" s="104">
        <f>R233/'סכום נכסי הקרן'!$C$42</f>
        <v>2.6008255782911647E-4</v>
      </c>
    </row>
    <row r="234" spans="2:21">
      <c r="B234" s="102" t="s">
        <v>857</v>
      </c>
      <c r="C234" s="96" t="s">
        <v>858</v>
      </c>
      <c r="D234" s="109" t="s">
        <v>124</v>
      </c>
      <c r="E234" s="109" t="s">
        <v>324</v>
      </c>
      <c r="F234" s="96" t="s">
        <v>659</v>
      </c>
      <c r="G234" s="109" t="s">
        <v>161</v>
      </c>
      <c r="H234" s="96" t="s">
        <v>646</v>
      </c>
      <c r="I234" s="96" t="s">
        <v>328</v>
      </c>
      <c r="J234" s="96"/>
      <c r="K234" s="103">
        <v>3.4199999999997734</v>
      </c>
      <c r="L234" s="109" t="s">
        <v>137</v>
      </c>
      <c r="M234" s="110">
        <v>3.5499999999999997E-2</v>
      </c>
      <c r="N234" s="110">
        <v>5.0299999999994682E-2</v>
      </c>
      <c r="O234" s="103">
        <v>8570797.0510680005</v>
      </c>
      <c r="P234" s="105">
        <v>95.29</v>
      </c>
      <c r="Q234" s="103">
        <v>152.13164906199998</v>
      </c>
      <c r="R234" s="103">
        <v>8319.2437763140024</v>
      </c>
      <c r="S234" s="104">
        <v>1.206077537954559E-2</v>
      </c>
      <c r="T234" s="104">
        <f t="shared" si="4"/>
        <v>1.4375468432584265E-3</v>
      </c>
      <c r="U234" s="104">
        <f>R234/'סכום נכסי הקרן'!$C$42</f>
        <v>1.1045070835627067E-4</v>
      </c>
    </row>
    <row r="235" spans="2:21">
      <c r="B235" s="102" t="s">
        <v>859</v>
      </c>
      <c r="C235" s="96" t="s">
        <v>860</v>
      </c>
      <c r="D235" s="109" t="s">
        <v>124</v>
      </c>
      <c r="E235" s="109" t="s">
        <v>324</v>
      </c>
      <c r="F235" s="96" t="s">
        <v>666</v>
      </c>
      <c r="G235" s="109" t="s">
        <v>453</v>
      </c>
      <c r="H235" s="96" t="s">
        <v>663</v>
      </c>
      <c r="I235" s="96" t="s">
        <v>135</v>
      </c>
      <c r="J235" s="96"/>
      <c r="K235" s="103">
        <v>5.299999999999959</v>
      </c>
      <c r="L235" s="109" t="s">
        <v>137</v>
      </c>
      <c r="M235" s="110">
        <v>4.4500000000000005E-2</v>
      </c>
      <c r="N235" s="110">
        <v>2.2300000000002828E-2</v>
      </c>
      <c r="O235" s="103">
        <v>8409835.40295</v>
      </c>
      <c r="P235" s="105">
        <v>112.04</v>
      </c>
      <c r="Q235" s="96"/>
      <c r="R235" s="103">
        <v>9422.3796788579984</v>
      </c>
      <c r="S235" s="104">
        <v>3.1079394080201928E-2</v>
      </c>
      <c r="T235" s="104">
        <f t="shared" si="4"/>
        <v>1.6281662765898753E-3</v>
      </c>
      <c r="U235" s="104">
        <f>R235/'סכום נכסי הקרן'!$C$42</f>
        <v>1.2509652775107182E-4</v>
      </c>
    </row>
    <row r="236" spans="2:21">
      <c r="B236" s="102" t="s">
        <v>861</v>
      </c>
      <c r="C236" s="96" t="s">
        <v>862</v>
      </c>
      <c r="D236" s="109" t="s">
        <v>124</v>
      </c>
      <c r="E236" s="109" t="s">
        <v>324</v>
      </c>
      <c r="F236" s="96" t="s">
        <v>863</v>
      </c>
      <c r="G236" s="109" t="s">
        <v>160</v>
      </c>
      <c r="H236" s="96" t="s">
        <v>663</v>
      </c>
      <c r="I236" s="96" t="s">
        <v>135</v>
      </c>
      <c r="J236" s="96"/>
      <c r="K236" s="103">
        <v>3.5000000000036415</v>
      </c>
      <c r="L236" s="109" t="s">
        <v>137</v>
      </c>
      <c r="M236" s="110">
        <v>4.2500000000000003E-2</v>
      </c>
      <c r="N236" s="110">
        <v>2.3200000000053692E-2</v>
      </c>
      <c r="O236" s="103">
        <v>886639.45534099976</v>
      </c>
      <c r="P236" s="105">
        <v>108.39</v>
      </c>
      <c r="Q236" s="96"/>
      <c r="R236" s="103">
        <v>961.02851608700007</v>
      </c>
      <c r="S236" s="104">
        <v>7.338211920885576E-3</v>
      </c>
      <c r="T236" s="104">
        <f t="shared" si="4"/>
        <v>1.66063592644752E-4</v>
      </c>
      <c r="U236" s="104">
        <f>R236/'סכום נכסי הקרן'!$C$42</f>
        <v>1.2759126094441115E-5</v>
      </c>
    </row>
    <row r="237" spans="2:21">
      <c r="B237" s="102" t="s">
        <v>864</v>
      </c>
      <c r="C237" s="96" t="s">
        <v>865</v>
      </c>
      <c r="D237" s="109" t="s">
        <v>124</v>
      </c>
      <c r="E237" s="109" t="s">
        <v>324</v>
      </c>
      <c r="F237" s="96" t="s">
        <v>863</v>
      </c>
      <c r="G237" s="109" t="s">
        <v>160</v>
      </c>
      <c r="H237" s="96" t="s">
        <v>663</v>
      </c>
      <c r="I237" s="96" t="s">
        <v>135</v>
      </c>
      <c r="J237" s="96"/>
      <c r="K237" s="103">
        <v>4.1499999999994746</v>
      </c>
      <c r="L237" s="109" t="s">
        <v>137</v>
      </c>
      <c r="M237" s="110">
        <v>3.4500000000000003E-2</v>
      </c>
      <c r="N237" s="110">
        <v>2.1599999999997687E-2</v>
      </c>
      <c r="O237" s="103">
        <v>9097022.4195040017</v>
      </c>
      <c r="P237" s="105">
        <v>106.62</v>
      </c>
      <c r="Q237" s="96"/>
      <c r="R237" s="103">
        <v>9699.244999913999</v>
      </c>
      <c r="S237" s="104">
        <v>2.8163275363032692E-2</v>
      </c>
      <c r="T237" s="104">
        <f t="shared" si="4"/>
        <v>1.6760079890090933E-3</v>
      </c>
      <c r="U237" s="104">
        <f>R237/'סכום נכסי הקרן'!$C$42</f>
        <v>1.2877233911712252E-4</v>
      </c>
    </row>
    <row r="238" spans="2:21">
      <c r="B238" s="102" t="s">
        <v>866</v>
      </c>
      <c r="C238" s="96" t="s">
        <v>867</v>
      </c>
      <c r="D238" s="109" t="s">
        <v>124</v>
      </c>
      <c r="E238" s="109" t="s">
        <v>324</v>
      </c>
      <c r="F238" s="96" t="s">
        <v>868</v>
      </c>
      <c r="G238" s="109" t="s">
        <v>453</v>
      </c>
      <c r="H238" s="96" t="s">
        <v>673</v>
      </c>
      <c r="I238" s="96" t="s">
        <v>328</v>
      </c>
      <c r="J238" s="96"/>
      <c r="K238" s="103">
        <v>2.5600000000002141</v>
      </c>
      <c r="L238" s="109" t="s">
        <v>137</v>
      </c>
      <c r="M238" s="110">
        <v>5.9000000000000004E-2</v>
      </c>
      <c r="N238" s="110">
        <v>6.0000000000008734E-2</v>
      </c>
      <c r="O238" s="103">
        <v>9186547.1251209993</v>
      </c>
      <c r="P238" s="105">
        <v>99.99</v>
      </c>
      <c r="Q238" s="96"/>
      <c r="R238" s="103">
        <v>9185.628470108999</v>
      </c>
      <c r="S238" s="104">
        <v>1.0268533677513054E-2</v>
      </c>
      <c r="T238" s="104">
        <f t="shared" si="4"/>
        <v>1.5872561936633792E-3</v>
      </c>
      <c r="U238" s="104">
        <f>R238/'סכום נכסי הקרן'!$C$42</f>
        <v>1.2195329269105579E-4</v>
      </c>
    </row>
    <row r="239" spans="2:21">
      <c r="B239" s="102" t="s">
        <v>869</v>
      </c>
      <c r="C239" s="96" t="s">
        <v>870</v>
      </c>
      <c r="D239" s="109" t="s">
        <v>124</v>
      </c>
      <c r="E239" s="109" t="s">
        <v>324</v>
      </c>
      <c r="F239" s="96" t="s">
        <v>868</v>
      </c>
      <c r="G239" s="109" t="s">
        <v>453</v>
      </c>
      <c r="H239" s="96" t="s">
        <v>673</v>
      </c>
      <c r="I239" s="96" t="s">
        <v>328</v>
      </c>
      <c r="J239" s="96"/>
      <c r="K239" s="103">
        <v>4.9899999999925102</v>
      </c>
      <c r="L239" s="109" t="s">
        <v>137</v>
      </c>
      <c r="M239" s="110">
        <v>2.7000000000000003E-2</v>
      </c>
      <c r="N239" s="110">
        <v>6.5899999999905812E-2</v>
      </c>
      <c r="O239" s="103">
        <v>1492306.6675700003</v>
      </c>
      <c r="P239" s="105">
        <v>83.3</v>
      </c>
      <c r="Q239" s="96"/>
      <c r="R239" s="103">
        <v>1243.091454569</v>
      </c>
      <c r="S239" s="104">
        <v>1.6964651655392584E-3</v>
      </c>
      <c r="T239" s="104">
        <f t="shared" si="4"/>
        <v>2.1480344180862032E-4</v>
      </c>
      <c r="U239" s="104">
        <f>R239/'סכום נכסי הקרן'!$C$42</f>
        <v>1.6503943795911508E-5</v>
      </c>
    </row>
    <row r="240" spans="2:21">
      <c r="B240" s="102" t="s">
        <v>871</v>
      </c>
      <c r="C240" s="96" t="s">
        <v>872</v>
      </c>
      <c r="D240" s="109" t="s">
        <v>124</v>
      </c>
      <c r="E240" s="109" t="s">
        <v>324</v>
      </c>
      <c r="F240" s="96" t="s">
        <v>873</v>
      </c>
      <c r="G240" s="109" t="s">
        <v>542</v>
      </c>
      <c r="H240" s="96" t="s">
        <v>663</v>
      </c>
      <c r="I240" s="96" t="s">
        <v>135</v>
      </c>
      <c r="J240" s="96"/>
      <c r="K240" s="103">
        <v>2.6600000000005593</v>
      </c>
      <c r="L240" s="109" t="s">
        <v>137</v>
      </c>
      <c r="M240" s="110">
        <v>4.5999999999999999E-2</v>
      </c>
      <c r="N240" s="110">
        <v>9.2300000000023572E-2</v>
      </c>
      <c r="O240" s="103">
        <v>4480503.6259920001</v>
      </c>
      <c r="P240" s="105">
        <v>90.18</v>
      </c>
      <c r="Q240" s="96"/>
      <c r="R240" s="103">
        <v>4040.5181692890001</v>
      </c>
      <c r="S240" s="104">
        <v>1.8751235856281304E-2</v>
      </c>
      <c r="T240" s="104">
        <f t="shared" si="4"/>
        <v>6.9819256359900236E-4</v>
      </c>
      <c r="U240" s="104">
        <f>R240/'סכום נכסי הקרן'!$C$42</f>
        <v>5.364406981256702E-5</v>
      </c>
    </row>
    <row r="241" spans="2:21">
      <c r="B241" s="102" t="s">
        <v>874</v>
      </c>
      <c r="C241" s="96" t="s">
        <v>875</v>
      </c>
      <c r="D241" s="109" t="s">
        <v>124</v>
      </c>
      <c r="E241" s="109" t="s">
        <v>324</v>
      </c>
      <c r="F241" s="96" t="s">
        <v>876</v>
      </c>
      <c r="G241" s="109" t="s">
        <v>877</v>
      </c>
      <c r="H241" s="96" t="s">
        <v>663</v>
      </c>
      <c r="I241" s="96" t="s">
        <v>135</v>
      </c>
      <c r="J241" s="96"/>
      <c r="K241" s="103">
        <v>2.8500000000024226</v>
      </c>
      <c r="L241" s="109" t="s">
        <v>137</v>
      </c>
      <c r="M241" s="110">
        <v>0.04</v>
      </c>
      <c r="N241" s="110">
        <v>0.16860000000017691</v>
      </c>
      <c r="O241" s="103">
        <v>1587369.2482420001</v>
      </c>
      <c r="P241" s="105">
        <v>70.209999999999994</v>
      </c>
      <c r="Q241" s="96"/>
      <c r="R241" s="103">
        <v>1114.491948998</v>
      </c>
      <c r="S241" s="104">
        <v>2.1695212148706792E-3</v>
      </c>
      <c r="T241" s="104">
        <f t="shared" si="4"/>
        <v>1.925817329311225E-4</v>
      </c>
      <c r="U241" s="104">
        <f>R241/'סכום נכסי הקרן'!$C$42</f>
        <v>1.479658831186817E-5</v>
      </c>
    </row>
    <row r="242" spans="2:21">
      <c r="B242" s="102" t="s">
        <v>878</v>
      </c>
      <c r="C242" s="96" t="s">
        <v>879</v>
      </c>
      <c r="D242" s="109" t="s">
        <v>124</v>
      </c>
      <c r="E242" s="109" t="s">
        <v>324</v>
      </c>
      <c r="F242" s="96" t="s">
        <v>876</v>
      </c>
      <c r="G242" s="109" t="s">
        <v>877</v>
      </c>
      <c r="H242" s="96" t="s">
        <v>663</v>
      </c>
      <c r="I242" s="96" t="s">
        <v>135</v>
      </c>
      <c r="J242" s="96"/>
      <c r="K242" s="103">
        <v>4.5300000000015768</v>
      </c>
      <c r="L242" s="109" t="s">
        <v>137</v>
      </c>
      <c r="M242" s="110">
        <v>2.9100000000000001E-2</v>
      </c>
      <c r="N242" s="110">
        <v>0.11620000000003008</v>
      </c>
      <c r="O242" s="103">
        <v>8021576.5499999989</v>
      </c>
      <c r="P242" s="105">
        <v>67.92</v>
      </c>
      <c r="Q242" s="96"/>
      <c r="R242" s="103">
        <v>5448.2548007800015</v>
      </c>
      <c r="S242" s="104">
        <v>3.502550661293069E-2</v>
      </c>
      <c r="T242" s="104">
        <f t="shared" si="4"/>
        <v>9.4144632621873082E-4</v>
      </c>
      <c r="U242" s="104">
        <f>R242/'סכום נכסי הקרן'!$C$42</f>
        <v>7.2333930610965486E-5</v>
      </c>
    </row>
    <row r="243" spans="2:21">
      <c r="B243" s="102" t="s">
        <v>880</v>
      </c>
      <c r="C243" s="96" t="s">
        <v>881</v>
      </c>
      <c r="D243" s="109" t="s">
        <v>124</v>
      </c>
      <c r="E243" s="109" t="s">
        <v>324</v>
      </c>
      <c r="F243" s="96" t="s">
        <v>882</v>
      </c>
      <c r="G243" s="109" t="s">
        <v>542</v>
      </c>
      <c r="H243" s="96" t="s">
        <v>883</v>
      </c>
      <c r="I243" s="96" t="s">
        <v>328</v>
      </c>
      <c r="J243" s="96"/>
      <c r="K243" s="103">
        <v>0.24999999999985509</v>
      </c>
      <c r="L243" s="109" t="s">
        <v>137</v>
      </c>
      <c r="M243" s="110">
        <v>6.0999999999999999E-2</v>
      </c>
      <c r="N243" s="110">
        <v>0.2707999999999734</v>
      </c>
      <c r="O243" s="103">
        <v>15993734.412917996</v>
      </c>
      <c r="P243" s="105">
        <v>97.1</v>
      </c>
      <c r="Q243" s="96"/>
      <c r="R243" s="103">
        <v>15529.915580065004</v>
      </c>
      <c r="S243" s="104">
        <v>2.3603504151295744E-2</v>
      </c>
      <c r="T243" s="104">
        <f t="shared" si="4"/>
        <v>2.6835349123624079E-3</v>
      </c>
      <c r="U243" s="104">
        <f>R243/'סכום נכסי הקרן'!$C$42</f>
        <v>2.0618342515877752E-4</v>
      </c>
    </row>
    <row r="244" spans="2:21">
      <c r="B244" s="99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103"/>
      <c r="P244" s="105"/>
      <c r="Q244" s="96"/>
      <c r="R244" s="96"/>
      <c r="S244" s="96"/>
      <c r="T244" s="104"/>
      <c r="U244" s="96"/>
    </row>
    <row r="245" spans="2:21">
      <c r="B245" s="112" t="s">
        <v>50</v>
      </c>
      <c r="C245" s="98"/>
      <c r="D245" s="98"/>
      <c r="E245" s="98"/>
      <c r="F245" s="98"/>
      <c r="G245" s="98"/>
      <c r="H245" s="98"/>
      <c r="I245" s="98"/>
      <c r="J245" s="98"/>
      <c r="K245" s="106">
        <v>3.5198713750465767</v>
      </c>
      <c r="L245" s="98"/>
      <c r="M245" s="98"/>
      <c r="N245" s="68">
        <v>9.0973050324092294E-2</v>
      </c>
      <c r="O245" s="106"/>
      <c r="P245" s="108"/>
      <c r="Q245" s="98"/>
      <c r="R245" s="106">
        <f>SUM(R246:R251)</f>
        <v>109116.21867889442</v>
      </c>
      <c r="S245" s="98"/>
      <c r="T245" s="107">
        <f t="shared" ref="T245:T251" si="5">R245/$R$11</f>
        <v>1.8855040184871281E-2</v>
      </c>
      <c r="U245" s="107">
        <f>R245/'סכום נכסי הקרן'!$C$42</f>
        <v>1.448684997133414E-3</v>
      </c>
    </row>
    <row r="246" spans="2:21">
      <c r="B246" s="102" t="s">
        <v>884</v>
      </c>
      <c r="C246" s="96" t="s">
        <v>885</v>
      </c>
      <c r="D246" s="109" t="s">
        <v>124</v>
      </c>
      <c r="E246" s="109" t="s">
        <v>324</v>
      </c>
      <c r="F246" s="96" t="s">
        <v>886</v>
      </c>
      <c r="G246" s="109" t="s">
        <v>131</v>
      </c>
      <c r="H246" s="96" t="s">
        <v>419</v>
      </c>
      <c r="I246" s="96" t="s">
        <v>328</v>
      </c>
      <c r="J246" s="96"/>
      <c r="K246" s="103">
        <v>2.5500000000001402</v>
      </c>
      <c r="L246" s="109" t="s">
        <v>137</v>
      </c>
      <c r="M246" s="110">
        <v>3.49E-2</v>
      </c>
      <c r="N246" s="110">
        <v>6.1100000000002888E-2</v>
      </c>
      <c r="O246" s="103">
        <v>50975630.124117985</v>
      </c>
      <c r="P246" s="105">
        <v>90.82</v>
      </c>
      <c r="Q246" s="96"/>
      <c r="R246" s="103">
        <v>46296.065958269995</v>
      </c>
      <c r="S246" s="104">
        <v>2.7598225253036734E-2</v>
      </c>
      <c r="T246" s="104">
        <f t="shared" si="5"/>
        <v>7.9998573503855634E-3</v>
      </c>
      <c r="U246" s="104">
        <f>R246/'סכום נכסי הקרן'!$C$42</f>
        <v>6.1465121310162556E-4</v>
      </c>
    </row>
    <row r="247" spans="2:21">
      <c r="B247" s="102" t="s">
        <v>887</v>
      </c>
      <c r="C247" s="96" t="s">
        <v>888</v>
      </c>
      <c r="D247" s="109" t="s">
        <v>124</v>
      </c>
      <c r="E247" s="109" t="s">
        <v>324</v>
      </c>
      <c r="F247" s="96" t="s">
        <v>889</v>
      </c>
      <c r="G247" s="109" t="s">
        <v>131</v>
      </c>
      <c r="H247" s="96" t="s">
        <v>625</v>
      </c>
      <c r="I247" s="96" t="s">
        <v>135</v>
      </c>
      <c r="J247" s="96"/>
      <c r="K247" s="103">
        <v>4.3799999999998294</v>
      </c>
      <c r="L247" s="109" t="s">
        <v>137</v>
      </c>
      <c r="M247" s="110">
        <v>4.6900000000000004E-2</v>
      </c>
      <c r="N247" s="110">
        <v>0.11619999999999907</v>
      </c>
      <c r="O247" s="103">
        <v>25196040.812358998</v>
      </c>
      <c r="P247" s="105">
        <v>74.349999999999994</v>
      </c>
      <c r="Q247" s="96"/>
      <c r="R247" s="103">
        <v>18733.255323789999</v>
      </c>
      <c r="S247" s="104">
        <v>1.2813914406514925E-2</v>
      </c>
      <c r="T247" s="104">
        <f t="shared" si="5"/>
        <v>3.2370649038247368E-3</v>
      </c>
      <c r="U247" s="104">
        <f>R247/'סכום נכסי הקרן'!$C$42</f>
        <v>2.4871266859885651E-4</v>
      </c>
    </row>
    <row r="248" spans="2:21">
      <c r="B248" s="102" t="s">
        <v>890</v>
      </c>
      <c r="C248" s="96" t="s">
        <v>891</v>
      </c>
      <c r="D248" s="109" t="s">
        <v>124</v>
      </c>
      <c r="E248" s="109" t="s">
        <v>324</v>
      </c>
      <c r="F248" s="96" t="s">
        <v>889</v>
      </c>
      <c r="G248" s="109" t="s">
        <v>131</v>
      </c>
      <c r="H248" s="96" t="s">
        <v>625</v>
      </c>
      <c r="I248" s="96" t="s">
        <v>135</v>
      </c>
      <c r="J248" s="96"/>
      <c r="K248" s="103">
        <v>4.6300000000001003</v>
      </c>
      <c r="L248" s="109" t="s">
        <v>137</v>
      </c>
      <c r="M248" s="110">
        <v>4.6900000000000004E-2</v>
      </c>
      <c r="N248" s="110">
        <v>0.11660000000000208</v>
      </c>
      <c r="O248" s="103">
        <v>46701550.311014004</v>
      </c>
      <c r="P248" s="105">
        <v>74.349999999999994</v>
      </c>
      <c r="Q248" s="96"/>
      <c r="R248" s="103">
        <v>34722.600585104003</v>
      </c>
      <c r="S248" s="104">
        <v>2.8954665413972357E-2</v>
      </c>
      <c r="T248" s="104">
        <f t="shared" si="5"/>
        <v>5.9999882444790424E-3</v>
      </c>
      <c r="U248" s="104">
        <f>R248/'סכום נכסי הקרן'!$C$42</f>
        <v>4.6099572674090152E-4</v>
      </c>
    </row>
    <row r="249" spans="2:21">
      <c r="B249" s="102" t="s">
        <v>892</v>
      </c>
      <c r="C249" s="96" t="s">
        <v>893</v>
      </c>
      <c r="D249" s="109" t="s">
        <v>124</v>
      </c>
      <c r="E249" s="109" t="s">
        <v>324</v>
      </c>
      <c r="F249" s="96" t="s">
        <v>894</v>
      </c>
      <c r="G249" s="109" t="s">
        <v>131</v>
      </c>
      <c r="H249" s="96" t="s">
        <v>639</v>
      </c>
      <c r="I249" s="96" t="s">
        <v>135</v>
      </c>
      <c r="J249" s="96"/>
      <c r="K249" s="103">
        <v>1.4600000000028597</v>
      </c>
      <c r="L249" s="109" t="s">
        <v>137</v>
      </c>
      <c r="M249" s="110">
        <v>4.4999999999999998E-2</v>
      </c>
      <c r="N249" s="110">
        <v>0.18679999999993285</v>
      </c>
      <c r="O249" s="103">
        <v>537863.87384999997</v>
      </c>
      <c r="P249" s="105">
        <v>75.39</v>
      </c>
      <c r="Q249" s="96"/>
      <c r="R249" s="103">
        <v>405.55659185400009</v>
      </c>
      <c r="S249" s="104">
        <v>3.5188240872130336E-4</v>
      </c>
      <c r="T249" s="104">
        <f t="shared" si="5"/>
        <v>7.0079278124084003E-5</v>
      </c>
      <c r="U249" s="104">
        <f>R249/'סכום נכסי הקרן'!$C$42</f>
        <v>5.384385174090438E-6</v>
      </c>
    </row>
    <row r="250" spans="2:21">
      <c r="B250" s="102" t="s">
        <v>895</v>
      </c>
      <c r="C250" s="96" t="s">
        <v>896</v>
      </c>
      <c r="D250" s="109" t="s">
        <v>124</v>
      </c>
      <c r="E250" s="109" t="s">
        <v>324</v>
      </c>
      <c r="F250" s="96" t="s">
        <v>868</v>
      </c>
      <c r="G250" s="109" t="s">
        <v>453</v>
      </c>
      <c r="H250" s="96" t="s">
        <v>673</v>
      </c>
      <c r="I250" s="96" t="s">
        <v>328</v>
      </c>
      <c r="J250" s="96"/>
      <c r="K250" s="103">
        <v>2.079999999999393</v>
      </c>
      <c r="L250" s="109" t="s">
        <v>137</v>
      </c>
      <c r="M250" s="110">
        <v>6.7000000000000004E-2</v>
      </c>
      <c r="N250" s="110">
        <v>9.3099999999985736E-2</v>
      </c>
      <c r="O250" s="103">
        <v>5923054.4451759998</v>
      </c>
      <c r="P250" s="105">
        <v>85.27</v>
      </c>
      <c r="Q250" s="96"/>
      <c r="R250" s="103">
        <v>5050.5885254024315</v>
      </c>
      <c r="S250" s="104">
        <f>0.578619671099288%</f>
        <v>5.7861967109928804E-3</v>
      </c>
      <c r="T250" s="104">
        <f t="shared" si="5"/>
        <v>8.727304772533518E-4</v>
      </c>
      <c r="U250" s="104">
        <f>R250/'סכום נכסי הקרן'!$C$42</f>
        <v>6.7054301478098181E-5</v>
      </c>
    </row>
    <row r="251" spans="2:21">
      <c r="B251" s="102" t="s">
        <v>897</v>
      </c>
      <c r="C251" s="96" t="s">
        <v>898</v>
      </c>
      <c r="D251" s="109" t="s">
        <v>124</v>
      </c>
      <c r="E251" s="109" t="s">
        <v>324</v>
      </c>
      <c r="F251" s="96" t="s">
        <v>868</v>
      </c>
      <c r="G251" s="109" t="s">
        <v>453</v>
      </c>
      <c r="H251" s="96" t="s">
        <v>673</v>
      </c>
      <c r="I251" s="96" t="s">
        <v>328</v>
      </c>
      <c r="J251" s="96"/>
      <c r="K251" s="103">
        <v>3.1300000000003538</v>
      </c>
      <c r="L251" s="109" t="s">
        <v>137</v>
      </c>
      <c r="M251" s="110">
        <v>4.7E-2</v>
      </c>
      <c r="N251" s="110">
        <v>8.350000000001305E-2</v>
      </c>
      <c r="O251" s="103">
        <v>4525942.7624240005</v>
      </c>
      <c r="P251" s="105">
        <v>86.35</v>
      </c>
      <c r="Q251" s="96"/>
      <c r="R251" s="103">
        <v>3908.1516944739997</v>
      </c>
      <c r="S251" s="104">
        <v>6.3271006490378872E-3</v>
      </c>
      <c r="T251" s="104">
        <f t="shared" si="5"/>
        <v>6.7531993080450353E-4</v>
      </c>
      <c r="U251" s="104">
        <f>R251/'סכום נכסי הקרן'!$C$42</f>
        <v>5.1886702039841778E-5</v>
      </c>
    </row>
    <row r="252" spans="2:21">
      <c r="B252" s="99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103"/>
      <c r="P252" s="105"/>
      <c r="Q252" s="96"/>
      <c r="R252" s="96"/>
      <c r="S252" s="96"/>
      <c r="T252" s="104"/>
      <c r="U252" s="96"/>
    </row>
    <row r="253" spans="2:21">
      <c r="B253" s="97" t="s">
        <v>205</v>
      </c>
      <c r="C253" s="98"/>
      <c r="D253" s="98"/>
      <c r="E253" s="98"/>
      <c r="F253" s="98"/>
      <c r="G253" s="98"/>
      <c r="H253" s="98"/>
      <c r="I253" s="98"/>
      <c r="J253" s="98"/>
      <c r="K253" s="106">
        <v>8.4278879435569767</v>
      </c>
      <c r="L253" s="98"/>
      <c r="M253" s="98"/>
      <c r="N253" s="68">
        <v>3.7537483193608688E-2</v>
      </c>
      <c r="O253" s="106"/>
      <c r="P253" s="108"/>
      <c r="Q253" s="98"/>
      <c r="R253" s="106">
        <v>2311558.3671324225</v>
      </c>
      <c r="S253" s="98"/>
      <c r="T253" s="107">
        <f t="shared" ref="T253:T260" si="6">R253/$R$11</f>
        <v>0.39943215068895632</v>
      </c>
      <c r="U253" s="107">
        <f>R253/'סכום נכסי הקרן'!$C$42</f>
        <v>3.0689479226892157E-2</v>
      </c>
    </row>
    <row r="254" spans="2:21">
      <c r="B254" s="112" t="s">
        <v>68</v>
      </c>
      <c r="C254" s="98"/>
      <c r="D254" s="98"/>
      <c r="E254" s="98"/>
      <c r="F254" s="98"/>
      <c r="G254" s="98"/>
      <c r="H254" s="98"/>
      <c r="I254" s="98"/>
      <c r="J254" s="98"/>
      <c r="K254" s="106">
        <v>6.6500509908131002</v>
      </c>
      <c r="L254" s="98"/>
      <c r="M254" s="98"/>
      <c r="N254" s="68">
        <v>4.7193922955222345E-2</v>
      </c>
      <c r="O254" s="106"/>
      <c r="P254" s="108"/>
      <c r="Q254" s="98"/>
      <c r="R254" s="106">
        <v>184417.29994398993</v>
      </c>
      <c r="S254" s="98"/>
      <c r="T254" s="107">
        <f t="shared" si="6"/>
        <v>3.1866899745325944E-2</v>
      </c>
      <c r="U254" s="107">
        <f>R254/'סכום נכסי הקרן'!$C$42</f>
        <v>2.4484222315924731E-3</v>
      </c>
    </row>
    <row r="255" spans="2:21">
      <c r="B255" s="102" t="s">
        <v>899</v>
      </c>
      <c r="C255" s="96" t="s">
        <v>900</v>
      </c>
      <c r="D255" s="109" t="s">
        <v>29</v>
      </c>
      <c r="E255" s="109" t="s">
        <v>901</v>
      </c>
      <c r="F255" s="96" t="s">
        <v>347</v>
      </c>
      <c r="G255" s="109" t="s">
        <v>334</v>
      </c>
      <c r="H255" s="80" t="s">
        <v>970</v>
      </c>
      <c r="I255" s="80" t="s">
        <v>909</v>
      </c>
      <c r="J255" s="96"/>
      <c r="K255" s="103">
        <v>5.0500000000000655</v>
      </c>
      <c r="L255" s="109" t="s">
        <v>136</v>
      </c>
      <c r="M255" s="110">
        <v>3.2750000000000001E-2</v>
      </c>
      <c r="N255" s="110">
        <v>3.7600000000000772E-2</v>
      </c>
      <c r="O255" s="103">
        <v>11443195.052416001</v>
      </c>
      <c r="P255" s="105">
        <v>98.530699999999996</v>
      </c>
      <c r="Q255" s="96"/>
      <c r="R255" s="103">
        <v>39079.350900428995</v>
      </c>
      <c r="S255" s="104">
        <v>1.5257593403221335E-2</v>
      </c>
      <c r="T255" s="104">
        <f t="shared" si="6"/>
        <v>6.7528250203999843E-3</v>
      </c>
      <c r="U255" s="104">
        <f>R255/'סכום נכסי הקרן'!$C$42</f>
        <v>5.1883826284125113E-4</v>
      </c>
    </row>
    <row r="256" spans="2:21">
      <c r="B256" s="102" t="s">
        <v>904</v>
      </c>
      <c r="C256" s="96" t="s">
        <v>905</v>
      </c>
      <c r="D256" s="109" t="s">
        <v>29</v>
      </c>
      <c r="E256" s="109" t="s">
        <v>901</v>
      </c>
      <c r="F256" s="96" t="s">
        <v>906</v>
      </c>
      <c r="G256" s="109" t="s">
        <v>907</v>
      </c>
      <c r="H256" s="96" t="s">
        <v>908</v>
      </c>
      <c r="I256" s="96" t="s">
        <v>909</v>
      </c>
      <c r="J256" s="96"/>
      <c r="K256" s="103">
        <v>3.2400000000001445</v>
      </c>
      <c r="L256" s="109" t="s">
        <v>136</v>
      </c>
      <c r="M256" s="110">
        <v>5.0819999999999997E-2</v>
      </c>
      <c r="N256" s="110">
        <v>5.4700000000002726E-2</v>
      </c>
      <c r="O256" s="103">
        <v>6847222.232929999</v>
      </c>
      <c r="P256" s="105">
        <v>97.987099999999998</v>
      </c>
      <c r="Q256" s="96"/>
      <c r="R256" s="103">
        <v>23254.765282060998</v>
      </c>
      <c r="S256" s="104">
        <v>2.1397569477906248E-2</v>
      </c>
      <c r="T256" s="104">
        <f t="shared" si="6"/>
        <v>4.0183717800314472E-3</v>
      </c>
      <c r="U256" s="104">
        <f>R256/'סכום נכסי הקרן'!$C$42</f>
        <v>3.0874264141355316E-4</v>
      </c>
    </row>
    <row r="257" spans="2:21">
      <c r="B257" s="102" t="s">
        <v>910</v>
      </c>
      <c r="C257" s="96" t="s">
        <v>911</v>
      </c>
      <c r="D257" s="109" t="s">
        <v>29</v>
      </c>
      <c r="E257" s="109" t="s">
        <v>901</v>
      </c>
      <c r="F257" s="96" t="s">
        <v>906</v>
      </c>
      <c r="G257" s="109" t="s">
        <v>907</v>
      </c>
      <c r="H257" s="96" t="s">
        <v>908</v>
      </c>
      <c r="I257" s="96" t="s">
        <v>909</v>
      </c>
      <c r="J257" s="96"/>
      <c r="K257" s="103">
        <v>4.8199999999999887</v>
      </c>
      <c r="L257" s="109" t="s">
        <v>136</v>
      </c>
      <c r="M257" s="110">
        <v>5.4120000000000001E-2</v>
      </c>
      <c r="N257" s="110">
        <v>5.8700000000000356E-2</v>
      </c>
      <c r="O257" s="103">
        <v>9514830.5078990012</v>
      </c>
      <c r="P257" s="105">
        <v>97</v>
      </c>
      <c r="Q257" s="96"/>
      <c r="R257" s="103">
        <v>31989.050462808998</v>
      </c>
      <c r="S257" s="104">
        <v>2.9733845337184379E-2</v>
      </c>
      <c r="T257" s="104">
        <f t="shared" si="6"/>
        <v>5.5276368559571696E-3</v>
      </c>
      <c r="U257" s="104">
        <f>R257/'סכום נכסי הקרן'!$C$42</f>
        <v>4.2470366036409128E-4</v>
      </c>
    </row>
    <row r="258" spans="2:21">
      <c r="B258" s="102" t="s">
        <v>912</v>
      </c>
      <c r="C258" s="96" t="s">
        <v>913</v>
      </c>
      <c r="D258" s="109" t="s">
        <v>29</v>
      </c>
      <c r="E258" s="109" t="s">
        <v>901</v>
      </c>
      <c r="F258" s="96" t="s">
        <v>711</v>
      </c>
      <c r="G258" s="109" t="s">
        <v>509</v>
      </c>
      <c r="H258" s="96" t="s">
        <v>908</v>
      </c>
      <c r="I258" s="96" t="s">
        <v>317</v>
      </c>
      <c r="J258" s="96"/>
      <c r="K258" s="103">
        <v>11.289999999999829</v>
      </c>
      <c r="L258" s="109" t="s">
        <v>136</v>
      </c>
      <c r="M258" s="110">
        <v>6.3750000000000001E-2</v>
      </c>
      <c r="N258" s="110">
        <v>4.7499999999999057E-2</v>
      </c>
      <c r="O258" s="103">
        <v>14756527.32</v>
      </c>
      <c r="P258" s="105">
        <v>118.99420000000001</v>
      </c>
      <c r="Q258" s="96"/>
      <c r="R258" s="103">
        <v>60860.946292780987</v>
      </c>
      <c r="S258" s="104">
        <v>2.45942122E-2</v>
      </c>
      <c r="T258" s="104">
        <f t="shared" si="6"/>
        <v>1.0516636316152312E-2</v>
      </c>
      <c r="U258" s="104">
        <f>R258/'סכום נכסי הקרן'!$C$42</f>
        <v>8.0802231669294513E-4</v>
      </c>
    </row>
    <row r="259" spans="2:21">
      <c r="B259" s="102" t="s">
        <v>914</v>
      </c>
      <c r="C259" s="96" t="s">
        <v>915</v>
      </c>
      <c r="D259" s="109" t="s">
        <v>29</v>
      </c>
      <c r="E259" s="109" t="s">
        <v>901</v>
      </c>
      <c r="F259" s="96" t="s">
        <v>916</v>
      </c>
      <c r="G259" s="109" t="s">
        <v>917</v>
      </c>
      <c r="H259" s="96" t="s">
        <v>918</v>
      </c>
      <c r="I259" s="96" t="s">
        <v>317</v>
      </c>
      <c r="J259" s="96"/>
      <c r="K259" s="103">
        <v>3.7600000000001583</v>
      </c>
      <c r="L259" s="109" t="s">
        <v>138</v>
      </c>
      <c r="M259" s="110">
        <v>0.06</v>
      </c>
      <c r="N259" s="110">
        <v>4.48000000000012E-2</v>
      </c>
      <c r="O259" s="103">
        <v>5951799.3523999993</v>
      </c>
      <c r="P259" s="105">
        <v>109.01730000000001</v>
      </c>
      <c r="Q259" s="96"/>
      <c r="R259" s="103">
        <v>25193.52038935</v>
      </c>
      <c r="S259" s="104">
        <v>5.9517993523999996E-3</v>
      </c>
      <c r="T259" s="104">
        <f t="shared" si="6"/>
        <v>4.3533843556058721E-3</v>
      </c>
      <c r="U259" s="104">
        <f>R259/'סכום נכסי הקרן'!$C$42</f>
        <v>3.3448258613534191E-4</v>
      </c>
    </row>
    <row r="260" spans="2:21">
      <c r="B260" s="102" t="s">
        <v>919</v>
      </c>
      <c r="C260" s="96" t="s">
        <v>920</v>
      </c>
      <c r="D260" s="109" t="s">
        <v>29</v>
      </c>
      <c r="E260" s="109" t="s">
        <v>901</v>
      </c>
      <c r="F260" s="96" t="s">
        <v>921</v>
      </c>
      <c r="G260" s="109" t="s">
        <v>922</v>
      </c>
      <c r="H260" s="96" t="s">
        <v>683</v>
      </c>
      <c r="I260" s="96"/>
      <c r="J260" s="96"/>
      <c r="K260" s="103">
        <v>4.3700000000009416</v>
      </c>
      <c r="L260" s="109" t="s">
        <v>136</v>
      </c>
      <c r="M260" s="110">
        <v>0</v>
      </c>
      <c r="N260" s="110">
        <v>1.6000000000004955E-2</v>
      </c>
      <c r="O260" s="103">
        <v>1254304.8222000001</v>
      </c>
      <c r="P260" s="105">
        <v>92.921000000000006</v>
      </c>
      <c r="Q260" s="96"/>
      <c r="R260" s="103">
        <v>4039.6666165599995</v>
      </c>
      <c r="S260" s="104">
        <v>2.1813996907826087E-3</v>
      </c>
      <c r="T260" s="104">
        <f t="shared" si="6"/>
        <v>6.9804541717916448E-4</v>
      </c>
      <c r="U260" s="104">
        <f>R260/'סכום נכסי הקרן'!$C$42</f>
        <v>5.3632764145291278E-5</v>
      </c>
    </row>
    <row r="261" spans="2:21">
      <c r="B261" s="99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103"/>
      <c r="P261" s="105"/>
      <c r="Q261" s="96"/>
      <c r="R261" s="96"/>
      <c r="S261" s="96"/>
      <c r="T261" s="104"/>
      <c r="U261" s="96"/>
    </row>
    <row r="262" spans="2:21">
      <c r="B262" s="112" t="s">
        <v>67</v>
      </c>
      <c r="C262" s="98"/>
      <c r="D262" s="98"/>
      <c r="E262" s="98"/>
      <c r="F262" s="98"/>
      <c r="G262" s="98"/>
      <c r="H262" s="98"/>
      <c r="I262" s="98"/>
      <c r="J262" s="98"/>
      <c r="K262" s="106">
        <v>8.582021534235583</v>
      </c>
      <c r="L262" s="98"/>
      <c r="M262" s="98"/>
      <c r="N262" s="68">
        <v>3.6700296334975756E-2</v>
      </c>
      <c r="O262" s="106"/>
      <c r="P262" s="108"/>
      <c r="Q262" s="98"/>
      <c r="R262" s="106">
        <v>2127141.0671884329</v>
      </c>
      <c r="S262" s="98"/>
      <c r="T262" s="107">
        <f t="shared" ref="T262" si="7">R262/$R$11</f>
        <v>0.36756525094363046</v>
      </c>
      <c r="U262" s="107">
        <f>R262/'סכום נכסי הקרן'!$C$42</f>
        <v>2.824105699529969E-2</v>
      </c>
    </row>
    <row r="263" spans="2:21">
      <c r="B263" s="102" t="s">
        <v>923</v>
      </c>
      <c r="C263" s="96" t="s">
        <v>924</v>
      </c>
      <c r="D263" s="109" t="s">
        <v>29</v>
      </c>
      <c r="E263" s="109" t="s">
        <v>901</v>
      </c>
      <c r="F263" s="96"/>
      <c r="G263" s="109" t="s">
        <v>925</v>
      </c>
      <c r="H263" s="96" t="s">
        <v>926</v>
      </c>
      <c r="I263" s="96" t="s">
        <v>909</v>
      </c>
      <c r="J263" s="96"/>
      <c r="K263" s="103">
        <v>8.2299999999996807</v>
      </c>
      <c r="L263" s="109" t="s">
        <v>136</v>
      </c>
      <c r="M263" s="110">
        <v>3.3750000000000002E-2</v>
      </c>
      <c r="N263" s="110">
        <v>2.2700000000000036E-2</v>
      </c>
      <c r="O263" s="103">
        <v>5410726.6839999994</v>
      </c>
      <c r="P263" s="105">
        <v>109.68510000000001</v>
      </c>
      <c r="Q263" s="96"/>
      <c r="R263" s="103">
        <v>20569.886225759001</v>
      </c>
      <c r="S263" s="104">
        <v>5.4107266839999993E-3</v>
      </c>
      <c r="T263" s="104">
        <f t="shared" ref="T263:T294" si="8">R263/$R$11</f>
        <v>3.5544306435898749E-3</v>
      </c>
      <c r="U263" s="104">
        <f>R263/'סכום נכסי הקרן'!$C$42</f>
        <v>2.7309675801441785E-4</v>
      </c>
    </row>
    <row r="264" spans="2:21">
      <c r="B264" s="102" t="s">
        <v>1129</v>
      </c>
      <c r="C264" s="96" t="s">
        <v>1130</v>
      </c>
      <c r="D264" s="109" t="s">
        <v>29</v>
      </c>
      <c r="E264" s="109" t="s">
        <v>901</v>
      </c>
      <c r="F264" s="96"/>
      <c r="G264" s="109" t="s">
        <v>1020</v>
      </c>
      <c r="H264" s="96" t="s">
        <v>926</v>
      </c>
      <c r="I264" s="96" t="s">
        <v>909</v>
      </c>
      <c r="J264" s="96"/>
      <c r="K264" s="103">
        <v>8.0200000000000742</v>
      </c>
      <c r="L264" s="109" t="s">
        <v>136</v>
      </c>
      <c r="M264" s="110">
        <v>4.1500000000000002E-2</v>
      </c>
      <c r="N264" s="110">
        <v>2.3300000000000102E-2</v>
      </c>
      <c r="O264" s="103">
        <v>7255292.5990000013</v>
      </c>
      <c r="P264" s="105">
        <v>115.8377</v>
      </c>
      <c r="Q264" s="96"/>
      <c r="R264" s="103">
        <v>29129.538456590006</v>
      </c>
      <c r="S264" s="104">
        <v>7.2552925990000015E-3</v>
      </c>
      <c r="T264" s="104">
        <f t="shared" si="8"/>
        <v>5.0335195337188974E-3</v>
      </c>
      <c r="U264" s="104">
        <f>R264/'סכום נכסי הקרן'!$C$42</f>
        <v>3.8673925697211794E-4</v>
      </c>
    </row>
    <row r="265" spans="2:21">
      <c r="B265" s="102" t="s">
        <v>927</v>
      </c>
      <c r="C265" s="96" t="s">
        <v>928</v>
      </c>
      <c r="D265" s="109" t="s">
        <v>29</v>
      </c>
      <c r="E265" s="109" t="s">
        <v>901</v>
      </c>
      <c r="F265" s="96"/>
      <c r="G265" s="109" t="s">
        <v>922</v>
      </c>
      <c r="H265" s="96" t="s">
        <v>929</v>
      </c>
      <c r="I265" s="96" t="s">
        <v>317</v>
      </c>
      <c r="J265" s="96"/>
      <c r="K265" s="103">
        <v>21.809999999999981</v>
      </c>
      <c r="L265" s="109" t="s">
        <v>136</v>
      </c>
      <c r="M265" s="110">
        <v>3.85E-2</v>
      </c>
      <c r="N265" s="110">
        <v>3.0800000000000445E-2</v>
      </c>
      <c r="O265" s="103">
        <v>6640437.2940000007</v>
      </c>
      <c r="P265" s="105">
        <v>116.72580000000001</v>
      </c>
      <c r="Q265" s="96"/>
      <c r="R265" s="103">
        <v>26865.326201235002</v>
      </c>
      <c r="S265" s="104">
        <v>1.8972677982857144E-3</v>
      </c>
      <c r="T265" s="104">
        <f t="shared" si="8"/>
        <v>4.642268685965188E-3</v>
      </c>
      <c r="U265" s="104">
        <f>R265/'סכום נכסי הקרן'!$C$42</f>
        <v>3.5667836992551744E-4</v>
      </c>
    </row>
    <row r="266" spans="2:21">
      <c r="B266" s="102" t="s">
        <v>1135</v>
      </c>
      <c r="C266" s="96" t="s">
        <v>1136</v>
      </c>
      <c r="D266" s="109" t="s">
        <v>29</v>
      </c>
      <c r="E266" s="109" t="s">
        <v>901</v>
      </c>
      <c r="F266" s="96"/>
      <c r="G266" s="109" t="s">
        <v>994</v>
      </c>
      <c r="H266" s="96" t="s">
        <v>929</v>
      </c>
      <c r="I266" s="96" t="s">
        <v>909</v>
      </c>
      <c r="J266" s="96"/>
      <c r="K266" s="103">
        <v>8.5099999999995415</v>
      </c>
      <c r="L266" s="109" t="s">
        <v>136</v>
      </c>
      <c r="M266" s="110">
        <v>2.9500000000000002E-2</v>
      </c>
      <c r="N266" s="110">
        <v>2.6299999999998592E-2</v>
      </c>
      <c r="O266" s="103">
        <v>9714713.8189999983</v>
      </c>
      <c r="P266" s="105">
        <v>102.17529999999999</v>
      </c>
      <c r="Q266" s="96"/>
      <c r="R266" s="103">
        <v>34403.630833868003</v>
      </c>
      <c r="S266" s="104">
        <v>1.2952951758666665E-2</v>
      </c>
      <c r="T266" s="104">
        <f t="shared" si="8"/>
        <v>5.9448709800601603E-3</v>
      </c>
      <c r="U266" s="104">
        <f>R266/'סכום נכסי הקרן'!$C$42</f>
        <v>4.5676091454937212E-4</v>
      </c>
    </row>
    <row r="267" spans="2:21">
      <c r="B267" s="102" t="s">
        <v>1137</v>
      </c>
      <c r="C267" s="96" t="s">
        <v>1138</v>
      </c>
      <c r="D267" s="109" t="s">
        <v>29</v>
      </c>
      <c r="E267" s="109" t="s">
        <v>901</v>
      </c>
      <c r="F267" s="96"/>
      <c r="G267" s="109" t="s">
        <v>994</v>
      </c>
      <c r="H267" s="96" t="s">
        <v>4055</v>
      </c>
      <c r="I267" s="96" t="s">
        <v>903</v>
      </c>
      <c r="J267" s="96"/>
      <c r="K267" s="103">
        <v>8.3999999999991477</v>
      </c>
      <c r="L267" s="109" t="s">
        <v>136</v>
      </c>
      <c r="M267" s="110">
        <v>2.9500000000000002E-2</v>
      </c>
      <c r="N267" s="110">
        <v>2.149999999999708E-2</v>
      </c>
      <c r="O267" s="103">
        <v>6148553.0499999989</v>
      </c>
      <c r="P267" s="105">
        <v>106.744</v>
      </c>
      <c r="Q267" s="96"/>
      <c r="R267" s="103">
        <v>22748.096861930997</v>
      </c>
      <c r="S267" s="104">
        <v>8.1980707333333316E-3</v>
      </c>
      <c r="T267" s="104">
        <f t="shared" si="8"/>
        <v>3.9308206026022734E-3</v>
      </c>
      <c r="U267" s="104">
        <f>R267/'סכום נכסי הקרן'!$C$42</f>
        <v>3.0201584178971691E-4</v>
      </c>
    </row>
    <row r="268" spans="2:21">
      <c r="B268" s="102" t="s">
        <v>930</v>
      </c>
      <c r="C268" s="96" t="s">
        <v>931</v>
      </c>
      <c r="D268" s="109" t="s">
        <v>29</v>
      </c>
      <c r="E268" s="109" t="s">
        <v>901</v>
      </c>
      <c r="F268" s="96"/>
      <c r="G268" s="109" t="s">
        <v>932</v>
      </c>
      <c r="H268" s="96" t="s">
        <v>929</v>
      </c>
      <c r="I268" s="96" t="s">
        <v>317</v>
      </c>
      <c r="J268" s="96"/>
      <c r="K268" s="103">
        <v>21.929999999999087</v>
      </c>
      <c r="L268" s="109" t="s">
        <v>136</v>
      </c>
      <c r="M268" s="110">
        <v>3.7999999999999999E-2</v>
      </c>
      <c r="N268" s="110">
        <v>3.109999999999891E-2</v>
      </c>
      <c r="O268" s="103">
        <v>5164784.5620000008</v>
      </c>
      <c r="P268" s="105">
        <v>116.04510000000001</v>
      </c>
      <c r="Q268" s="96"/>
      <c r="R268" s="103">
        <v>20773.401619957</v>
      </c>
      <c r="S268" s="104">
        <v>3.4431897080000004E-3</v>
      </c>
      <c r="T268" s="104">
        <f t="shared" si="8"/>
        <v>3.5895976515956736E-3</v>
      </c>
      <c r="U268" s="104">
        <f>R268/'סכום נכסי הקרן'!$C$42</f>
        <v>2.7579873671043507E-4</v>
      </c>
    </row>
    <row r="269" spans="2:21">
      <c r="B269" s="102" t="s">
        <v>933</v>
      </c>
      <c r="C269" s="96" t="s">
        <v>934</v>
      </c>
      <c r="D269" s="109" t="s">
        <v>29</v>
      </c>
      <c r="E269" s="109" t="s">
        <v>901</v>
      </c>
      <c r="F269" s="96"/>
      <c r="G269" s="109" t="s">
        <v>925</v>
      </c>
      <c r="H269" s="96" t="s">
        <v>929</v>
      </c>
      <c r="I269" s="96" t="s">
        <v>317</v>
      </c>
      <c r="J269" s="96"/>
      <c r="K269" s="103">
        <v>6.7399999999996503</v>
      </c>
      <c r="L269" s="109" t="s">
        <v>136</v>
      </c>
      <c r="M269" s="110">
        <v>5.1249999999999997E-2</v>
      </c>
      <c r="N269" s="110">
        <v>3.5799999999998534E-2</v>
      </c>
      <c r="O269" s="103">
        <v>2959913.4382699998</v>
      </c>
      <c r="P269" s="105">
        <v>110.22280000000001</v>
      </c>
      <c r="Q269" s="96"/>
      <c r="R269" s="103">
        <v>11307.828001827</v>
      </c>
      <c r="S269" s="104">
        <v>5.9198268765399999E-3</v>
      </c>
      <c r="T269" s="104">
        <f t="shared" si="8"/>
        <v>1.9539675582553929E-3</v>
      </c>
      <c r="U269" s="104">
        <f>R269/'סכום נכסי הקרן'!$C$42</f>
        <v>1.501287432312795E-4</v>
      </c>
    </row>
    <row r="270" spans="2:21">
      <c r="B270" s="102" t="s">
        <v>937</v>
      </c>
      <c r="C270" s="96" t="s">
        <v>938</v>
      </c>
      <c r="D270" s="109" t="s">
        <v>29</v>
      </c>
      <c r="E270" s="109" t="s">
        <v>901</v>
      </c>
      <c r="F270" s="96"/>
      <c r="G270" s="109" t="s">
        <v>939</v>
      </c>
      <c r="H270" s="96" t="s">
        <v>4056</v>
      </c>
      <c r="I270" s="96" t="s">
        <v>909</v>
      </c>
      <c r="J270" s="96"/>
      <c r="K270" s="103">
        <v>7.8800000000002361</v>
      </c>
      <c r="L270" s="109" t="s">
        <v>136</v>
      </c>
      <c r="M270" s="110">
        <v>3.61E-2</v>
      </c>
      <c r="N270" s="110">
        <v>2.7700000000000152E-2</v>
      </c>
      <c r="O270" s="103">
        <v>7378263.6600000001</v>
      </c>
      <c r="P270" s="105">
        <v>107.339</v>
      </c>
      <c r="Q270" s="96"/>
      <c r="R270" s="103">
        <v>27449.875954753999</v>
      </c>
      <c r="S270" s="104">
        <v>5.9026109279999997E-3</v>
      </c>
      <c r="T270" s="104">
        <f t="shared" si="8"/>
        <v>4.7432775847897684E-3</v>
      </c>
      <c r="U270" s="104">
        <f>R270/'סכום נכסי הקרן'!$C$42</f>
        <v>3.644391635843688E-4</v>
      </c>
    </row>
    <row r="271" spans="2:21">
      <c r="B271" s="102" t="s">
        <v>946</v>
      </c>
      <c r="C271" s="96" t="s">
        <v>947</v>
      </c>
      <c r="D271" s="109" t="s">
        <v>29</v>
      </c>
      <c r="E271" s="109" t="s">
        <v>901</v>
      </c>
      <c r="F271" s="96"/>
      <c r="G271" s="109" t="s">
        <v>948</v>
      </c>
      <c r="H271" s="96" t="s">
        <v>4056</v>
      </c>
      <c r="I271" s="96" t="s">
        <v>909</v>
      </c>
      <c r="J271" s="96"/>
      <c r="K271" s="103">
        <v>17.390000000001447</v>
      </c>
      <c r="L271" s="109" t="s">
        <v>136</v>
      </c>
      <c r="M271" s="110">
        <v>5.1249999999999997E-2</v>
      </c>
      <c r="N271" s="110">
        <v>3.1100000000001651E-2</v>
      </c>
      <c r="O271" s="103">
        <v>4303987.1349999998</v>
      </c>
      <c r="P271" s="105">
        <v>138.3802</v>
      </c>
      <c r="Q271" s="96"/>
      <c r="R271" s="103">
        <v>20643.030748305009</v>
      </c>
      <c r="S271" s="104">
        <v>3.4431897079999999E-3</v>
      </c>
      <c r="T271" s="104">
        <f t="shared" si="8"/>
        <v>3.5670698545944893E-3</v>
      </c>
      <c r="U271" s="104">
        <f>R271/'סכום נכסי הקרן'!$C$42</f>
        <v>2.7406786362747722E-4</v>
      </c>
    </row>
    <row r="272" spans="2:21">
      <c r="B272" s="102" t="s">
        <v>952</v>
      </c>
      <c r="C272" s="96" t="s">
        <v>953</v>
      </c>
      <c r="D272" s="109" t="s">
        <v>29</v>
      </c>
      <c r="E272" s="109" t="s">
        <v>901</v>
      </c>
      <c r="F272" s="96"/>
      <c r="G272" s="109" t="s">
        <v>954</v>
      </c>
      <c r="H272" s="96" t="s">
        <v>4056</v>
      </c>
      <c r="I272" s="96" t="s">
        <v>909</v>
      </c>
      <c r="J272" s="96"/>
      <c r="K272" s="103">
        <v>18.130000000000127</v>
      </c>
      <c r="L272" s="109" t="s">
        <v>136</v>
      </c>
      <c r="M272" s="110">
        <v>4.2000000000000003E-2</v>
      </c>
      <c r="N272" s="110">
        <v>3.0799999999999564E-2</v>
      </c>
      <c r="O272" s="103">
        <v>7870147.9039999982</v>
      </c>
      <c r="P272" s="105">
        <v>121.08199999999999</v>
      </c>
      <c r="Q272" s="96"/>
      <c r="R272" s="103">
        <v>33028.666393430009</v>
      </c>
      <c r="S272" s="104">
        <v>1.0493530538666664E-2</v>
      </c>
      <c r="T272" s="104">
        <f t="shared" si="8"/>
        <v>5.7072801792506199E-3</v>
      </c>
      <c r="U272" s="104">
        <f>R272/'סכום נכסי הקרן'!$C$42</f>
        <v>4.3850615480264587E-4</v>
      </c>
    </row>
    <row r="273" spans="2:21">
      <c r="B273" s="102" t="s">
        <v>955</v>
      </c>
      <c r="C273" s="96" t="s">
        <v>956</v>
      </c>
      <c r="D273" s="109" t="s">
        <v>29</v>
      </c>
      <c r="E273" s="109" t="s">
        <v>901</v>
      </c>
      <c r="F273" s="96"/>
      <c r="G273" s="109" t="s">
        <v>939</v>
      </c>
      <c r="H273" s="96" t="s">
        <v>4056</v>
      </c>
      <c r="I273" s="96" t="s">
        <v>909</v>
      </c>
      <c r="J273" s="96"/>
      <c r="K273" s="103">
        <v>7.6799999999996125</v>
      </c>
      <c r="L273" s="109" t="s">
        <v>136</v>
      </c>
      <c r="M273" s="110">
        <v>3.9329999999999997E-2</v>
      </c>
      <c r="N273" s="110">
        <v>2.8199999999998532E-2</v>
      </c>
      <c r="O273" s="103">
        <v>6431386.4902999988</v>
      </c>
      <c r="P273" s="105">
        <v>109.9049</v>
      </c>
      <c r="Q273" s="96"/>
      <c r="R273" s="103">
        <v>24499.105215658004</v>
      </c>
      <c r="S273" s="104">
        <v>4.2875909935333328E-3</v>
      </c>
      <c r="T273" s="104">
        <f t="shared" si="8"/>
        <v>4.2333909562425982E-3</v>
      </c>
      <c r="U273" s="104">
        <f>R273/'סכום נכסי הקרן'!$C$42</f>
        <v>3.2526316068155308E-4</v>
      </c>
    </row>
    <row r="274" spans="2:21">
      <c r="B274" s="102" t="s">
        <v>957</v>
      </c>
      <c r="C274" s="96" t="s">
        <v>958</v>
      </c>
      <c r="D274" s="109" t="s">
        <v>29</v>
      </c>
      <c r="E274" s="109" t="s">
        <v>901</v>
      </c>
      <c r="F274" s="96"/>
      <c r="G274" s="109" t="s">
        <v>925</v>
      </c>
      <c r="H274" s="96" t="s">
        <v>4056</v>
      </c>
      <c r="I274" s="96" t="s">
        <v>317</v>
      </c>
      <c r="J274" s="96"/>
      <c r="K274" s="103">
        <v>3.7899999998568243</v>
      </c>
      <c r="L274" s="109" t="s">
        <v>136</v>
      </c>
      <c r="M274" s="110">
        <v>4.4999999999999998E-2</v>
      </c>
      <c r="N274" s="110">
        <v>3.6199999998458098E-2</v>
      </c>
      <c r="O274" s="103">
        <v>3197.247585999999</v>
      </c>
      <c r="P274" s="105">
        <v>106.515</v>
      </c>
      <c r="Q274" s="96"/>
      <c r="R274" s="103">
        <v>11.803630611000001</v>
      </c>
      <c r="S274" s="104">
        <v>6.3944951719999985E-6</v>
      </c>
      <c r="T274" s="104">
        <f t="shared" si="8"/>
        <v>2.0396411476897116E-6</v>
      </c>
      <c r="U274" s="104">
        <f>R274/'סכום נכסי הקרן'!$C$42</f>
        <v>1.5671128256543859E-7</v>
      </c>
    </row>
    <row r="275" spans="2:21">
      <c r="B275" s="102" t="s">
        <v>962</v>
      </c>
      <c r="C275" s="96" t="s">
        <v>963</v>
      </c>
      <c r="D275" s="109" t="s">
        <v>29</v>
      </c>
      <c r="E275" s="109" t="s">
        <v>901</v>
      </c>
      <c r="F275" s="96"/>
      <c r="G275" s="109" t="s">
        <v>939</v>
      </c>
      <c r="H275" s="96" t="s">
        <v>4056</v>
      </c>
      <c r="I275" s="96" t="s">
        <v>909</v>
      </c>
      <c r="J275" s="96"/>
      <c r="K275" s="103">
        <v>7.6099999999994479</v>
      </c>
      <c r="L275" s="109" t="s">
        <v>136</v>
      </c>
      <c r="M275" s="110">
        <v>4.1100000000000005E-2</v>
      </c>
      <c r="N275" s="110">
        <v>2.8399999999999107E-2</v>
      </c>
      <c r="O275" s="103">
        <v>5410726.6840000013</v>
      </c>
      <c r="P275" s="105">
        <v>111.52200000000001</v>
      </c>
      <c r="Q275" s="96"/>
      <c r="R275" s="103">
        <v>20914.366023031998</v>
      </c>
      <c r="S275" s="104">
        <v>4.3285813472000011E-3</v>
      </c>
      <c r="T275" s="104">
        <f t="shared" si="8"/>
        <v>3.6139559872931113E-3</v>
      </c>
      <c r="U275" s="104">
        <f>R275/'סכום נכסי הקרן'!$C$42</f>
        <v>2.7767025515505398E-4</v>
      </c>
    </row>
    <row r="276" spans="2:21">
      <c r="B276" s="102" t="s">
        <v>964</v>
      </c>
      <c r="C276" s="96" t="s">
        <v>965</v>
      </c>
      <c r="D276" s="109" t="s">
        <v>29</v>
      </c>
      <c r="E276" s="109" t="s">
        <v>901</v>
      </c>
      <c r="F276" s="96"/>
      <c r="G276" s="109" t="s">
        <v>966</v>
      </c>
      <c r="H276" s="96" t="s">
        <v>902</v>
      </c>
      <c r="I276" s="96" t="s">
        <v>903</v>
      </c>
      <c r="J276" s="96"/>
      <c r="K276" s="103">
        <v>16.400000000000031</v>
      </c>
      <c r="L276" s="109" t="s">
        <v>136</v>
      </c>
      <c r="M276" s="110">
        <v>4.4500000000000005E-2</v>
      </c>
      <c r="N276" s="110">
        <v>3.1500000000000146E-2</v>
      </c>
      <c r="O276" s="103">
        <v>7587806.3479440026</v>
      </c>
      <c r="P276" s="105">
        <v>121.56659999999999</v>
      </c>
      <c r="Q276" s="96"/>
      <c r="R276" s="103">
        <v>31971.21249467001</v>
      </c>
      <c r="S276" s="104">
        <v>3.7939031739720012E-3</v>
      </c>
      <c r="T276" s="104">
        <f t="shared" si="8"/>
        <v>5.5245544946899887E-3</v>
      </c>
      <c r="U276" s="104">
        <f>R276/'סכום נכסי הקרן'!$C$42</f>
        <v>4.2446683400468137E-4</v>
      </c>
    </row>
    <row r="277" spans="2:21">
      <c r="B277" s="102" t="s">
        <v>967</v>
      </c>
      <c r="C277" s="96" t="s">
        <v>968</v>
      </c>
      <c r="D277" s="109" t="s">
        <v>29</v>
      </c>
      <c r="E277" s="109" t="s">
        <v>901</v>
      </c>
      <c r="F277" s="96"/>
      <c r="G277" s="109" t="s">
        <v>969</v>
      </c>
      <c r="H277" s="96" t="s">
        <v>970</v>
      </c>
      <c r="I277" s="96" t="s">
        <v>317</v>
      </c>
      <c r="J277" s="96"/>
      <c r="K277" s="103">
        <v>16.040000000000273</v>
      </c>
      <c r="L277" s="109" t="s">
        <v>136</v>
      </c>
      <c r="M277" s="110">
        <v>5.5500000000000001E-2</v>
      </c>
      <c r="N277" s="110">
        <v>3.6500000000001094E-2</v>
      </c>
      <c r="O277" s="103">
        <v>6148553.0499999989</v>
      </c>
      <c r="P277" s="105">
        <v>135.6054</v>
      </c>
      <c r="Q277" s="96"/>
      <c r="R277" s="103">
        <v>28898.714227128992</v>
      </c>
      <c r="S277" s="104">
        <v>1.5371382624999998E-3</v>
      </c>
      <c r="T277" s="104">
        <f t="shared" si="8"/>
        <v>4.9936336196465181E-3</v>
      </c>
      <c r="U277" s="104">
        <f>R277/'סכום נכסי הקרן'!$C$42</f>
        <v>3.8367471164380983E-4</v>
      </c>
    </row>
    <row r="278" spans="2:21">
      <c r="B278" s="102" t="s">
        <v>1126</v>
      </c>
      <c r="C278" s="96" t="s">
        <v>1127</v>
      </c>
      <c r="D278" s="109" t="s">
        <v>29</v>
      </c>
      <c r="E278" s="109" t="s">
        <v>901</v>
      </c>
      <c r="F278" s="96"/>
      <c r="G278" s="109" t="s">
        <v>1128</v>
      </c>
      <c r="H278" s="96" t="s">
        <v>970</v>
      </c>
      <c r="I278" s="96" t="s">
        <v>909</v>
      </c>
      <c r="J278" s="96"/>
      <c r="K278" s="103">
        <v>8.6500000000000039</v>
      </c>
      <c r="L278" s="109" t="s">
        <v>136</v>
      </c>
      <c r="M278" s="110">
        <v>3.875E-2</v>
      </c>
      <c r="N278" s="110">
        <v>3.2400000000000102E-2</v>
      </c>
      <c r="O278" s="103">
        <v>7378263.6600000001</v>
      </c>
      <c r="P278" s="105">
        <v>104.54649999999999</v>
      </c>
      <c r="Q278" s="96"/>
      <c r="R278" s="103">
        <v>26735.744656232011</v>
      </c>
      <c r="S278" s="104">
        <v>1.8445659150000002E-2</v>
      </c>
      <c r="T278" s="104">
        <f t="shared" si="8"/>
        <v>4.6198772828554531E-3</v>
      </c>
      <c r="U278" s="104">
        <f>R278/'סכום נכסי הקרן'!$C$42</f>
        <v>3.5495797636327689E-4</v>
      </c>
    </row>
    <row r="279" spans="2:21">
      <c r="B279" s="102" t="s">
        <v>971</v>
      </c>
      <c r="C279" s="96" t="s">
        <v>972</v>
      </c>
      <c r="D279" s="109" t="s">
        <v>29</v>
      </c>
      <c r="E279" s="109" t="s">
        <v>901</v>
      </c>
      <c r="F279" s="96"/>
      <c r="G279" s="109" t="s">
        <v>969</v>
      </c>
      <c r="H279" s="96" t="s">
        <v>970</v>
      </c>
      <c r="I279" s="96" t="s">
        <v>317</v>
      </c>
      <c r="J279" s="96"/>
      <c r="K279" s="103">
        <v>14.530000000000591</v>
      </c>
      <c r="L279" s="109" t="s">
        <v>138</v>
      </c>
      <c r="M279" s="110">
        <v>3.7000000000000005E-2</v>
      </c>
      <c r="N279" s="110">
        <v>2.310000000000147E-2</v>
      </c>
      <c r="O279" s="103">
        <v>3197247.5860000001</v>
      </c>
      <c r="P279" s="105">
        <v>121.7384</v>
      </c>
      <c r="Q279" s="96"/>
      <c r="R279" s="103">
        <v>15112.942749937996</v>
      </c>
      <c r="S279" s="104">
        <v>1.8269986205714287E-3</v>
      </c>
      <c r="T279" s="104">
        <f t="shared" si="8"/>
        <v>2.6114829336260428E-3</v>
      </c>
      <c r="U279" s="104">
        <f>R279/'סכום נכסי הקרן'!$C$42</f>
        <v>2.0064747192899342E-4</v>
      </c>
    </row>
    <row r="280" spans="2:21">
      <c r="B280" s="102" t="s">
        <v>973</v>
      </c>
      <c r="C280" s="96" t="s">
        <v>974</v>
      </c>
      <c r="D280" s="109" t="s">
        <v>29</v>
      </c>
      <c r="E280" s="109" t="s">
        <v>901</v>
      </c>
      <c r="F280" s="96"/>
      <c r="G280" s="109" t="s">
        <v>975</v>
      </c>
      <c r="H280" s="96" t="s">
        <v>970</v>
      </c>
      <c r="I280" s="96" t="s">
        <v>909</v>
      </c>
      <c r="J280" s="96"/>
      <c r="K280" s="103">
        <v>16.970000000000667</v>
      </c>
      <c r="L280" s="109" t="s">
        <v>136</v>
      </c>
      <c r="M280" s="110">
        <v>4.5499999999999999E-2</v>
      </c>
      <c r="N280" s="110">
        <v>3.5100000000001588E-2</v>
      </c>
      <c r="O280" s="103">
        <v>7378263.6599999992</v>
      </c>
      <c r="P280" s="105">
        <v>119.90389999999999</v>
      </c>
      <c r="Q280" s="96"/>
      <c r="R280" s="103">
        <v>30663.102764413998</v>
      </c>
      <c r="S280" s="104">
        <v>2.9578387382049468E-3</v>
      </c>
      <c r="T280" s="104">
        <f t="shared" si="8"/>
        <v>5.2985160392814441E-3</v>
      </c>
      <c r="U280" s="104">
        <f>R280/'סכום נכסי הקרן'!$C$42</f>
        <v>4.0709967297426834E-4</v>
      </c>
    </row>
    <row r="281" spans="2:21">
      <c r="B281" s="102" t="s">
        <v>935</v>
      </c>
      <c r="C281" s="96" t="s">
        <v>936</v>
      </c>
      <c r="D281" s="109" t="s">
        <v>29</v>
      </c>
      <c r="E281" s="109" t="s">
        <v>901</v>
      </c>
      <c r="F281" s="96"/>
      <c r="G281" s="109" t="s">
        <v>907</v>
      </c>
      <c r="H281" s="96" t="s">
        <v>970</v>
      </c>
      <c r="I281" s="96" t="s">
        <v>909</v>
      </c>
      <c r="J281" s="96"/>
      <c r="K281" s="103">
        <v>7.8800000000005914</v>
      </c>
      <c r="L281" s="109" t="s">
        <v>136</v>
      </c>
      <c r="M281" s="110">
        <v>4.8750000000000002E-2</v>
      </c>
      <c r="N281" s="110">
        <v>4.4400000000003673E-2</v>
      </c>
      <c r="O281" s="103">
        <v>7870147.9039999982</v>
      </c>
      <c r="P281" s="105">
        <v>103.1893</v>
      </c>
      <c r="Q281" s="96"/>
      <c r="R281" s="103">
        <v>28147.916836721997</v>
      </c>
      <c r="S281" s="104">
        <v>3.1480591615999994E-3</v>
      </c>
      <c r="T281" s="104">
        <f t="shared" si="8"/>
        <v>4.8638974984885871E-3</v>
      </c>
      <c r="U281" s="104">
        <f>R281/'סכום נכסי הקרן'!$C$42</f>
        <v>3.7370672587104119E-4</v>
      </c>
    </row>
    <row r="282" spans="2:21">
      <c r="B282" s="102" t="s">
        <v>978</v>
      </c>
      <c r="C282" s="96" t="s">
        <v>979</v>
      </c>
      <c r="D282" s="109" t="s">
        <v>29</v>
      </c>
      <c r="E282" s="109" t="s">
        <v>901</v>
      </c>
      <c r="F282" s="96"/>
      <c r="G282" s="109" t="s">
        <v>951</v>
      </c>
      <c r="H282" s="96" t="s">
        <v>970</v>
      </c>
      <c r="I282" s="96" t="s">
        <v>317</v>
      </c>
      <c r="J282" s="96"/>
      <c r="K282" s="103">
        <v>2.809999999979889</v>
      </c>
      <c r="L282" s="109" t="s">
        <v>136</v>
      </c>
      <c r="M282" s="110">
        <v>6.5000000000000002E-2</v>
      </c>
      <c r="N282" s="110">
        <v>3.1900000000201108E-2</v>
      </c>
      <c r="O282" s="103">
        <v>11559.279733999998</v>
      </c>
      <c r="P282" s="105">
        <v>111.69889999999999</v>
      </c>
      <c r="Q282" s="96"/>
      <c r="R282" s="103">
        <v>44.751581790000003</v>
      </c>
      <c r="S282" s="104">
        <v>4.6237118935999993E-6</v>
      </c>
      <c r="T282" s="104">
        <f t="shared" si="8"/>
        <v>7.732973917196535E-6</v>
      </c>
      <c r="U282" s="104">
        <f>R282/'סכום נכסי הקרן'!$C$42</f>
        <v>5.9414581922001377E-7</v>
      </c>
    </row>
    <row r="283" spans="2:21">
      <c r="B283" s="102" t="s">
        <v>1131</v>
      </c>
      <c r="C283" s="96" t="s">
        <v>1132</v>
      </c>
      <c r="D283" s="109" t="s">
        <v>29</v>
      </c>
      <c r="E283" s="109" t="s">
        <v>901</v>
      </c>
      <c r="F283" s="96"/>
      <c r="G283" s="109" t="s">
        <v>989</v>
      </c>
      <c r="H283" s="96" t="s">
        <v>970</v>
      </c>
      <c r="I283" s="96" t="s">
        <v>909</v>
      </c>
      <c r="J283" s="96"/>
      <c r="K283" s="103">
        <v>8.3799999999998835</v>
      </c>
      <c r="L283" s="109" t="s">
        <v>136</v>
      </c>
      <c r="M283" s="110">
        <v>3.2500000000000001E-2</v>
      </c>
      <c r="N283" s="110">
        <v>2.6199999999999415E-2</v>
      </c>
      <c r="O283" s="103">
        <v>7870147.9039999982</v>
      </c>
      <c r="P283" s="105">
        <v>104.98090000000001</v>
      </c>
      <c r="Q283" s="96"/>
      <c r="R283" s="103">
        <v>28636.631302413996</v>
      </c>
      <c r="S283" s="104">
        <v>1.0493530538666664E-2</v>
      </c>
      <c r="T283" s="104">
        <f t="shared" si="8"/>
        <v>4.9483462724757748E-3</v>
      </c>
      <c r="U283" s="104">
        <f>R283/'סכום נכסי הקרן'!$C$42</f>
        <v>3.8019515923962724E-4</v>
      </c>
    </row>
    <row r="284" spans="2:21">
      <c r="B284" s="102" t="s">
        <v>980</v>
      </c>
      <c r="C284" s="96" t="s">
        <v>981</v>
      </c>
      <c r="D284" s="109" t="s">
        <v>29</v>
      </c>
      <c r="E284" s="109" t="s">
        <v>901</v>
      </c>
      <c r="F284" s="96"/>
      <c r="G284" s="109" t="s">
        <v>982</v>
      </c>
      <c r="H284" s="96" t="s">
        <v>970</v>
      </c>
      <c r="I284" s="96" t="s">
        <v>909</v>
      </c>
      <c r="J284" s="96"/>
      <c r="K284" s="103">
        <v>14.429999999999582</v>
      </c>
      <c r="L284" s="109" t="s">
        <v>136</v>
      </c>
      <c r="M284" s="110">
        <v>5.0999999999999997E-2</v>
      </c>
      <c r="N284" s="110">
        <v>3.9799999999998198E-2</v>
      </c>
      <c r="O284" s="103">
        <v>2951305.4639999997</v>
      </c>
      <c r="P284" s="105">
        <v>117.57550000000001</v>
      </c>
      <c r="Q284" s="96"/>
      <c r="R284" s="103">
        <v>12027.062132090998</v>
      </c>
      <c r="S284" s="104">
        <v>3.9350739519999995E-3</v>
      </c>
      <c r="T284" s="104">
        <f t="shared" si="8"/>
        <v>2.0782496181787325E-3</v>
      </c>
      <c r="U284" s="104">
        <f>R284/'סכום נכסי הקרן'!$C$42</f>
        <v>1.5967767836260008E-4</v>
      </c>
    </row>
    <row r="285" spans="2:21">
      <c r="B285" s="102" t="s">
        <v>940</v>
      </c>
      <c r="C285" s="96" t="s">
        <v>941</v>
      </c>
      <c r="D285" s="109" t="s">
        <v>29</v>
      </c>
      <c r="E285" s="109" t="s">
        <v>901</v>
      </c>
      <c r="F285" s="96"/>
      <c r="G285" s="109" t="s">
        <v>942</v>
      </c>
      <c r="H285" s="96" t="s">
        <v>970</v>
      </c>
      <c r="I285" s="96" t="s">
        <v>909</v>
      </c>
      <c r="J285" s="96"/>
      <c r="K285" s="103">
        <v>8.3600000000002819</v>
      </c>
      <c r="L285" s="109" t="s">
        <v>136</v>
      </c>
      <c r="M285" s="110">
        <v>3.4000000000000002E-2</v>
      </c>
      <c r="N285" s="110">
        <v>3.020000000000083E-2</v>
      </c>
      <c r="O285" s="103">
        <v>11559279.734000001</v>
      </c>
      <c r="P285" s="105">
        <v>102.7478</v>
      </c>
      <c r="Q285" s="96"/>
      <c r="R285" s="103">
        <v>41165.345988028996</v>
      </c>
      <c r="S285" s="104">
        <v>1.3599152628235295E-2</v>
      </c>
      <c r="T285" s="104">
        <f t="shared" si="8"/>
        <v>7.1132803374769652E-3</v>
      </c>
      <c r="U285" s="104">
        <f>R285/'סכום נכסי הקרן'!$C$42</f>
        <v>5.4653304391126848E-4</v>
      </c>
    </row>
    <row r="286" spans="2:21">
      <c r="B286" s="102" t="s">
        <v>943</v>
      </c>
      <c r="C286" s="96" t="s">
        <v>944</v>
      </c>
      <c r="D286" s="109" t="s">
        <v>29</v>
      </c>
      <c r="E286" s="109" t="s">
        <v>901</v>
      </c>
      <c r="F286" s="96"/>
      <c r="G286" s="109" t="s">
        <v>945</v>
      </c>
      <c r="H286" s="96" t="s">
        <v>970</v>
      </c>
      <c r="I286" s="96" t="s">
        <v>909</v>
      </c>
      <c r="J286" s="96"/>
      <c r="K286" s="103">
        <v>8.3900000000003505</v>
      </c>
      <c r="L286" s="109" t="s">
        <v>136</v>
      </c>
      <c r="M286" s="110">
        <v>0.03</v>
      </c>
      <c r="N286" s="110">
        <v>2.4000000000001121E-2</v>
      </c>
      <c r="O286" s="103">
        <v>9345800.6359999981</v>
      </c>
      <c r="P286" s="105">
        <v>104.4383</v>
      </c>
      <c r="Q286" s="96"/>
      <c r="R286" s="103">
        <v>33830.234130097997</v>
      </c>
      <c r="S286" s="104">
        <v>1.8691601271999998E-2</v>
      </c>
      <c r="T286" s="104">
        <f t="shared" si="8"/>
        <v>5.8457893034555867E-3</v>
      </c>
      <c r="U286" s="104">
        <f>R286/'סכום נכסי הקרן'!$C$42</f>
        <v>4.4914819471528542E-4</v>
      </c>
    </row>
    <row r="287" spans="2:21">
      <c r="B287" s="102" t="s">
        <v>983</v>
      </c>
      <c r="C287" s="96" t="s">
        <v>984</v>
      </c>
      <c r="D287" s="109" t="s">
        <v>29</v>
      </c>
      <c r="E287" s="109" t="s">
        <v>901</v>
      </c>
      <c r="F287" s="96"/>
      <c r="G287" s="109" t="s">
        <v>969</v>
      </c>
      <c r="H287" s="96" t="s">
        <v>970</v>
      </c>
      <c r="I287" s="96" t="s">
        <v>909</v>
      </c>
      <c r="J287" s="96"/>
      <c r="K287" s="103">
        <v>18.519999999998923</v>
      </c>
      <c r="L287" s="109" t="s">
        <v>136</v>
      </c>
      <c r="M287" s="110">
        <v>3.7999999999999999E-2</v>
      </c>
      <c r="N287" s="110">
        <v>3.1199999999999339E-2</v>
      </c>
      <c r="O287" s="103">
        <v>4918842.4400000013</v>
      </c>
      <c r="P287" s="105">
        <v>113.74979999999999</v>
      </c>
      <c r="Q287" s="96"/>
      <c r="R287" s="103">
        <v>19392.867350419001</v>
      </c>
      <c r="S287" s="104">
        <v>6.5584565866666682E-3</v>
      </c>
      <c r="T287" s="104">
        <f t="shared" si="8"/>
        <v>3.3510443966910876E-3</v>
      </c>
      <c r="U287" s="104">
        <f>R287/'סכום נכסי הקרן'!$C$42</f>
        <v>2.5747002894799248E-4</v>
      </c>
    </row>
    <row r="288" spans="2:21">
      <c r="B288" s="102" t="s">
        <v>985</v>
      </c>
      <c r="C288" s="96" t="s">
        <v>986</v>
      </c>
      <c r="D288" s="109" t="s">
        <v>29</v>
      </c>
      <c r="E288" s="109" t="s">
        <v>901</v>
      </c>
      <c r="F288" s="96"/>
      <c r="G288" s="109" t="s">
        <v>925</v>
      </c>
      <c r="H288" s="96" t="s">
        <v>970</v>
      </c>
      <c r="I288" s="96" t="s">
        <v>317</v>
      </c>
      <c r="J288" s="96"/>
      <c r="K288" s="103">
        <v>6.1600000000000117</v>
      </c>
      <c r="L288" s="109" t="s">
        <v>136</v>
      </c>
      <c r="M288" s="110">
        <v>4.4999999999999998E-2</v>
      </c>
      <c r="N288" s="110">
        <v>4.3199999999998989E-2</v>
      </c>
      <c r="O288" s="103">
        <v>4451552.4082000004</v>
      </c>
      <c r="P288" s="105">
        <v>102.444</v>
      </c>
      <c r="Q288" s="96"/>
      <c r="R288" s="103">
        <v>15806.167379304999</v>
      </c>
      <c r="S288" s="104">
        <v>5.9354032109333339E-3</v>
      </c>
      <c r="T288" s="104">
        <f t="shared" si="8"/>
        <v>2.7312706095747653E-3</v>
      </c>
      <c r="U288" s="104">
        <f>R288/'סכום נכסי הקרן'!$C$42</f>
        <v>2.098510910826472E-4</v>
      </c>
    </row>
    <row r="289" spans="2:21">
      <c r="B289" s="102" t="s">
        <v>987</v>
      </c>
      <c r="C289" s="96" t="s">
        <v>988</v>
      </c>
      <c r="D289" s="109" t="s">
        <v>29</v>
      </c>
      <c r="E289" s="109" t="s">
        <v>901</v>
      </c>
      <c r="F289" s="96"/>
      <c r="G289" s="109" t="s">
        <v>989</v>
      </c>
      <c r="H289" s="96" t="s">
        <v>970</v>
      </c>
      <c r="I289" s="96" t="s">
        <v>317</v>
      </c>
      <c r="J289" s="96"/>
      <c r="K289" s="103">
        <v>9.3699999999985106</v>
      </c>
      <c r="L289" s="109" t="s">
        <v>136</v>
      </c>
      <c r="M289" s="110">
        <v>2.7999999999999997E-2</v>
      </c>
      <c r="N289" s="110">
        <v>2.199999999999655E-2</v>
      </c>
      <c r="O289" s="103">
        <v>4918842.4400000013</v>
      </c>
      <c r="P289" s="105">
        <v>105.2816</v>
      </c>
      <c r="Q289" s="96"/>
      <c r="R289" s="103">
        <v>17949.144875856</v>
      </c>
      <c r="S289" s="104">
        <v>8.9433498909090928E-3</v>
      </c>
      <c r="T289" s="104">
        <f t="shared" si="8"/>
        <v>3.1015723603314508E-3</v>
      </c>
      <c r="U289" s="104">
        <f>R289/'סכום נכסי הקרן'!$C$42</f>
        <v>2.3830240094322651E-4</v>
      </c>
    </row>
    <row r="290" spans="2:21">
      <c r="B290" s="102" t="s">
        <v>990</v>
      </c>
      <c r="C290" s="96" t="s">
        <v>991</v>
      </c>
      <c r="D290" s="109" t="s">
        <v>29</v>
      </c>
      <c r="E290" s="109" t="s">
        <v>901</v>
      </c>
      <c r="F290" s="96"/>
      <c r="G290" s="109" t="s">
        <v>954</v>
      </c>
      <c r="H290" s="96" t="s">
        <v>970</v>
      </c>
      <c r="I290" s="96" t="s">
        <v>317</v>
      </c>
      <c r="J290" s="96"/>
      <c r="K290" s="103">
        <v>19.020000000001072</v>
      </c>
      <c r="L290" s="109" t="s">
        <v>136</v>
      </c>
      <c r="M290" s="110">
        <v>3.5000000000000003E-2</v>
      </c>
      <c r="N290" s="110">
        <v>3.180000000000191E-2</v>
      </c>
      <c r="O290" s="103">
        <v>9837684.879999999</v>
      </c>
      <c r="P290" s="105">
        <v>105.33029999999999</v>
      </c>
      <c r="Q290" s="96"/>
      <c r="R290" s="103">
        <v>35914.902770672998</v>
      </c>
      <c r="S290" s="104">
        <v>7.8701479039999991E-3</v>
      </c>
      <c r="T290" s="104">
        <f t="shared" si="8"/>
        <v>6.2060154134333636E-3</v>
      </c>
      <c r="U290" s="104">
        <f>R290/'סכום נכסי הקרן'!$C$42</f>
        <v>4.7682536516858721E-4</v>
      </c>
    </row>
    <row r="291" spans="2:21">
      <c r="B291" s="102" t="s">
        <v>959</v>
      </c>
      <c r="C291" s="96" t="s">
        <v>960</v>
      </c>
      <c r="D291" s="109" t="s">
        <v>29</v>
      </c>
      <c r="E291" s="109" t="s">
        <v>901</v>
      </c>
      <c r="F291" s="96"/>
      <c r="G291" s="109" t="s">
        <v>961</v>
      </c>
      <c r="H291" s="96" t="s">
        <v>970</v>
      </c>
      <c r="I291" s="96" t="s">
        <v>909</v>
      </c>
      <c r="J291" s="96"/>
      <c r="K291" s="103">
        <v>18.960000000000367</v>
      </c>
      <c r="L291" s="109" t="s">
        <v>136</v>
      </c>
      <c r="M291" s="110">
        <v>3.6249999999999998E-2</v>
      </c>
      <c r="N291" s="110">
        <v>2.9400000000000717E-2</v>
      </c>
      <c r="O291" s="103">
        <v>6426467.647859999</v>
      </c>
      <c r="P291" s="105">
        <v>112.34229999999999</v>
      </c>
      <c r="Q291" s="96"/>
      <c r="R291" s="103">
        <v>25023.26961403</v>
      </c>
      <c r="S291" s="104">
        <v>1.2852935295719998E-2</v>
      </c>
      <c r="T291" s="104">
        <f t="shared" si="8"/>
        <v>4.3239653998444864E-3</v>
      </c>
      <c r="U291" s="104">
        <f>R291/'סכום נכסי הקרן'!$C$42</f>
        <v>3.3222224622489997E-4</v>
      </c>
    </row>
    <row r="292" spans="2:21">
      <c r="B292" s="102" t="s">
        <v>992</v>
      </c>
      <c r="C292" s="96" t="s">
        <v>993</v>
      </c>
      <c r="D292" s="109" t="s">
        <v>29</v>
      </c>
      <c r="E292" s="109" t="s">
        <v>901</v>
      </c>
      <c r="F292" s="96"/>
      <c r="G292" s="109" t="s">
        <v>994</v>
      </c>
      <c r="H292" s="96" t="s">
        <v>970</v>
      </c>
      <c r="I292" s="96" t="s">
        <v>317</v>
      </c>
      <c r="J292" s="96"/>
      <c r="K292" s="103">
        <v>17.159999999999968</v>
      </c>
      <c r="L292" s="109" t="s">
        <v>136</v>
      </c>
      <c r="M292" s="110">
        <v>4.5999999999999999E-2</v>
      </c>
      <c r="N292" s="110">
        <v>3.7800000000000347E-2</v>
      </c>
      <c r="O292" s="103">
        <v>7378263.6599999992</v>
      </c>
      <c r="P292" s="105">
        <v>115.0842</v>
      </c>
      <c r="Q292" s="96"/>
      <c r="R292" s="103">
        <v>29430.55932665</v>
      </c>
      <c r="S292" s="104">
        <v>1.4756527319999999E-2</v>
      </c>
      <c r="T292" s="104">
        <f t="shared" si="8"/>
        <v>5.0855352713441966E-3</v>
      </c>
      <c r="U292" s="104">
        <f>R292/'סכום נכסי הקרן'!$C$42</f>
        <v>3.9073577026372365E-4</v>
      </c>
    </row>
    <row r="293" spans="2:21">
      <c r="B293" s="102" t="s">
        <v>995</v>
      </c>
      <c r="C293" s="96" t="s">
        <v>996</v>
      </c>
      <c r="D293" s="109" t="s">
        <v>29</v>
      </c>
      <c r="E293" s="109" t="s">
        <v>901</v>
      </c>
      <c r="F293" s="96"/>
      <c r="G293" s="109" t="s">
        <v>945</v>
      </c>
      <c r="H293" s="96" t="s">
        <v>908</v>
      </c>
      <c r="I293" s="96" t="s">
        <v>317</v>
      </c>
      <c r="J293" s="96"/>
      <c r="K293" s="103">
        <v>4.3199999999997782</v>
      </c>
      <c r="L293" s="109" t="s">
        <v>136</v>
      </c>
      <c r="M293" s="110">
        <v>6.5000000000000002E-2</v>
      </c>
      <c r="N293" s="110">
        <v>5.339999999999831E-2</v>
      </c>
      <c r="O293" s="103">
        <v>7378263.6599999992</v>
      </c>
      <c r="P293" s="105">
        <v>104.68519999999999</v>
      </c>
      <c r="Q293" s="96"/>
      <c r="R293" s="103">
        <v>26771.216625330999</v>
      </c>
      <c r="S293" s="104">
        <v>5.9026109279999997E-3</v>
      </c>
      <c r="T293" s="104">
        <f t="shared" si="8"/>
        <v>4.6260067603144011E-3</v>
      </c>
      <c r="U293" s="104">
        <f>R293/'סכום נכסי הקרן'!$C$42</f>
        <v>3.5542892110526528E-4</v>
      </c>
    </row>
    <row r="294" spans="2:21">
      <c r="B294" s="102" t="s">
        <v>997</v>
      </c>
      <c r="C294" s="96" t="s">
        <v>998</v>
      </c>
      <c r="D294" s="109" t="s">
        <v>29</v>
      </c>
      <c r="E294" s="109" t="s">
        <v>901</v>
      </c>
      <c r="F294" s="96"/>
      <c r="G294" s="109" t="s">
        <v>945</v>
      </c>
      <c r="H294" s="96" t="s">
        <v>908</v>
      </c>
      <c r="I294" s="96" t="s">
        <v>317</v>
      </c>
      <c r="J294" s="96"/>
      <c r="K294" s="103">
        <v>6.3299999999996404</v>
      </c>
      <c r="L294" s="109" t="s">
        <v>136</v>
      </c>
      <c r="M294" s="110">
        <v>4.2500000000000003E-2</v>
      </c>
      <c r="N294" s="110">
        <v>4.1899999999998341E-2</v>
      </c>
      <c r="O294" s="103">
        <v>5410726.6840000013</v>
      </c>
      <c r="P294" s="105">
        <v>100.1165</v>
      </c>
      <c r="Q294" s="96"/>
      <c r="R294" s="103">
        <v>18775.431814969001</v>
      </c>
      <c r="S294" s="104">
        <v>9.017877806666668E-3</v>
      </c>
      <c r="T294" s="104">
        <f t="shared" si="8"/>
        <v>3.2443529078049439E-3</v>
      </c>
      <c r="U294" s="104">
        <f>R294/'סכום נכסי הקרן'!$C$42</f>
        <v>2.4927262614451301E-4</v>
      </c>
    </row>
    <row r="295" spans="2:21">
      <c r="B295" s="102" t="s">
        <v>999</v>
      </c>
      <c r="C295" s="96" t="s">
        <v>1000</v>
      </c>
      <c r="D295" s="109" t="s">
        <v>29</v>
      </c>
      <c r="E295" s="109" t="s">
        <v>901</v>
      </c>
      <c r="F295" s="96"/>
      <c r="G295" s="109" t="s">
        <v>945</v>
      </c>
      <c r="H295" s="96" t="s">
        <v>908</v>
      </c>
      <c r="I295" s="96" t="s">
        <v>317</v>
      </c>
      <c r="J295" s="96"/>
      <c r="K295" s="103">
        <v>1.0400000000000782</v>
      </c>
      <c r="L295" s="109" t="s">
        <v>136</v>
      </c>
      <c r="M295" s="110">
        <v>5.2499999999999998E-2</v>
      </c>
      <c r="N295" s="110">
        <v>3.620000000000255E-2</v>
      </c>
      <c r="O295" s="103">
        <v>6851701.5767979994</v>
      </c>
      <c r="P295" s="105">
        <v>107.6729</v>
      </c>
      <c r="Q295" s="96"/>
      <c r="R295" s="103">
        <v>25570.161740324995</v>
      </c>
      <c r="S295" s="104">
        <v>1.1419502627996667E-2</v>
      </c>
      <c r="T295" s="104">
        <f t="shared" ref="T295:T326" si="9">R295/$R$11</f>
        <v>4.4184671443415792E-3</v>
      </c>
      <c r="U295" s="104">
        <f>R295/'סכום נכסי הקרן'!$C$42</f>
        <v>3.3948307718116181E-4</v>
      </c>
    </row>
    <row r="296" spans="2:21">
      <c r="B296" s="102" t="s">
        <v>1001</v>
      </c>
      <c r="C296" s="96" t="s">
        <v>1002</v>
      </c>
      <c r="D296" s="109" t="s">
        <v>29</v>
      </c>
      <c r="E296" s="109" t="s">
        <v>901</v>
      </c>
      <c r="F296" s="96"/>
      <c r="G296" s="109" t="s">
        <v>1003</v>
      </c>
      <c r="H296" s="96" t="s">
        <v>908</v>
      </c>
      <c r="I296" s="96" t="s">
        <v>317</v>
      </c>
      <c r="J296" s="96"/>
      <c r="K296" s="103">
        <v>7.1600000000001165</v>
      </c>
      <c r="L296" s="109" t="s">
        <v>136</v>
      </c>
      <c r="M296" s="110">
        <v>4.7500000000000001E-2</v>
      </c>
      <c r="N296" s="110">
        <v>2.8900000000000561E-2</v>
      </c>
      <c r="O296" s="103">
        <v>7378263.6600000001</v>
      </c>
      <c r="P296" s="105">
        <v>114.2046</v>
      </c>
      <c r="Q296" s="96"/>
      <c r="R296" s="103">
        <v>29205.608726297007</v>
      </c>
      <c r="S296" s="104">
        <v>2.4594212200000003E-3</v>
      </c>
      <c r="T296" s="104">
        <f t="shared" si="9"/>
        <v>5.0466643073333534E-3</v>
      </c>
      <c r="U296" s="104">
        <f>R296/'סכום נכסי הקרן'!$C$42</f>
        <v>3.8774920636173819E-4</v>
      </c>
    </row>
    <row r="297" spans="2:21">
      <c r="B297" s="102" t="s">
        <v>976</v>
      </c>
      <c r="C297" s="96" t="s">
        <v>977</v>
      </c>
      <c r="D297" s="109" t="s">
        <v>29</v>
      </c>
      <c r="E297" s="109" t="s">
        <v>901</v>
      </c>
      <c r="F297" s="96"/>
      <c r="G297" s="109" t="s">
        <v>945</v>
      </c>
      <c r="H297" s="96" t="s">
        <v>908</v>
      </c>
      <c r="I297" s="96" t="s">
        <v>909</v>
      </c>
      <c r="J297" s="96"/>
      <c r="K297" s="103">
        <v>17.160000000000128</v>
      </c>
      <c r="L297" s="109" t="s">
        <v>136</v>
      </c>
      <c r="M297" s="110">
        <v>5.9299999999999999E-2</v>
      </c>
      <c r="N297" s="110">
        <v>4.86000000000004E-2</v>
      </c>
      <c r="O297" s="103">
        <v>12297106.1</v>
      </c>
      <c r="P297" s="105">
        <v>118.5604</v>
      </c>
      <c r="Q297" s="96"/>
      <c r="R297" s="103">
        <v>50532.559633908008</v>
      </c>
      <c r="S297" s="104">
        <v>3.5134588857142855E-3</v>
      </c>
      <c r="T297" s="104">
        <f t="shared" si="9"/>
        <v>8.7319140461200023E-3</v>
      </c>
      <c r="U297" s="104">
        <f>R297/'סכום נכסי הקרן'!$C$42</f>
        <v>6.7089715804596298E-4</v>
      </c>
    </row>
    <row r="298" spans="2:21">
      <c r="B298" s="102" t="s">
        <v>1004</v>
      </c>
      <c r="C298" s="96" t="s">
        <v>1005</v>
      </c>
      <c r="D298" s="109" t="s">
        <v>29</v>
      </c>
      <c r="E298" s="109" t="s">
        <v>901</v>
      </c>
      <c r="F298" s="96"/>
      <c r="G298" s="109" t="s">
        <v>1003</v>
      </c>
      <c r="H298" s="96" t="s">
        <v>908</v>
      </c>
      <c r="I298" s="96" t="s">
        <v>317</v>
      </c>
      <c r="J298" s="96"/>
      <c r="K298" s="103">
        <v>7.7699999999999125</v>
      </c>
      <c r="L298" s="109" t="s">
        <v>136</v>
      </c>
      <c r="M298" s="110">
        <v>0.05</v>
      </c>
      <c r="N298" s="110">
        <v>3.1199999999999731E-2</v>
      </c>
      <c r="O298" s="103">
        <v>4918842.4399999995</v>
      </c>
      <c r="P298" s="105">
        <v>116.018</v>
      </c>
      <c r="Q298" s="96"/>
      <c r="R298" s="103">
        <v>19779.569927987995</v>
      </c>
      <c r="S298" s="104">
        <v>2.1861521955555555E-3</v>
      </c>
      <c r="T298" s="104">
        <f t="shared" si="9"/>
        <v>3.4178657430311158E-3</v>
      </c>
      <c r="U298" s="104">
        <f>R298/'סכום נכסי הקרן'!$C$42</f>
        <v>2.626040981932401E-4</v>
      </c>
    </row>
    <row r="299" spans="2:21">
      <c r="B299" s="102" t="s">
        <v>1006</v>
      </c>
      <c r="C299" s="96" t="s">
        <v>1007</v>
      </c>
      <c r="D299" s="109" t="s">
        <v>29</v>
      </c>
      <c r="E299" s="109" t="s">
        <v>901</v>
      </c>
      <c r="F299" s="96"/>
      <c r="G299" s="109" t="s">
        <v>942</v>
      </c>
      <c r="H299" s="96" t="s">
        <v>908</v>
      </c>
      <c r="I299" s="96" t="s">
        <v>317</v>
      </c>
      <c r="J299" s="96"/>
      <c r="K299" s="103">
        <v>7.2899999999999174</v>
      </c>
      <c r="L299" s="109" t="s">
        <v>136</v>
      </c>
      <c r="M299" s="110">
        <v>5.2999999999999999E-2</v>
      </c>
      <c r="N299" s="110">
        <v>3.8400000000000087E-2</v>
      </c>
      <c r="O299" s="103">
        <v>7058538.9013999999</v>
      </c>
      <c r="P299" s="105">
        <v>111.5763</v>
      </c>
      <c r="Q299" s="96"/>
      <c r="R299" s="103">
        <v>27297.020129569995</v>
      </c>
      <c r="S299" s="104">
        <v>4.0334508008000002E-3</v>
      </c>
      <c r="T299" s="104">
        <f t="shared" si="9"/>
        <v>4.7168644377688163E-3</v>
      </c>
      <c r="U299" s="104">
        <f>R299/'סכום נכסי הקרן'!$C$42</f>
        <v>3.6240976829052929E-4</v>
      </c>
    </row>
    <row r="300" spans="2:21">
      <c r="B300" s="102" t="s">
        <v>1008</v>
      </c>
      <c r="C300" s="96" t="s">
        <v>1009</v>
      </c>
      <c r="D300" s="109" t="s">
        <v>29</v>
      </c>
      <c r="E300" s="109" t="s">
        <v>901</v>
      </c>
      <c r="F300" s="96"/>
      <c r="G300" s="109" t="s">
        <v>942</v>
      </c>
      <c r="H300" s="96" t="s">
        <v>908</v>
      </c>
      <c r="I300" s="96" t="s">
        <v>317</v>
      </c>
      <c r="J300" s="96"/>
      <c r="K300" s="103">
        <v>7.589999999999721</v>
      </c>
      <c r="L300" s="109" t="s">
        <v>136</v>
      </c>
      <c r="M300" s="110">
        <v>6.2E-2</v>
      </c>
      <c r="N300" s="110">
        <v>4.0299999999998518E-2</v>
      </c>
      <c r="O300" s="103">
        <v>2951305.4639999997</v>
      </c>
      <c r="P300" s="105">
        <v>118.18899999999999</v>
      </c>
      <c r="Q300" s="96"/>
      <c r="R300" s="103">
        <v>12089.818425859999</v>
      </c>
      <c r="S300" s="104">
        <v>3.9350739519999995E-3</v>
      </c>
      <c r="T300" s="104">
        <f t="shared" si="9"/>
        <v>2.0890937663282415E-3</v>
      </c>
      <c r="U300" s="104">
        <f>R300/'סכום נכסי הקרן'!$C$42</f>
        <v>1.605108643212007E-4</v>
      </c>
    </row>
    <row r="301" spans="2:21">
      <c r="B301" s="102" t="s">
        <v>1010</v>
      </c>
      <c r="C301" s="96" t="s">
        <v>1011</v>
      </c>
      <c r="D301" s="109" t="s">
        <v>29</v>
      </c>
      <c r="E301" s="109" t="s">
        <v>901</v>
      </c>
      <c r="F301" s="96"/>
      <c r="G301" s="109" t="s">
        <v>907</v>
      </c>
      <c r="H301" s="96" t="s">
        <v>908</v>
      </c>
      <c r="I301" s="96" t="s">
        <v>317</v>
      </c>
      <c r="J301" s="96"/>
      <c r="K301" s="103">
        <v>7.0099999999998657</v>
      </c>
      <c r="L301" s="109" t="s">
        <v>136</v>
      </c>
      <c r="M301" s="110">
        <v>5.2499999999999998E-2</v>
      </c>
      <c r="N301" s="110">
        <v>3.7999999999999749E-2</v>
      </c>
      <c r="O301" s="103">
        <v>8326616.4824319985</v>
      </c>
      <c r="P301" s="105">
        <v>111.19670000000001</v>
      </c>
      <c r="Q301" s="96"/>
      <c r="R301" s="103">
        <v>32091.440681235999</v>
      </c>
      <c r="S301" s="104">
        <v>5.5510776549546658E-3</v>
      </c>
      <c r="T301" s="104">
        <f t="shared" si="9"/>
        <v>5.5453296582403944E-3</v>
      </c>
      <c r="U301" s="104">
        <f>R301/'סכום נכסי הקרן'!$C$42</f>
        <v>4.2606304740191482E-4</v>
      </c>
    </row>
    <row r="302" spans="2:21">
      <c r="B302" s="102" t="s">
        <v>1012</v>
      </c>
      <c r="C302" s="96" t="s">
        <v>1013</v>
      </c>
      <c r="D302" s="109" t="s">
        <v>29</v>
      </c>
      <c r="E302" s="109" t="s">
        <v>901</v>
      </c>
      <c r="F302" s="96"/>
      <c r="G302" s="109" t="s">
        <v>948</v>
      </c>
      <c r="H302" s="96" t="s">
        <v>908</v>
      </c>
      <c r="I302" s="96" t="s">
        <v>317</v>
      </c>
      <c r="J302" s="96"/>
      <c r="K302" s="103">
        <v>4.040000000000104</v>
      </c>
      <c r="L302" s="109" t="s">
        <v>136</v>
      </c>
      <c r="M302" s="110">
        <v>6.25E-2</v>
      </c>
      <c r="N302" s="110">
        <v>4.5400000000000856E-2</v>
      </c>
      <c r="O302" s="103">
        <v>7378263.6600000001</v>
      </c>
      <c r="P302" s="105">
        <v>107.95489999999999</v>
      </c>
      <c r="Q302" s="96"/>
      <c r="R302" s="103">
        <v>27607.363393953005</v>
      </c>
      <c r="S302" s="104">
        <v>3.6891318300000002E-3</v>
      </c>
      <c r="T302" s="104">
        <f t="shared" si="9"/>
        <v>4.7704910644233338E-3</v>
      </c>
      <c r="U302" s="104">
        <f>R302/'סכום נכסי הקרן'!$C$42</f>
        <v>3.6653005065108397E-4</v>
      </c>
    </row>
    <row r="303" spans="2:21">
      <c r="B303" s="102" t="s">
        <v>1014</v>
      </c>
      <c r="C303" s="96" t="s">
        <v>1015</v>
      </c>
      <c r="D303" s="109" t="s">
        <v>29</v>
      </c>
      <c r="E303" s="109" t="s">
        <v>901</v>
      </c>
      <c r="F303" s="96"/>
      <c r="G303" s="109" t="s">
        <v>942</v>
      </c>
      <c r="H303" s="96" t="s">
        <v>908</v>
      </c>
      <c r="I303" s="96" t="s">
        <v>317</v>
      </c>
      <c r="J303" s="96"/>
      <c r="K303" s="103">
        <v>7.8499999999996675</v>
      </c>
      <c r="L303" s="109" t="s">
        <v>136</v>
      </c>
      <c r="M303" s="110">
        <v>4.8750000000000002E-2</v>
      </c>
      <c r="N303" s="110">
        <v>3.4599999999998021E-2</v>
      </c>
      <c r="O303" s="103">
        <v>7378263.6600000001</v>
      </c>
      <c r="P303" s="105">
        <v>111.08799999999999</v>
      </c>
      <c r="Q303" s="96"/>
      <c r="R303" s="103">
        <v>28408.602942997</v>
      </c>
      <c r="S303" s="104">
        <v>2.2702349723076925E-2</v>
      </c>
      <c r="T303" s="104">
        <f t="shared" si="9"/>
        <v>4.9089434785359468E-3</v>
      </c>
      <c r="U303" s="104">
        <f>R303/'סכום נכסי הקרן'!$C$42</f>
        <v>3.7716773337014697E-4</v>
      </c>
    </row>
    <row r="304" spans="2:21">
      <c r="B304" s="102" t="s">
        <v>1016</v>
      </c>
      <c r="C304" s="96" t="s">
        <v>1017</v>
      </c>
      <c r="D304" s="109" t="s">
        <v>29</v>
      </c>
      <c r="E304" s="109" t="s">
        <v>901</v>
      </c>
      <c r="F304" s="96"/>
      <c r="G304" s="109" t="s">
        <v>951</v>
      </c>
      <c r="H304" s="96" t="s">
        <v>908</v>
      </c>
      <c r="I304" s="96" t="s">
        <v>317</v>
      </c>
      <c r="J304" s="96"/>
      <c r="K304" s="103">
        <v>4.1099999999996166</v>
      </c>
      <c r="L304" s="109" t="s">
        <v>136</v>
      </c>
      <c r="M304" s="110">
        <v>4.1250000000000002E-2</v>
      </c>
      <c r="N304" s="110">
        <v>4.7099999999993321E-2</v>
      </c>
      <c r="O304" s="103">
        <v>3689131.83</v>
      </c>
      <c r="P304" s="105">
        <v>98.951800000000006</v>
      </c>
      <c r="Q304" s="96"/>
      <c r="R304" s="103">
        <v>12652.506767825998</v>
      </c>
      <c r="S304" s="104">
        <v>7.8492166595744688E-3</v>
      </c>
      <c r="T304" s="104">
        <f t="shared" si="9"/>
        <v>2.1863250618018226E-3</v>
      </c>
      <c r="U304" s="104">
        <f>R304/'סכום נכסי הקרן'!$C$42</f>
        <v>1.6798141424436889E-4</v>
      </c>
    </row>
    <row r="305" spans="2:21">
      <c r="B305" s="102" t="s">
        <v>1018</v>
      </c>
      <c r="C305" s="96" t="s">
        <v>1019</v>
      </c>
      <c r="D305" s="109" t="s">
        <v>29</v>
      </c>
      <c r="E305" s="109" t="s">
        <v>901</v>
      </c>
      <c r="F305" s="96"/>
      <c r="G305" s="109" t="s">
        <v>1020</v>
      </c>
      <c r="H305" s="96" t="s">
        <v>908</v>
      </c>
      <c r="I305" s="96" t="s">
        <v>317</v>
      </c>
      <c r="J305" s="96"/>
      <c r="K305" s="103">
        <v>5.8000000000002041</v>
      </c>
      <c r="L305" s="109" t="s">
        <v>136</v>
      </c>
      <c r="M305" s="110">
        <v>6.8000000000000005E-2</v>
      </c>
      <c r="N305" s="110">
        <v>4.0600000000001815E-2</v>
      </c>
      <c r="O305" s="103">
        <v>7009350.4770000009</v>
      </c>
      <c r="P305" s="105">
        <v>117.0087</v>
      </c>
      <c r="Q305" s="96"/>
      <c r="R305" s="103">
        <v>28426.563756763997</v>
      </c>
      <c r="S305" s="104">
        <v>7.0093504770000013E-3</v>
      </c>
      <c r="T305" s="104">
        <f t="shared" si="9"/>
        <v>4.9120470672547444E-3</v>
      </c>
      <c r="U305" s="104">
        <f>R305/'סכום נכסי הקרן'!$C$42</f>
        <v>3.7740619069349983E-4</v>
      </c>
    </row>
    <row r="306" spans="2:21">
      <c r="B306" s="102" t="s">
        <v>1021</v>
      </c>
      <c r="C306" s="96" t="s">
        <v>1022</v>
      </c>
      <c r="D306" s="109" t="s">
        <v>29</v>
      </c>
      <c r="E306" s="109" t="s">
        <v>901</v>
      </c>
      <c r="F306" s="96"/>
      <c r="G306" s="109" t="s">
        <v>951</v>
      </c>
      <c r="H306" s="96" t="s">
        <v>908</v>
      </c>
      <c r="I306" s="96" t="s">
        <v>317</v>
      </c>
      <c r="J306" s="96"/>
      <c r="K306" s="103">
        <v>4.1500000000008264</v>
      </c>
      <c r="L306" s="109" t="s">
        <v>136</v>
      </c>
      <c r="M306" s="110">
        <v>3.7499999999999999E-2</v>
      </c>
      <c r="N306" s="110">
        <v>2.6200000000003613E-2</v>
      </c>
      <c r="O306" s="103">
        <v>2951305.4639999997</v>
      </c>
      <c r="P306" s="105">
        <v>104.45829999999999</v>
      </c>
      <c r="Q306" s="96"/>
      <c r="R306" s="103">
        <v>10685.277674467994</v>
      </c>
      <c r="S306" s="104">
        <v>8.1980707333333333E-3</v>
      </c>
      <c r="T306" s="104">
        <f t="shared" si="9"/>
        <v>1.8463922446899377E-3</v>
      </c>
      <c r="U306" s="104">
        <f>R306/'סכום נכסי הקרן'!$C$42</f>
        <v>1.4186343372802845E-4</v>
      </c>
    </row>
    <row r="307" spans="2:21">
      <c r="B307" s="102" t="s">
        <v>949</v>
      </c>
      <c r="C307" s="96" t="s">
        <v>950</v>
      </c>
      <c r="D307" s="109" t="s">
        <v>29</v>
      </c>
      <c r="E307" s="109" t="s">
        <v>901</v>
      </c>
      <c r="F307" s="96"/>
      <c r="G307" s="109" t="s">
        <v>951</v>
      </c>
      <c r="H307" s="96" t="s">
        <v>1025</v>
      </c>
      <c r="I307" s="96" t="s">
        <v>903</v>
      </c>
      <c r="J307" s="96"/>
      <c r="K307" s="103">
        <v>8.4399999999997295</v>
      </c>
      <c r="L307" s="109" t="s">
        <v>136</v>
      </c>
      <c r="M307" s="110">
        <v>3.6240000000000001E-2</v>
      </c>
      <c r="N307" s="110">
        <v>2.9999999999999246E-2</v>
      </c>
      <c r="O307" s="103">
        <v>7255292.5990000013</v>
      </c>
      <c r="P307" s="105">
        <v>105.11879999999999</v>
      </c>
      <c r="Q307" s="96"/>
      <c r="R307" s="103">
        <v>26434.060807373004</v>
      </c>
      <c r="S307" s="104">
        <v>9.6737234653333348E-3</v>
      </c>
      <c r="T307" s="104">
        <f t="shared" si="9"/>
        <v>4.5677469839664996E-3</v>
      </c>
      <c r="U307" s="104">
        <f>R307/'סכום נכסי הקרן'!$C$42</f>
        <v>3.5095266101225982E-4</v>
      </c>
    </row>
    <row r="308" spans="2:21">
      <c r="B308" s="102" t="s">
        <v>1023</v>
      </c>
      <c r="C308" s="96" t="s">
        <v>1024</v>
      </c>
      <c r="D308" s="109" t="s">
        <v>29</v>
      </c>
      <c r="E308" s="109" t="s">
        <v>901</v>
      </c>
      <c r="F308" s="96"/>
      <c r="G308" s="109" t="s">
        <v>966</v>
      </c>
      <c r="H308" s="96" t="s">
        <v>1025</v>
      </c>
      <c r="I308" s="96" t="s">
        <v>903</v>
      </c>
      <c r="J308" s="96"/>
      <c r="K308" s="103">
        <v>7.8600000000001602</v>
      </c>
      <c r="L308" s="109" t="s">
        <v>138</v>
      </c>
      <c r="M308" s="110">
        <v>2.8750000000000001E-2</v>
      </c>
      <c r="N308" s="110">
        <v>2.2900000000001218E-2</v>
      </c>
      <c r="O308" s="103">
        <v>5066407.7131999983</v>
      </c>
      <c r="P308" s="105">
        <v>104.1294</v>
      </c>
      <c r="Q308" s="96"/>
      <c r="R308" s="103">
        <v>20484.173920588</v>
      </c>
      <c r="S308" s="104">
        <v>5.0664077131999984E-3</v>
      </c>
      <c r="T308" s="104">
        <f t="shared" si="9"/>
        <v>3.5396197476671243E-3</v>
      </c>
      <c r="U308" s="104">
        <f>R308/'סכום נכסי הקרן'!$C$42</f>
        <v>2.7195879582992945E-4</v>
      </c>
    </row>
    <row r="309" spans="2:21">
      <c r="B309" s="102" t="s">
        <v>1026</v>
      </c>
      <c r="C309" s="96" t="s">
        <v>1027</v>
      </c>
      <c r="D309" s="109" t="s">
        <v>29</v>
      </c>
      <c r="E309" s="109" t="s">
        <v>901</v>
      </c>
      <c r="F309" s="96"/>
      <c r="G309" s="109" t="s">
        <v>969</v>
      </c>
      <c r="H309" s="96" t="s">
        <v>908</v>
      </c>
      <c r="I309" s="96" t="s">
        <v>317</v>
      </c>
      <c r="J309" s="96"/>
      <c r="K309" s="103">
        <v>15.610000000000289</v>
      </c>
      <c r="L309" s="109" t="s">
        <v>136</v>
      </c>
      <c r="M309" s="110">
        <v>4.2000000000000003E-2</v>
      </c>
      <c r="N309" s="110">
        <v>4.1800000000000496E-2</v>
      </c>
      <c r="O309" s="103">
        <v>4918842.4400000004</v>
      </c>
      <c r="P309" s="105">
        <v>102.25</v>
      </c>
      <c r="Q309" s="96"/>
      <c r="R309" s="103">
        <v>17432.303824722996</v>
      </c>
      <c r="S309" s="104">
        <v>2.7326902444444446E-3</v>
      </c>
      <c r="T309" s="104">
        <f t="shared" si="9"/>
        <v>3.0122633748635662E-3</v>
      </c>
      <c r="U309" s="104">
        <f>R309/'סכום נכסי הקרן'!$C$42</f>
        <v>2.3144054405573275E-4</v>
      </c>
    </row>
    <row r="310" spans="2:21">
      <c r="B310" s="102" t="s">
        <v>1028</v>
      </c>
      <c r="C310" s="96" t="s">
        <v>1029</v>
      </c>
      <c r="D310" s="109" t="s">
        <v>29</v>
      </c>
      <c r="E310" s="109" t="s">
        <v>901</v>
      </c>
      <c r="F310" s="96"/>
      <c r="G310" s="109" t="s">
        <v>942</v>
      </c>
      <c r="H310" s="96" t="s">
        <v>908</v>
      </c>
      <c r="I310" s="96" t="s">
        <v>317</v>
      </c>
      <c r="J310" s="96"/>
      <c r="K310" s="103">
        <v>7.320000000000439</v>
      </c>
      <c r="L310" s="109" t="s">
        <v>136</v>
      </c>
      <c r="M310" s="110">
        <v>4.5999999999999999E-2</v>
      </c>
      <c r="N310" s="110">
        <v>2.5200000000001253E-2</v>
      </c>
      <c r="O310" s="103">
        <v>4780868.909558001</v>
      </c>
      <c r="P310" s="105">
        <v>115.7758</v>
      </c>
      <c r="Q310" s="96"/>
      <c r="R310" s="103">
        <v>19184.615575780001</v>
      </c>
      <c r="S310" s="104">
        <v>5.9760861369475013E-3</v>
      </c>
      <c r="T310" s="104">
        <f t="shared" si="9"/>
        <v>3.3150589526670031E-3</v>
      </c>
      <c r="U310" s="104">
        <f>R310/'סכום נכסי הקרן'!$C$42</f>
        <v>2.5470516754426534E-4</v>
      </c>
    </row>
    <row r="311" spans="2:21">
      <c r="B311" s="102" t="s">
        <v>1030</v>
      </c>
      <c r="C311" s="96" t="s">
        <v>1031</v>
      </c>
      <c r="D311" s="109" t="s">
        <v>29</v>
      </c>
      <c r="E311" s="109" t="s">
        <v>901</v>
      </c>
      <c r="F311" s="96"/>
      <c r="G311" s="109" t="s">
        <v>1003</v>
      </c>
      <c r="H311" s="96" t="s">
        <v>908</v>
      </c>
      <c r="I311" s="96" t="s">
        <v>317</v>
      </c>
      <c r="J311" s="96"/>
      <c r="K311" s="103">
        <v>8.2699999999998646</v>
      </c>
      <c r="L311" s="109" t="s">
        <v>136</v>
      </c>
      <c r="M311" s="110">
        <v>5.5500000000000001E-2</v>
      </c>
      <c r="N311" s="110">
        <v>2.4800000000000169E-2</v>
      </c>
      <c r="O311" s="103">
        <v>6333009.6414999999</v>
      </c>
      <c r="P311" s="105">
        <v>108.1786</v>
      </c>
      <c r="Q311" s="96"/>
      <c r="R311" s="103">
        <v>23745.427749545001</v>
      </c>
      <c r="S311" s="104">
        <v>6.3330096414999995E-3</v>
      </c>
      <c r="T311" s="104">
        <f t="shared" si="9"/>
        <v>4.1031571644007869E-3</v>
      </c>
      <c r="U311" s="104">
        <f>R311/'סכום נכסי הקרן'!$C$42</f>
        <v>3.1525693749076886E-4</v>
      </c>
    </row>
    <row r="312" spans="2:21">
      <c r="B312" s="102" t="s">
        <v>1032</v>
      </c>
      <c r="C312" s="96" t="s">
        <v>1033</v>
      </c>
      <c r="D312" s="109" t="s">
        <v>29</v>
      </c>
      <c r="E312" s="109" t="s">
        <v>901</v>
      </c>
      <c r="F312" s="96"/>
      <c r="G312" s="109" t="s">
        <v>1003</v>
      </c>
      <c r="H312" s="96" t="s">
        <v>908</v>
      </c>
      <c r="I312" s="96" t="s">
        <v>317</v>
      </c>
      <c r="J312" s="96"/>
      <c r="K312" s="103">
        <v>7.4500000000000082</v>
      </c>
      <c r="L312" s="109" t="s">
        <v>136</v>
      </c>
      <c r="M312" s="110">
        <v>4.2999999999999997E-2</v>
      </c>
      <c r="N312" s="110">
        <v>2.4499999999999661E-2</v>
      </c>
      <c r="O312" s="103">
        <v>6345306.7476000004</v>
      </c>
      <c r="P312" s="105">
        <v>113.76730000000001</v>
      </c>
      <c r="Q312" s="96"/>
      <c r="R312" s="103">
        <v>25020.659841013003</v>
      </c>
      <c r="S312" s="104">
        <v>6.3453067476000003E-3</v>
      </c>
      <c r="T312" s="104">
        <f t="shared" si="9"/>
        <v>4.3235144368647879E-3</v>
      </c>
      <c r="U312" s="104">
        <f>R312/'סכום נכסי הקרן'!$C$42</f>
        <v>3.3218759748925443E-4</v>
      </c>
    </row>
    <row r="313" spans="2:21">
      <c r="B313" s="102" t="s">
        <v>1034</v>
      </c>
      <c r="C313" s="96" t="s">
        <v>1035</v>
      </c>
      <c r="D313" s="109" t="s">
        <v>29</v>
      </c>
      <c r="E313" s="109" t="s">
        <v>901</v>
      </c>
      <c r="F313" s="96"/>
      <c r="G313" s="109" t="s">
        <v>951</v>
      </c>
      <c r="H313" s="96" t="s">
        <v>908</v>
      </c>
      <c r="I313" s="96" t="s">
        <v>317</v>
      </c>
      <c r="J313" s="96"/>
      <c r="K313" s="103">
        <v>4.5700000000000216</v>
      </c>
      <c r="L313" s="109" t="s">
        <v>136</v>
      </c>
      <c r="M313" s="110">
        <v>3.7499999999999999E-2</v>
      </c>
      <c r="N313" s="110">
        <v>4.3100000000000305E-2</v>
      </c>
      <c r="O313" s="103">
        <v>13526816.710000001</v>
      </c>
      <c r="P313" s="105">
        <v>98.260800000000003</v>
      </c>
      <c r="Q313" s="96"/>
      <c r="R313" s="103">
        <v>46068.556740263004</v>
      </c>
      <c r="S313" s="104">
        <v>2.7053633420000001E-2</v>
      </c>
      <c r="T313" s="104">
        <f t="shared" si="9"/>
        <v>7.9605442629281063E-3</v>
      </c>
      <c r="U313" s="104">
        <f>R313/'סכום נכסי הקרן'!$C$42</f>
        <v>6.1163067962982155E-4</v>
      </c>
    </row>
    <row r="314" spans="2:21">
      <c r="B314" s="102" t="s">
        <v>1036</v>
      </c>
      <c r="C314" s="96" t="s">
        <v>1037</v>
      </c>
      <c r="D314" s="109" t="s">
        <v>29</v>
      </c>
      <c r="E314" s="109" t="s">
        <v>901</v>
      </c>
      <c r="F314" s="96"/>
      <c r="G314" s="109" t="s">
        <v>907</v>
      </c>
      <c r="H314" s="96" t="s">
        <v>908</v>
      </c>
      <c r="I314" s="96" t="s">
        <v>317</v>
      </c>
      <c r="J314" s="96"/>
      <c r="K314" s="103">
        <v>7.8000000000000487</v>
      </c>
      <c r="L314" s="109" t="s">
        <v>136</v>
      </c>
      <c r="M314" s="110">
        <v>4.4999999999999998E-2</v>
      </c>
      <c r="N314" s="110">
        <v>3.1699999999999645E-2</v>
      </c>
      <c r="O314" s="103">
        <v>6369900.9597999994</v>
      </c>
      <c r="P314" s="105">
        <v>110.685</v>
      </c>
      <c r="Q314" s="96"/>
      <c r="R314" s="103">
        <v>24437.119224910995</v>
      </c>
      <c r="S314" s="104">
        <v>3.1849504798999997E-3</v>
      </c>
      <c r="T314" s="104">
        <f t="shared" si="9"/>
        <v>4.2226799147440531E-3</v>
      </c>
      <c r="U314" s="104">
        <f>R314/'סכום נכסי הקרן'!$C$42</f>
        <v>3.2444020167587219E-4</v>
      </c>
    </row>
    <row r="315" spans="2:21">
      <c r="B315" s="102" t="s">
        <v>1040</v>
      </c>
      <c r="C315" s="96" t="s">
        <v>1041</v>
      </c>
      <c r="D315" s="109" t="s">
        <v>29</v>
      </c>
      <c r="E315" s="109" t="s">
        <v>901</v>
      </c>
      <c r="F315" s="96"/>
      <c r="G315" s="109" t="s">
        <v>925</v>
      </c>
      <c r="H315" s="96" t="s">
        <v>908</v>
      </c>
      <c r="I315" s="96" t="s">
        <v>317</v>
      </c>
      <c r="J315" s="96"/>
      <c r="K315" s="103">
        <v>4.4000000000002926</v>
      </c>
      <c r="L315" s="109" t="s">
        <v>136</v>
      </c>
      <c r="M315" s="110">
        <v>5.7500000000000002E-2</v>
      </c>
      <c r="N315" s="110">
        <v>3.7400000000002251E-2</v>
      </c>
      <c r="O315" s="103">
        <v>2084359.4839500005</v>
      </c>
      <c r="P315" s="105">
        <v>113.7372</v>
      </c>
      <c r="Q315" s="96"/>
      <c r="R315" s="103">
        <v>8216.8204695839995</v>
      </c>
      <c r="S315" s="104">
        <v>2.9776564056428578E-3</v>
      </c>
      <c r="T315" s="104">
        <f t="shared" si="9"/>
        <v>1.4198483233899485E-3</v>
      </c>
      <c r="U315" s="104">
        <f>R315/'סכום נכסי הקרן'!$C$42</f>
        <v>1.0909088202052496E-4</v>
      </c>
    </row>
    <row r="316" spans="2:21">
      <c r="B316" s="102" t="s">
        <v>1042</v>
      </c>
      <c r="C316" s="96" t="s">
        <v>1043</v>
      </c>
      <c r="D316" s="109" t="s">
        <v>29</v>
      </c>
      <c r="E316" s="109" t="s">
        <v>901</v>
      </c>
      <c r="F316" s="96"/>
      <c r="G316" s="109" t="s">
        <v>1044</v>
      </c>
      <c r="H316" s="96" t="s">
        <v>908</v>
      </c>
      <c r="I316" s="96" t="s">
        <v>909</v>
      </c>
      <c r="J316" s="96"/>
      <c r="K316" s="103">
        <v>7.5700000000006105</v>
      </c>
      <c r="L316" s="109" t="s">
        <v>136</v>
      </c>
      <c r="M316" s="110">
        <v>5.9500000000000004E-2</v>
      </c>
      <c r="N316" s="110">
        <v>2.7900000000002478E-2</v>
      </c>
      <c r="O316" s="103">
        <v>7378263.6600000001</v>
      </c>
      <c r="P316" s="105">
        <v>126.79640000000001</v>
      </c>
      <c r="Q316" s="96"/>
      <c r="R316" s="103">
        <v>32425.733152467001</v>
      </c>
      <c r="S316" s="104">
        <v>5.9026109279999997E-3</v>
      </c>
      <c r="T316" s="104">
        <f t="shared" si="9"/>
        <v>5.6030946546348276E-3</v>
      </c>
      <c r="U316" s="104">
        <f>R316/'סכום נכסי הקרן'!$C$42</f>
        <v>4.3050129217973425E-4</v>
      </c>
    </row>
    <row r="317" spans="2:21">
      <c r="B317" s="102" t="s">
        <v>1045</v>
      </c>
      <c r="C317" s="96" t="s">
        <v>1046</v>
      </c>
      <c r="D317" s="109" t="s">
        <v>29</v>
      </c>
      <c r="E317" s="109" t="s">
        <v>901</v>
      </c>
      <c r="F317" s="96"/>
      <c r="G317" s="109" t="s">
        <v>975</v>
      </c>
      <c r="H317" s="96" t="s">
        <v>908</v>
      </c>
      <c r="I317" s="96" t="s">
        <v>317</v>
      </c>
      <c r="J317" s="96"/>
      <c r="K317" s="103">
        <v>8.0899999999999714</v>
      </c>
      <c r="L317" s="109" t="s">
        <v>136</v>
      </c>
      <c r="M317" s="110">
        <v>3.875E-2</v>
      </c>
      <c r="N317" s="110">
        <v>2.5100000000000119E-2</v>
      </c>
      <c r="O317" s="103">
        <v>6640437.2940000007</v>
      </c>
      <c r="P317" s="105">
        <v>111.64490000000001</v>
      </c>
      <c r="Q317" s="96"/>
      <c r="R317" s="103">
        <v>25695.911637419005</v>
      </c>
      <c r="S317" s="104">
        <v>9.4863389914285722E-4</v>
      </c>
      <c r="T317" s="104">
        <f t="shared" si="9"/>
        <v>4.4401964472046895E-3</v>
      </c>
      <c r="U317" s="104">
        <f>R317/'סכום נכסי הקרן'!$C$42</f>
        <v>3.4115259974633848E-4</v>
      </c>
    </row>
    <row r="318" spans="2:21">
      <c r="B318" s="102" t="s">
        <v>1047</v>
      </c>
      <c r="C318" s="96" t="s">
        <v>1048</v>
      </c>
      <c r="D318" s="109" t="s">
        <v>29</v>
      </c>
      <c r="E318" s="109" t="s">
        <v>901</v>
      </c>
      <c r="F318" s="96"/>
      <c r="G318" s="109" t="s">
        <v>907</v>
      </c>
      <c r="H318" s="96" t="s">
        <v>908</v>
      </c>
      <c r="I318" s="96" t="s">
        <v>909</v>
      </c>
      <c r="J318" s="96"/>
      <c r="K318" s="103">
        <v>5.63000000000019</v>
      </c>
      <c r="L318" s="109" t="s">
        <v>136</v>
      </c>
      <c r="M318" s="110">
        <v>5.2999999999999999E-2</v>
      </c>
      <c r="N318" s="110">
        <v>5.5800000000002035E-2</v>
      </c>
      <c r="O318" s="103">
        <v>7611908.6759000011</v>
      </c>
      <c r="P318" s="105">
        <v>99.2988</v>
      </c>
      <c r="Q318" s="96"/>
      <c r="R318" s="103">
        <v>26197.887545808004</v>
      </c>
      <c r="S318" s="104">
        <v>5.0746057839333343E-3</v>
      </c>
      <c r="T318" s="104">
        <f t="shared" si="9"/>
        <v>4.526936769029483E-3</v>
      </c>
      <c r="U318" s="104">
        <f>R318/'סכום נכסי הקרן'!$C$42</f>
        <v>3.4781709908667544E-4</v>
      </c>
    </row>
    <row r="319" spans="2:21">
      <c r="B319" s="102" t="s">
        <v>1049</v>
      </c>
      <c r="C319" s="96" t="s">
        <v>1050</v>
      </c>
      <c r="D319" s="109" t="s">
        <v>29</v>
      </c>
      <c r="E319" s="109" t="s">
        <v>901</v>
      </c>
      <c r="F319" s="96"/>
      <c r="G319" s="109" t="s">
        <v>907</v>
      </c>
      <c r="H319" s="96" t="s">
        <v>908</v>
      </c>
      <c r="I319" s="96" t="s">
        <v>909</v>
      </c>
      <c r="J319" s="96"/>
      <c r="K319" s="103">
        <v>5.1499999999994674</v>
      </c>
      <c r="L319" s="109" t="s">
        <v>136</v>
      </c>
      <c r="M319" s="110">
        <v>5.8749999999999997E-2</v>
      </c>
      <c r="N319" s="110">
        <v>4.8399999999995863E-2</v>
      </c>
      <c r="O319" s="103">
        <v>1721594.8540000003</v>
      </c>
      <c r="P319" s="105">
        <v>106.8691</v>
      </c>
      <c r="Q319" s="96"/>
      <c r="R319" s="103">
        <v>6376.9317342959994</v>
      </c>
      <c r="S319" s="104">
        <v>1.4346623783333336E-3</v>
      </c>
      <c r="T319" s="104">
        <f t="shared" si="9"/>
        <v>1.1019196372645988E-3</v>
      </c>
      <c r="U319" s="104">
        <f>R319/'סכום נכסי הקרן'!$C$42</f>
        <v>8.4663539875813609E-5</v>
      </c>
    </row>
    <row r="320" spans="2:21">
      <c r="B320" s="102" t="s">
        <v>1051</v>
      </c>
      <c r="C320" s="96" t="s">
        <v>1052</v>
      </c>
      <c r="D320" s="109" t="s">
        <v>29</v>
      </c>
      <c r="E320" s="109" t="s">
        <v>901</v>
      </c>
      <c r="F320" s="96"/>
      <c r="G320" s="109" t="s">
        <v>1020</v>
      </c>
      <c r="H320" s="96" t="s">
        <v>908</v>
      </c>
      <c r="I320" s="96" t="s">
        <v>317</v>
      </c>
      <c r="J320" s="96"/>
      <c r="K320" s="103">
        <v>6.8799999999997663</v>
      </c>
      <c r="L320" s="109" t="s">
        <v>138</v>
      </c>
      <c r="M320" s="110">
        <v>4.6249999999999999E-2</v>
      </c>
      <c r="N320" s="110">
        <v>3.9999999999998016E-2</v>
      </c>
      <c r="O320" s="103">
        <v>3713726.0421999991</v>
      </c>
      <c r="P320" s="105">
        <v>103.75</v>
      </c>
      <c r="Q320" s="96"/>
      <c r="R320" s="103">
        <v>14960.394534403997</v>
      </c>
      <c r="S320" s="104">
        <v>2.475817361466666E-3</v>
      </c>
      <c r="T320" s="104">
        <f t="shared" si="9"/>
        <v>2.5851229408692528E-3</v>
      </c>
      <c r="U320" s="104">
        <f>R320/'סכום נכסי הקרן'!$C$42</f>
        <v>1.9862216062459495E-4</v>
      </c>
    </row>
    <row r="321" spans="2:21">
      <c r="B321" s="102" t="s">
        <v>1053</v>
      </c>
      <c r="C321" s="96" t="s">
        <v>1054</v>
      </c>
      <c r="D321" s="109" t="s">
        <v>29</v>
      </c>
      <c r="E321" s="109" t="s">
        <v>901</v>
      </c>
      <c r="F321" s="96"/>
      <c r="G321" s="109" t="s">
        <v>969</v>
      </c>
      <c r="H321" s="96" t="s">
        <v>908</v>
      </c>
      <c r="I321" s="96" t="s">
        <v>317</v>
      </c>
      <c r="J321" s="96"/>
      <c r="K321" s="103">
        <v>17.249999999999552</v>
      </c>
      <c r="L321" s="109" t="s">
        <v>136</v>
      </c>
      <c r="M321" s="110">
        <v>4.0999999999999995E-2</v>
      </c>
      <c r="N321" s="110">
        <v>4.009999999999847E-2</v>
      </c>
      <c r="O321" s="103">
        <v>11313337.612</v>
      </c>
      <c r="P321" s="105">
        <v>100.9772</v>
      </c>
      <c r="Q321" s="96"/>
      <c r="R321" s="103">
        <v>39595.195035006996</v>
      </c>
      <c r="S321" s="104">
        <v>1.1313337611999999E-2</v>
      </c>
      <c r="T321" s="104">
        <f t="shared" si="9"/>
        <v>6.8419617409018257E-3</v>
      </c>
      <c r="U321" s="104">
        <f>R321/'סכום נכסי הקרן'!$C$42</f>
        <v>5.2568688413394404E-4</v>
      </c>
    </row>
    <row r="322" spans="2:21">
      <c r="B322" s="102" t="s">
        <v>1055</v>
      </c>
      <c r="C322" s="96" t="s">
        <v>1056</v>
      </c>
      <c r="D322" s="109" t="s">
        <v>29</v>
      </c>
      <c r="E322" s="109" t="s">
        <v>901</v>
      </c>
      <c r="F322" s="96"/>
      <c r="G322" s="109" t="s">
        <v>966</v>
      </c>
      <c r="H322" s="96" t="s">
        <v>1057</v>
      </c>
      <c r="I322" s="96" t="s">
        <v>909</v>
      </c>
      <c r="J322" s="96"/>
      <c r="K322" s="103">
        <v>6.5599999999998895</v>
      </c>
      <c r="L322" s="109" t="s">
        <v>138</v>
      </c>
      <c r="M322" s="110">
        <v>3.125E-2</v>
      </c>
      <c r="N322" s="110">
        <v>3.190000000000015E-2</v>
      </c>
      <c r="O322" s="103">
        <v>7378263.6599999992</v>
      </c>
      <c r="P322" s="105">
        <v>101.1033</v>
      </c>
      <c r="Q322" s="96"/>
      <c r="R322" s="103">
        <v>28964.409408745003</v>
      </c>
      <c r="S322" s="104">
        <v>9.8376848799999993E-3</v>
      </c>
      <c r="T322" s="104">
        <f t="shared" si="9"/>
        <v>5.0049856010872191E-3</v>
      </c>
      <c r="U322" s="104">
        <f>R322/'סכום נכסי הקרן'!$C$42</f>
        <v>3.8454691584171316E-4</v>
      </c>
    </row>
    <row r="323" spans="2:21">
      <c r="B323" s="102" t="s">
        <v>1058</v>
      </c>
      <c r="C323" s="96" t="s">
        <v>1059</v>
      </c>
      <c r="D323" s="109" t="s">
        <v>29</v>
      </c>
      <c r="E323" s="109" t="s">
        <v>901</v>
      </c>
      <c r="F323" s="96"/>
      <c r="G323" s="109" t="s">
        <v>907</v>
      </c>
      <c r="H323" s="96" t="s">
        <v>4057</v>
      </c>
      <c r="I323" s="96" t="s">
        <v>903</v>
      </c>
      <c r="J323" s="96"/>
      <c r="K323" s="103">
        <v>7.6299999999999439</v>
      </c>
      <c r="L323" s="109" t="s">
        <v>136</v>
      </c>
      <c r="M323" s="110">
        <v>3.7000000000000005E-2</v>
      </c>
      <c r="N323" s="110">
        <v>3.4099999999998486E-2</v>
      </c>
      <c r="O323" s="103">
        <v>3812102.8910000003</v>
      </c>
      <c r="P323" s="105">
        <v>102.2135</v>
      </c>
      <c r="Q323" s="96"/>
      <c r="R323" s="103">
        <v>13505.212812144004</v>
      </c>
      <c r="S323" s="104">
        <v>2.5414019273333334E-3</v>
      </c>
      <c r="T323" s="104">
        <f t="shared" si="9"/>
        <v>2.3336707719644168E-3</v>
      </c>
      <c r="U323" s="104">
        <f>R323/'סכום נכסי הקרן'!$C$42</f>
        <v>1.7930239354813036E-4</v>
      </c>
    </row>
    <row r="324" spans="2:21">
      <c r="B324" s="102" t="s">
        <v>1060</v>
      </c>
      <c r="C324" s="96" t="s">
        <v>1061</v>
      </c>
      <c r="D324" s="109" t="s">
        <v>29</v>
      </c>
      <c r="E324" s="109" t="s">
        <v>901</v>
      </c>
      <c r="F324" s="96"/>
      <c r="G324" s="109" t="s">
        <v>907</v>
      </c>
      <c r="H324" s="96" t="s">
        <v>4057</v>
      </c>
      <c r="I324" s="96" t="s">
        <v>903</v>
      </c>
      <c r="J324" s="96"/>
      <c r="K324" s="103">
        <v>3.1899999999999848</v>
      </c>
      <c r="L324" s="109" t="s">
        <v>136</v>
      </c>
      <c r="M324" s="110">
        <v>7.0000000000000007E-2</v>
      </c>
      <c r="N324" s="110">
        <v>2.7300000000000435E-2</v>
      </c>
      <c r="O324" s="103">
        <v>7104776.0203359993</v>
      </c>
      <c r="P324" s="105">
        <v>113.72</v>
      </c>
      <c r="Q324" s="96"/>
      <c r="R324" s="103">
        <v>28003.724772859998</v>
      </c>
      <c r="S324" s="104">
        <v>5.684139128059971E-3</v>
      </c>
      <c r="T324" s="104">
        <f t="shared" si="9"/>
        <v>4.8389814301774388E-3</v>
      </c>
      <c r="U324" s="104">
        <f>R324/'סכום נכסי הקרן'!$C$42</f>
        <v>3.7179235528386664E-4</v>
      </c>
    </row>
    <row r="325" spans="2:21">
      <c r="B325" s="102" t="s">
        <v>1062</v>
      </c>
      <c r="C325" s="96" t="s">
        <v>1063</v>
      </c>
      <c r="D325" s="109" t="s">
        <v>29</v>
      </c>
      <c r="E325" s="109" t="s">
        <v>901</v>
      </c>
      <c r="F325" s="96"/>
      <c r="G325" s="109" t="s">
        <v>907</v>
      </c>
      <c r="H325" s="96" t="s">
        <v>4057</v>
      </c>
      <c r="I325" s="96" t="s">
        <v>903</v>
      </c>
      <c r="J325" s="96"/>
      <c r="K325" s="103">
        <v>5.6600000000006299</v>
      </c>
      <c r="L325" s="109" t="s">
        <v>136</v>
      </c>
      <c r="M325" s="110">
        <v>5.1249999999999997E-2</v>
      </c>
      <c r="N325" s="110">
        <v>3.4000000000004277E-2</v>
      </c>
      <c r="O325" s="103">
        <v>3320218.6470000003</v>
      </c>
      <c r="P325" s="105">
        <v>109.65</v>
      </c>
      <c r="Q325" s="96"/>
      <c r="R325" s="103">
        <v>12618.388041144002</v>
      </c>
      <c r="S325" s="104">
        <v>2.2134790980000004E-3</v>
      </c>
      <c r="T325" s="104">
        <f t="shared" si="9"/>
        <v>2.1804294216262884E-3</v>
      </c>
      <c r="U325" s="104">
        <f>R325/'סכום נכסי הקרן'!$C$42</f>
        <v>1.6752843586898222E-4</v>
      </c>
    </row>
    <row r="326" spans="2:21">
      <c r="B326" s="102" t="s">
        <v>1064</v>
      </c>
      <c r="C326" s="96" t="s">
        <v>1065</v>
      </c>
      <c r="D326" s="109" t="s">
        <v>29</v>
      </c>
      <c r="E326" s="109" t="s">
        <v>901</v>
      </c>
      <c r="F326" s="96"/>
      <c r="G326" s="109" t="s">
        <v>989</v>
      </c>
      <c r="H326" s="96" t="s">
        <v>1057</v>
      </c>
      <c r="I326" s="96" t="s">
        <v>317</v>
      </c>
      <c r="J326" s="96"/>
      <c r="K326" s="103">
        <v>4.0899999999982013</v>
      </c>
      <c r="L326" s="109" t="s">
        <v>136</v>
      </c>
      <c r="M326" s="110">
        <v>4.6249999999999999E-2</v>
      </c>
      <c r="N326" s="110">
        <v>2.9999999999991388E-2</v>
      </c>
      <c r="O326" s="103">
        <v>1229710.6099999999</v>
      </c>
      <c r="P326" s="105">
        <v>108.9427</v>
      </c>
      <c r="Q326" s="96"/>
      <c r="R326" s="103">
        <v>4643.3310336149998</v>
      </c>
      <c r="S326" s="104">
        <v>3.5134588857142851E-2</v>
      </c>
      <c r="T326" s="104">
        <f t="shared" si="9"/>
        <v>8.0235728739933812E-4</v>
      </c>
      <c r="U326" s="104">
        <f>R326/'סכום נכסי הקרן'!$C$42</f>
        <v>6.1647334251174347E-5</v>
      </c>
    </row>
    <row r="327" spans="2:21">
      <c r="B327" s="102" t="s">
        <v>1066</v>
      </c>
      <c r="C327" s="96" t="s">
        <v>1067</v>
      </c>
      <c r="D327" s="109" t="s">
        <v>29</v>
      </c>
      <c r="E327" s="109" t="s">
        <v>901</v>
      </c>
      <c r="F327" s="96"/>
      <c r="G327" s="109" t="s">
        <v>907</v>
      </c>
      <c r="H327" s="96" t="s">
        <v>4057</v>
      </c>
      <c r="I327" s="96" t="s">
        <v>903</v>
      </c>
      <c r="J327" s="96"/>
      <c r="K327" s="103">
        <v>5.3500000000000254</v>
      </c>
      <c r="L327" s="109" t="s">
        <v>136</v>
      </c>
      <c r="M327" s="110">
        <v>0.06</v>
      </c>
      <c r="N327" s="110">
        <v>6.2000000000000138E-2</v>
      </c>
      <c r="O327" s="103">
        <v>7749636.2642199993</v>
      </c>
      <c r="P327" s="105">
        <v>100.6887</v>
      </c>
      <c r="Q327" s="96"/>
      <c r="R327" s="103">
        <v>27045.216800998001</v>
      </c>
      <c r="S327" s="104">
        <v>1.0332848352293332E-2</v>
      </c>
      <c r="T327" s="104">
        <f t="shared" ref="T327:T356" si="10">R327/$R$11</f>
        <v>4.6733533819753514E-3</v>
      </c>
      <c r="U327" s="104">
        <f>R327/'סכום נכסי הקרן'!$C$42</f>
        <v>3.5906669327613583E-4</v>
      </c>
    </row>
    <row r="328" spans="2:21">
      <c r="B328" s="102" t="s">
        <v>1070</v>
      </c>
      <c r="C328" s="96" t="s">
        <v>1071</v>
      </c>
      <c r="D328" s="109" t="s">
        <v>29</v>
      </c>
      <c r="E328" s="109" t="s">
        <v>901</v>
      </c>
      <c r="F328" s="96"/>
      <c r="G328" s="109" t="s">
        <v>969</v>
      </c>
      <c r="H328" s="96" t="s">
        <v>1057</v>
      </c>
      <c r="I328" s="96" t="s">
        <v>317</v>
      </c>
      <c r="J328" s="96"/>
      <c r="K328" s="103">
        <v>8.5399999999998002</v>
      </c>
      <c r="L328" s="109" t="s">
        <v>136</v>
      </c>
      <c r="M328" s="110">
        <v>4.2500000000000003E-2</v>
      </c>
      <c r="N328" s="110">
        <v>3.5400000000000181E-2</v>
      </c>
      <c r="O328" s="103">
        <v>7501234.7209999999</v>
      </c>
      <c r="P328" s="105">
        <v>106.1028</v>
      </c>
      <c r="Q328" s="96"/>
      <c r="R328" s="103">
        <v>27585.972243412001</v>
      </c>
      <c r="S328" s="104">
        <v>5.5564701637037034E-3</v>
      </c>
      <c r="T328" s="104">
        <f t="shared" si="10"/>
        <v>4.7667947211305168E-3</v>
      </c>
      <c r="U328" s="104">
        <f>R328/'סכום נכסי הקרן'!$C$42</f>
        <v>3.6624605035089606E-4</v>
      </c>
    </row>
    <row r="329" spans="2:21">
      <c r="B329" s="102" t="s">
        <v>1072</v>
      </c>
      <c r="C329" s="96" t="s">
        <v>1073</v>
      </c>
      <c r="D329" s="109" t="s">
        <v>29</v>
      </c>
      <c r="E329" s="109" t="s">
        <v>901</v>
      </c>
      <c r="F329" s="96"/>
      <c r="G329" s="109" t="s">
        <v>1074</v>
      </c>
      <c r="H329" s="96" t="s">
        <v>1057</v>
      </c>
      <c r="I329" s="96" t="s">
        <v>909</v>
      </c>
      <c r="J329" s="96"/>
      <c r="K329" s="103">
        <v>3.7300000000001234</v>
      </c>
      <c r="L329" s="109" t="s">
        <v>138</v>
      </c>
      <c r="M329" s="110">
        <v>0.03</v>
      </c>
      <c r="N329" s="110">
        <v>2.7100000000001942E-2</v>
      </c>
      <c r="O329" s="103">
        <v>6074770.4134</v>
      </c>
      <c r="P329" s="105">
        <v>103.38500000000001</v>
      </c>
      <c r="Q329" s="96"/>
      <c r="R329" s="103">
        <v>24385.546391636999</v>
      </c>
      <c r="S329" s="104">
        <v>1.21495408268E-2</v>
      </c>
      <c r="T329" s="104">
        <f t="shared" si="10"/>
        <v>4.2137682437239045E-3</v>
      </c>
      <c r="U329" s="104">
        <f>R329/'סכום נכסי הקרן'!$C$42</f>
        <v>3.2375549329128673E-4</v>
      </c>
    </row>
    <row r="330" spans="2:21">
      <c r="B330" s="102" t="s">
        <v>1075</v>
      </c>
      <c r="C330" s="96" t="s">
        <v>1076</v>
      </c>
      <c r="D330" s="109" t="s">
        <v>29</v>
      </c>
      <c r="E330" s="109" t="s">
        <v>901</v>
      </c>
      <c r="F330" s="96"/>
      <c r="G330" s="109" t="s">
        <v>939</v>
      </c>
      <c r="H330" s="96" t="s">
        <v>1057</v>
      </c>
      <c r="I330" s="96" t="s">
        <v>909</v>
      </c>
      <c r="J330" s="96"/>
      <c r="K330" s="103">
        <v>4.0199999999998512</v>
      </c>
      <c r="L330" s="109" t="s">
        <v>136</v>
      </c>
      <c r="M330" s="110">
        <v>3.7539999999999997E-2</v>
      </c>
      <c r="N330" s="110">
        <v>2.9099999999998731E-2</v>
      </c>
      <c r="O330" s="103">
        <v>8435814.784599999</v>
      </c>
      <c r="P330" s="105">
        <v>103.62220000000001</v>
      </c>
      <c r="Q330" s="96"/>
      <c r="R330" s="103">
        <v>30297.623595024001</v>
      </c>
      <c r="S330" s="104">
        <v>1.1247753046133332E-2</v>
      </c>
      <c r="T330" s="104">
        <f t="shared" si="10"/>
        <v>5.2353620507267192E-3</v>
      </c>
      <c r="U330" s="104">
        <f>R330/'סכום נכסי הקרן'!$C$42</f>
        <v>4.0224737699232847E-4</v>
      </c>
    </row>
    <row r="331" spans="2:21">
      <c r="B331" s="102" t="s">
        <v>1038</v>
      </c>
      <c r="C331" s="96" t="s">
        <v>1039</v>
      </c>
      <c r="D331" s="109" t="s">
        <v>29</v>
      </c>
      <c r="E331" s="109" t="s">
        <v>901</v>
      </c>
      <c r="F331" s="96"/>
      <c r="G331" s="109" t="s">
        <v>942</v>
      </c>
      <c r="H331" s="96" t="s">
        <v>1057</v>
      </c>
      <c r="I331" s="96" t="s">
        <v>909</v>
      </c>
      <c r="J331" s="96"/>
      <c r="K331" s="103">
        <v>8.5200000000010601</v>
      </c>
      <c r="L331" s="109" t="s">
        <v>136</v>
      </c>
      <c r="M331" s="110">
        <v>4.1250000000000002E-2</v>
      </c>
      <c r="N331" s="110">
        <v>3.5100000000003559E-2</v>
      </c>
      <c r="O331" s="103">
        <v>2766848.8725000005</v>
      </c>
      <c r="P331" s="105">
        <v>104.99720000000001</v>
      </c>
      <c r="Q331" s="96"/>
      <c r="R331" s="103">
        <v>10069.121387291003</v>
      </c>
      <c r="S331" s="104">
        <v>5.5336977450000007E-3</v>
      </c>
      <c r="T331" s="104">
        <f t="shared" si="10"/>
        <v>1.7399218070635065E-3</v>
      </c>
      <c r="U331" s="104">
        <f>R331/'סכום נכסי הקרן'!$C$42</f>
        <v>1.3368301490551121E-4</v>
      </c>
    </row>
    <row r="332" spans="2:21">
      <c r="B332" s="102" t="s">
        <v>1077</v>
      </c>
      <c r="C332" s="96" t="s">
        <v>1078</v>
      </c>
      <c r="D332" s="109" t="s">
        <v>29</v>
      </c>
      <c r="E332" s="109" t="s">
        <v>901</v>
      </c>
      <c r="F332" s="96"/>
      <c r="G332" s="109" t="s">
        <v>942</v>
      </c>
      <c r="H332" s="96" t="s">
        <v>1057</v>
      </c>
      <c r="I332" s="96" t="s">
        <v>909</v>
      </c>
      <c r="J332" s="96"/>
      <c r="K332" s="103">
        <v>4.1199999999989334</v>
      </c>
      <c r="L332" s="109" t="s">
        <v>136</v>
      </c>
      <c r="M332" s="110">
        <v>4.7500000000000001E-2</v>
      </c>
      <c r="N332" s="110">
        <v>3.0499999999992037E-2</v>
      </c>
      <c r="O332" s="103">
        <v>1967536.976</v>
      </c>
      <c r="P332" s="105">
        <v>107.7748</v>
      </c>
      <c r="Q332" s="96"/>
      <c r="R332" s="103">
        <v>7349.6847107569993</v>
      </c>
      <c r="S332" s="104">
        <v>4.1057242757993233E-3</v>
      </c>
      <c r="T332" s="104">
        <f t="shared" si="10"/>
        <v>1.2700091906159643E-3</v>
      </c>
      <c r="U332" s="104">
        <f>R332/'סכום נכסי הקרן'!$C$42</f>
        <v>9.7578326146614781E-5</v>
      </c>
    </row>
    <row r="333" spans="2:21">
      <c r="B333" s="102" t="s">
        <v>1079</v>
      </c>
      <c r="C333" s="96" t="s">
        <v>1080</v>
      </c>
      <c r="D333" s="109" t="s">
        <v>29</v>
      </c>
      <c r="E333" s="109" t="s">
        <v>901</v>
      </c>
      <c r="F333" s="96"/>
      <c r="G333" s="109" t="s">
        <v>942</v>
      </c>
      <c r="H333" s="96" t="s">
        <v>1057</v>
      </c>
      <c r="I333" s="96" t="s">
        <v>909</v>
      </c>
      <c r="J333" s="96"/>
      <c r="K333" s="103">
        <v>5.7899999999997487</v>
      </c>
      <c r="L333" s="109" t="s">
        <v>136</v>
      </c>
      <c r="M333" s="110">
        <v>4.8750000000000002E-2</v>
      </c>
      <c r="N333" s="110">
        <v>3.3899999999998209E-2</v>
      </c>
      <c r="O333" s="103">
        <v>4426958.1960000005</v>
      </c>
      <c r="P333" s="105">
        <v>108.5842</v>
      </c>
      <c r="Q333" s="96"/>
      <c r="R333" s="103">
        <v>16660.990444223</v>
      </c>
      <c r="S333" s="104">
        <v>8.7655942641939825E-3</v>
      </c>
      <c r="T333" s="104">
        <f t="shared" si="10"/>
        <v>2.8789821361940547E-3</v>
      </c>
      <c r="U333" s="104">
        <f>R333/'סכום נכסי הקרן'!$C$42</f>
        <v>2.2120017707869482E-4</v>
      </c>
    </row>
    <row r="334" spans="2:21">
      <c r="B334" s="102" t="s">
        <v>1081</v>
      </c>
      <c r="C334" s="96" t="s">
        <v>1082</v>
      </c>
      <c r="D334" s="109" t="s">
        <v>29</v>
      </c>
      <c r="E334" s="109" t="s">
        <v>901</v>
      </c>
      <c r="F334" s="96"/>
      <c r="G334" s="109" t="s">
        <v>1074</v>
      </c>
      <c r="H334" s="96" t="s">
        <v>1057</v>
      </c>
      <c r="I334" s="96" t="s">
        <v>909</v>
      </c>
      <c r="J334" s="96"/>
      <c r="K334" s="103">
        <v>3.4400000000006132</v>
      </c>
      <c r="L334" s="109" t="s">
        <v>138</v>
      </c>
      <c r="M334" s="110">
        <v>4.2500000000000003E-2</v>
      </c>
      <c r="N334" s="110">
        <v>3.2000000000006606E-2</v>
      </c>
      <c r="O334" s="103">
        <v>2459421.2200000007</v>
      </c>
      <c r="P334" s="105">
        <v>104.416</v>
      </c>
      <c r="Q334" s="96"/>
      <c r="R334" s="103">
        <v>9971.1413980770012</v>
      </c>
      <c r="S334" s="104">
        <v>8.198070733333335E-3</v>
      </c>
      <c r="T334" s="104">
        <f t="shared" si="10"/>
        <v>1.7229910825909164E-3</v>
      </c>
      <c r="U334" s="104">
        <f>R334/'סכום נכסי הקרן'!$C$42</f>
        <v>1.3238218041809808E-4</v>
      </c>
    </row>
    <row r="335" spans="2:21">
      <c r="B335" s="102" t="s">
        <v>1083</v>
      </c>
      <c r="C335" s="96" t="s">
        <v>1084</v>
      </c>
      <c r="D335" s="109" t="s">
        <v>29</v>
      </c>
      <c r="E335" s="109" t="s">
        <v>901</v>
      </c>
      <c r="F335" s="96"/>
      <c r="G335" s="109" t="s">
        <v>1085</v>
      </c>
      <c r="H335" s="96" t="s">
        <v>1057</v>
      </c>
      <c r="I335" s="96" t="s">
        <v>317</v>
      </c>
      <c r="J335" s="96"/>
      <c r="K335" s="103">
        <v>2.0900000000000172</v>
      </c>
      <c r="L335" s="109" t="s">
        <v>136</v>
      </c>
      <c r="M335" s="110">
        <v>4.7500000000000001E-2</v>
      </c>
      <c r="N335" s="110">
        <v>4.0399999999999478E-2</v>
      </c>
      <c r="O335" s="103">
        <v>9910483.7481119968</v>
      </c>
      <c r="P335" s="105">
        <v>102.3952</v>
      </c>
      <c r="Q335" s="96"/>
      <c r="R335" s="103">
        <v>35172.489197971001</v>
      </c>
      <c r="S335" s="104">
        <v>1.101164860901333E-2</v>
      </c>
      <c r="T335" s="104">
        <f t="shared" si="10"/>
        <v>6.0777279973501155E-3</v>
      </c>
      <c r="U335" s="104">
        <f>R335/'סכום נכסי הקרן'!$C$42</f>
        <v>4.6696868742202203E-4</v>
      </c>
    </row>
    <row r="336" spans="2:21">
      <c r="B336" s="102" t="s">
        <v>1086</v>
      </c>
      <c r="C336" s="96" t="s">
        <v>1087</v>
      </c>
      <c r="D336" s="109" t="s">
        <v>29</v>
      </c>
      <c r="E336" s="109" t="s">
        <v>901</v>
      </c>
      <c r="F336" s="96"/>
      <c r="G336" s="109" t="s">
        <v>922</v>
      </c>
      <c r="H336" s="96" t="s">
        <v>4057</v>
      </c>
      <c r="I336" s="96" t="s">
        <v>903</v>
      </c>
      <c r="J336" s="96"/>
      <c r="K336" s="103">
        <v>7.9999999999988983E-2</v>
      </c>
      <c r="L336" s="109" t="s">
        <v>136</v>
      </c>
      <c r="M336" s="110">
        <v>4.6249999999999999E-2</v>
      </c>
      <c r="N336" s="110">
        <v>1.2000000000000311E-3</v>
      </c>
      <c r="O336" s="103">
        <v>7227255.1970919995</v>
      </c>
      <c r="P336" s="105">
        <v>101.5368</v>
      </c>
      <c r="Q336" s="96"/>
      <c r="R336" s="103">
        <v>25434.638145116001</v>
      </c>
      <c r="S336" s="104">
        <v>9.6363402627893321E-3</v>
      </c>
      <c r="T336" s="104">
        <f t="shared" si="10"/>
        <v>4.3950489681565752E-3</v>
      </c>
      <c r="U336" s="104">
        <f>R336/'סכום נכסי הקרן'!$C$42</f>
        <v>3.3768379379768413E-4</v>
      </c>
    </row>
    <row r="337" spans="2:21">
      <c r="B337" s="102" t="s">
        <v>1088</v>
      </c>
      <c r="C337" s="96" t="s">
        <v>1089</v>
      </c>
      <c r="D337" s="109" t="s">
        <v>29</v>
      </c>
      <c r="E337" s="109" t="s">
        <v>901</v>
      </c>
      <c r="F337" s="96"/>
      <c r="G337" s="109" t="s">
        <v>975</v>
      </c>
      <c r="H337" s="96" t="s">
        <v>1057</v>
      </c>
      <c r="I337" s="96" t="s">
        <v>317</v>
      </c>
      <c r="J337" s="96"/>
      <c r="K337" s="103">
        <v>3.520000000000068</v>
      </c>
      <c r="L337" s="109" t="s">
        <v>136</v>
      </c>
      <c r="M337" s="110">
        <v>6.2539999999999998E-2</v>
      </c>
      <c r="N337" s="110">
        <v>4.1699999999999592E-2</v>
      </c>
      <c r="O337" s="103">
        <v>8116090.0259999987</v>
      </c>
      <c r="P337" s="105">
        <v>111.61239999999999</v>
      </c>
      <c r="Q337" s="96"/>
      <c r="R337" s="103">
        <v>31396.974199095996</v>
      </c>
      <c r="S337" s="104">
        <v>6.2431461738461525E-3</v>
      </c>
      <c r="T337" s="104">
        <f t="shared" si="10"/>
        <v>5.425327392891287E-3</v>
      </c>
      <c r="U337" s="104">
        <f>R337/'סכום נכסי הקרן'!$C$42</f>
        <v>4.1684294074986088E-4</v>
      </c>
    </row>
    <row r="338" spans="2:21">
      <c r="B338" s="102" t="s">
        <v>1090</v>
      </c>
      <c r="C338" s="96" t="s">
        <v>1091</v>
      </c>
      <c r="D338" s="109" t="s">
        <v>29</v>
      </c>
      <c r="E338" s="109" t="s">
        <v>901</v>
      </c>
      <c r="F338" s="96"/>
      <c r="G338" s="109" t="s">
        <v>907</v>
      </c>
      <c r="H338" s="96" t="s">
        <v>1092</v>
      </c>
      <c r="I338" s="96" t="s">
        <v>317</v>
      </c>
      <c r="J338" s="96"/>
      <c r="K338" s="103">
        <v>7.5600000000005068</v>
      </c>
      <c r="L338" s="109" t="s">
        <v>136</v>
      </c>
      <c r="M338" s="110">
        <v>4.4999999999999998E-2</v>
      </c>
      <c r="N338" s="110">
        <v>4.820000000000367E-2</v>
      </c>
      <c r="O338" s="103">
        <v>7894742.1161999991</v>
      </c>
      <c r="P338" s="105">
        <v>97.825500000000005</v>
      </c>
      <c r="Q338" s="96"/>
      <c r="R338" s="103">
        <v>26768.163910548999</v>
      </c>
      <c r="S338" s="104">
        <v>5.2631614107999996E-3</v>
      </c>
      <c r="T338" s="104">
        <f t="shared" si="10"/>
        <v>4.6254792579817098E-3</v>
      </c>
      <c r="U338" s="104">
        <f>R338/'סכום נכסי הקרן'!$C$42</f>
        <v>3.5538839163898838E-4</v>
      </c>
    </row>
    <row r="339" spans="2:21">
      <c r="B339" s="102" t="s">
        <v>1068</v>
      </c>
      <c r="C339" s="96" t="s">
        <v>1069</v>
      </c>
      <c r="D339" s="109" t="s">
        <v>29</v>
      </c>
      <c r="E339" s="109" t="s">
        <v>901</v>
      </c>
      <c r="F339" s="96"/>
      <c r="G339" s="109" t="s">
        <v>1020</v>
      </c>
      <c r="H339" s="96" t="s">
        <v>4058</v>
      </c>
      <c r="I339" s="96" t="s">
        <v>903</v>
      </c>
      <c r="J339" s="96"/>
      <c r="K339" s="103">
        <v>6.6300000000002566</v>
      </c>
      <c r="L339" s="109" t="s">
        <v>136</v>
      </c>
      <c r="M339" s="110">
        <v>9.6250000000000002E-2</v>
      </c>
      <c r="N339" s="110">
        <v>6.8800000000002054E-2</v>
      </c>
      <c r="O339" s="103">
        <v>7009350.4770000009</v>
      </c>
      <c r="P339" s="105">
        <v>120.0501</v>
      </c>
      <c r="Q339" s="96"/>
      <c r="R339" s="103">
        <v>29165.451203157998</v>
      </c>
      <c r="S339" s="104">
        <v>7.0093504770000013E-3</v>
      </c>
      <c r="T339" s="104">
        <f t="shared" si="10"/>
        <v>5.0397251765452976E-3</v>
      </c>
      <c r="U339" s="104">
        <f>R339/'סכום נכסי הקרן'!$C$42</f>
        <v>3.8721605371039205E-4</v>
      </c>
    </row>
    <row r="340" spans="2:21">
      <c r="B340" s="102" t="s">
        <v>1093</v>
      </c>
      <c r="C340" s="96" t="s">
        <v>1094</v>
      </c>
      <c r="D340" s="109" t="s">
        <v>29</v>
      </c>
      <c r="E340" s="109" t="s">
        <v>901</v>
      </c>
      <c r="F340" s="96"/>
      <c r="G340" s="109" t="s">
        <v>951</v>
      </c>
      <c r="H340" s="96" t="s">
        <v>4058</v>
      </c>
      <c r="I340" s="96" t="s">
        <v>903</v>
      </c>
      <c r="J340" s="96"/>
      <c r="K340" s="103">
        <v>6.6899999999999054</v>
      </c>
      <c r="L340" s="109" t="s">
        <v>136</v>
      </c>
      <c r="M340" s="110">
        <v>3.6249999999999998E-2</v>
      </c>
      <c r="N340" s="110">
        <v>3.4499999999999274E-2</v>
      </c>
      <c r="O340" s="103">
        <v>8607974.2700000014</v>
      </c>
      <c r="P340" s="105">
        <v>101.42910000000001</v>
      </c>
      <c r="Q340" s="96"/>
      <c r="R340" s="103">
        <v>30261.600954136</v>
      </c>
      <c r="S340" s="104">
        <v>2.1519935675000004E-2</v>
      </c>
      <c r="T340" s="104">
        <f t="shared" si="10"/>
        <v>5.2291374184059531E-3</v>
      </c>
      <c r="U340" s="104">
        <f>R340/'סכום נכסי הקרן'!$C$42</f>
        <v>4.0176912123856981E-4</v>
      </c>
    </row>
    <row r="341" spans="2:21">
      <c r="B341" s="102" t="s">
        <v>1095</v>
      </c>
      <c r="C341" s="96" t="s">
        <v>1096</v>
      </c>
      <c r="D341" s="109" t="s">
        <v>29</v>
      </c>
      <c r="E341" s="109" t="s">
        <v>901</v>
      </c>
      <c r="F341" s="96"/>
      <c r="G341" s="109" t="s">
        <v>945</v>
      </c>
      <c r="H341" s="96" t="s">
        <v>4059</v>
      </c>
      <c r="I341" s="96" t="s">
        <v>903</v>
      </c>
      <c r="J341" s="96"/>
      <c r="K341" s="103">
        <v>1.2099999999999291</v>
      </c>
      <c r="L341" s="109" t="s">
        <v>136</v>
      </c>
      <c r="M341" s="110">
        <v>0.05</v>
      </c>
      <c r="N341" s="110">
        <v>4.8399999999999867E-2</v>
      </c>
      <c r="O341" s="103">
        <v>5263161.4108000016</v>
      </c>
      <c r="P341" s="105">
        <v>101.4241</v>
      </c>
      <c r="Q341" s="96"/>
      <c r="R341" s="103">
        <v>18501.905476311003</v>
      </c>
      <c r="S341" s="104">
        <v>5.2631614108000014E-3</v>
      </c>
      <c r="T341" s="104">
        <f t="shared" si="10"/>
        <v>3.1970881641265156E-3</v>
      </c>
      <c r="U341" s="104">
        <f>R341/'סכום נכסי הקרן'!$C$42</f>
        <v>2.456411448859774E-4</v>
      </c>
    </row>
    <row r="342" spans="2:21">
      <c r="B342" s="102" t="s">
        <v>1097</v>
      </c>
      <c r="C342" s="96" t="s">
        <v>1098</v>
      </c>
      <c r="D342" s="109" t="s">
        <v>29</v>
      </c>
      <c r="E342" s="109" t="s">
        <v>901</v>
      </c>
      <c r="F342" s="96"/>
      <c r="G342" s="109" t="s">
        <v>975</v>
      </c>
      <c r="H342" s="96" t="s">
        <v>4059</v>
      </c>
      <c r="I342" s="96" t="s">
        <v>903</v>
      </c>
      <c r="J342" s="96"/>
      <c r="K342" s="103">
        <v>5.7700000000001133</v>
      </c>
      <c r="L342" s="109" t="s">
        <v>136</v>
      </c>
      <c r="M342" s="110">
        <v>0.04</v>
      </c>
      <c r="N342" s="110">
        <v>4.4200000000001419E-2</v>
      </c>
      <c r="O342" s="103">
        <v>7624205.7820000006</v>
      </c>
      <c r="P342" s="105">
        <v>98.520300000000006</v>
      </c>
      <c r="Q342" s="96"/>
      <c r="R342" s="103">
        <v>26034.487962965002</v>
      </c>
      <c r="S342" s="104">
        <v>6.0993646256000001E-3</v>
      </c>
      <c r="T342" s="104">
        <f t="shared" si="10"/>
        <v>4.4987016841081251E-3</v>
      </c>
      <c r="U342" s="104">
        <f>R342/'סכום נכסי הקרן'!$C$42</f>
        <v>3.4564771925415838E-4</v>
      </c>
    </row>
    <row r="343" spans="2:21">
      <c r="B343" s="102" t="s">
        <v>1099</v>
      </c>
      <c r="C343" s="96" t="s">
        <v>1100</v>
      </c>
      <c r="D343" s="109" t="s">
        <v>29</v>
      </c>
      <c r="E343" s="109" t="s">
        <v>901</v>
      </c>
      <c r="F343" s="96"/>
      <c r="G343" s="109" t="s">
        <v>1085</v>
      </c>
      <c r="H343" s="96" t="s">
        <v>918</v>
      </c>
      <c r="I343" s="96" t="s">
        <v>909</v>
      </c>
      <c r="J343" s="96"/>
      <c r="K343" s="103">
        <v>6.4299999999984738</v>
      </c>
      <c r="L343" s="109" t="s">
        <v>138</v>
      </c>
      <c r="M343" s="110">
        <v>0.03</v>
      </c>
      <c r="N343" s="110">
        <v>3.6899999999990614E-2</v>
      </c>
      <c r="O343" s="103">
        <v>2508609.6444000001</v>
      </c>
      <c r="P343" s="105">
        <v>96.934299999999993</v>
      </c>
      <c r="Q343" s="96"/>
      <c r="R343" s="103">
        <v>9441.8182972939994</v>
      </c>
      <c r="S343" s="104">
        <v>5.0172192888000003E-3</v>
      </c>
      <c r="T343" s="104">
        <f t="shared" si="10"/>
        <v>1.6315252266725184E-3</v>
      </c>
      <c r="U343" s="104">
        <f>R343/'סכום נכסי הקרן'!$C$42</f>
        <v>1.2535460519578337E-4</v>
      </c>
    </row>
    <row r="344" spans="2:21">
      <c r="B344" s="102" t="s">
        <v>1101</v>
      </c>
      <c r="C344" s="96" t="s">
        <v>1102</v>
      </c>
      <c r="D344" s="109" t="s">
        <v>29</v>
      </c>
      <c r="E344" s="109" t="s">
        <v>901</v>
      </c>
      <c r="F344" s="96"/>
      <c r="G344" s="109" t="s">
        <v>1085</v>
      </c>
      <c r="H344" s="96" t="s">
        <v>918</v>
      </c>
      <c r="I344" s="96" t="s">
        <v>909</v>
      </c>
      <c r="J344" s="96"/>
      <c r="K344" s="103">
        <v>4.7300000000001745</v>
      </c>
      <c r="L344" s="109" t="s">
        <v>139</v>
      </c>
      <c r="M344" s="110">
        <v>0.06</v>
      </c>
      <c r="N344" s="110">
        <v>4.7600000000001981E-2</v>
      </c>
      <c r="O344" s="103">
        <v>5828828.2913999986</v>
      </c>
      <c r="P344" s="105">
        <v>108.0913</v>
      </c>
      <c r="Q344" s="96"/>
      <c r="R344" s="103">
        <v>26802.779305046999</v>
      </c>
      <c r="S344" s="104">
        <v>4.6630626331199991E-3</v>
      </c>
      <c r="T344" s="104">
        <f t="shared" si="10"/>
        <v>4.6314607212524965E-3</v>
      </c>
      <c r="U344" s="104">
        <f>R344/'סכום נכסי הקרן'!$C$42</f>
        <v>3.5584796404065564E-4</v>
      </c>
    </row>
    <row r="345" spans="2:21">
      <c r="B345" s="102" t="s">
        <v>1103</v>
      </c>
      <c r="C345" s="96" t="s">
        <v>1104</v>
      </c>
      <c r="D345" s="109" t="s">
        <v>29</v>
      </c>
      <c r="E345" s="109" t="s">
        <v>901</v>
      </c>
      <c r="F345" s="96"/>
      <c r="G345" s="109" t="s">
        <v>1085</v>
      </c>
      <c r="H345" s="96" t="s">
        <v>918</v>
      </c>
      <c r="I345" s="96" t="s">
        <v>909</v>
      </c>
      <c r="J345" s="96"/>
      <c r="K345" s="103">
        <v>4.9200000000012984</v>
      </c>
      <c r="L345" s="109" t="s">
        <v>138</v>
      </c>
      <c r="M345" s="110">
        <v>0.05</v>
      </c>
      <c r="N345" s="110">
        <v>3.5700000000010189E-2</v>
      </c>
      <c r="O345" s="103">
        <v>2459421.2199999997</v>
      </c>
      <c r="P345" s="105">
        <v>108.7268</v>
      </c>
      <c r="Q345" s="96"/>
      <c r="R345" s="103">
        <v>10382.800568806</v>
      </c>
      <c r="S345" s="104">
        <v>2.4594212199999998E-3</v>
      </c>
      <c r="T345" s="104">
        <f t="shared" si="10"/>
        <v>1.7941248727876562E-3</v>
      </c>
      <c r="U345" s="104">
        <f>R345/'סכום נכסי הקרן'!$C$42</f>
        <v>1.3784758667747786E-4</v>
      </c>
    </row>
    <row r="346" spans="2:21">
      <c r="B346" s="102" t="s">
        <v>1105</v>
      </c>
      <c r="C346" s="96" t="s">
        <v>1106</v>
      </c>
      <c r="D346" s="109" t="s">
        <v>29</v>
      </c>
      <c r="E346" s="109" t="s">
        <v>901</v>
      </c>
      <c r="F346" s="96"/>
      <c r="G346" s="109" t="s">
        <v>989</v>
      </c>
      <c r="H346" s="96" t="s">
        <v>918</v>
      </c>
      <c r="I346" s="96" t="s">
        <v>909</v>
      </c>
      <c r="J346" s="96"/>
      <c r="K346" s="103">
        <v>6.5200000000004534</v>
      </c>
      <c r="L346" s="109" t="s">
        <v>136</v>
      </c>
      <c r="M346" s="110">
        <v>5.8749999999999997E-2</v>
      </c>
      <c r="N346" s="110">
        <v>3.9200000000003031E-2</v>
      </c>
      <c r="O346" s="103">
        <v>7378263.6600000001</v>
      </c>
      <c r="P346" s="105">
        <v>115.0256</v>
      </c>
      <c r="Q346" s="96"/>
      <c r="R346" s="103">
        <v>29415.567117910996</v>
      </c>
      <c r="S346" s="104">
        <v>7.3782636600000003E-3</v>
      </c>
      <c r="T346" s="104">
        <f t="shared" si="10"/>
        <v>5.0829446509794481E-3</v>
      </c>
      <c r="U346" s="104">
        <f>R346/'סכום נכסי הקרן'!$C$42</f>
        <v>3.9053672572078542E-4</v>
      </c>
    </row>
    <row r="347" spans="2:21">
      <c r="B347" s="102" t="s">
        <v>1107</v>
      </c>
      <c r="C347" s="96" t="s">
        <v>1108</v>
      </c>
      <c r="D347" s="109" t="s">
        <v>29</v>
      </c>
      <c r="E347" s="109" t="s">
        <v>901</v>
      </c>
      <c r="F347" s="96"/>
      <c r="G347" s="109" t="s">
        <v>907</v>
      </c>
      <c r="H347" s="96" t="s">
        <v>4059</v>
      </c>
      <c r="I347" s="96" t="s">
        <v>903</v>
      </c>
      <c r="J347" s="96"/>
      <c r="K347" s="103">
        <v>6.5900000000000203</v>
      </c>
      <c r="L347" s="109" t="s">
        <v>136</v>
      </c>
      <c r="M347" s="110">
        <v>5.1249999999999997E-2</v>
      </c>
      <c r="N347" s="110">
        <v>5.6900000000000756E-2</v>
      </c>
      <c r="O347" s="103">
        <v>8034191.2993740011</v>
      </c>
      <c r="P347" s="105">
        <v>96.643500000000003</v>
      </c>
      <c r="Q347" s="96"/>
      <c r="R347" s="103">
        <v>26911.850642055</v>
      </c>
      <c r="S347" s="104">
        <v>1.4607620544316366E-2</v>
      </c>
      <c r="T347" s="104">
        <f t="shared" si="10"/>
        <v>4.6503080059843429E-3</v>
      </c>
      <c r="U347" s="104">
        <f>R347/'סכום נכסי הקרן'!$C$42</f>
        <v>3.5729605316483766E-4</v>
      </c>
    </row>
    <row r="348" spans="2:21">
      <c r="B348" s="102" t="s">
        <v>1109</v>
      </c>
      <c r="C348" s="96" t="s">
        <v>1110</v>
      </c>
      <c r="D348" s="109" t="s">
        <v>29</v>
      </c>
      <c r="E348" s="109" t="s">
        <v>901</v>
      </c>
      <c r="F348" s="96"/>
      <c r="G348" s="109" t="s">
        <v>907</v>
      </c>
      <c r="H348" s="96" t="s">
        <v>4059</v>
      </c>
      <c r="I348" s="96" t="s">
        <v>903</v>
      </c>
      <c r="J348" s="96"/>
      <c r="K348" s="103">
        <v>4.25</v>
      </c>
      <c r="L348" s="109" t="s">
        <v>136</v>
      </c>
      <c r="M348" s="110">
        <v>6.5000000000000002E-2</v>
      </c>
      <c r="N348" s="110">
        <v>6.340000000000344E-2</v>
      </c>
      <c r="O348" s="103">
        <v>491884.24399999989</v>
      </c>
      <c r="P348" s="105">
        <v>102.21420000000001</v>
      </c>
      <c r="Q348" s="96"/>
      <c r="R348" s="103">
        <v>1742.6194671600001</v>
      </c>
      <c r="S348" s="104">
        <v>6.9755379518858225E-4</v>
      </c>
      <c r="T348" s="104">
        <f t="shared" si="10"/>
        <v>3.0112077267754618E-4</v>
      </c>
      <c r="U348" s="104">
        <f>R348/'סכום נכסי הקרן'!$C$42</f>
        <v>2.313594356872278E-5</v>
      </c>
    </row>
    <row r="349" spans="2:21">
      <c r="B349" s="102" t="s">
        <v>1111</v>
      </c>
      <c r="C349" s="96" t="s">
        <v>1112</v>
      </c>
      <c r="D349" s="109" t="s">
        <v>29</v>
      </c>
      <c r="E349" s="109" t="s">
        <v>901</v>
      </c>
      <c r="F349" s="96"/>
      <c r="G349" s="109" t="s">
        <v>907</v>
      </c>
      <c r="H349" s="96" t="s">
        <v>4059</v>
      </c>
      <c r="I349" s="96" t="s">
        <v>903</v>
      </c>
      <c r="J349" s="96"/>
      <c r="K349" s="103">
        <v>5.2400000000000899</v>
      </c>
      <c r="L349" s="109" t="s">
        <v>136</v>
      </c>
      <c r="M349" s="110">
        <v>6.8750000000000006E-2</v>
      </c>
      <c r="N349" s="110">
        <v>6.0200000000000115E-2</v>
      </c>
      <c r="O349" s="103">
        <v>5656668.8059999999</v>
      </c>
      <c r="P349" s="105">
        <v>106.53700000000001</v>
      </c>
      <c r="Q349" s="96"/>
      <c r="R349" s="103">
        <v>20887.667387388003</v>
      </c>
      <c r="S349" s="104">
        <v>8.3267859491796374E-3</v>
      </c>
      <c r="T349" s="104">
        <f t="shared" si="10"/>
        <v>3.6093425223651318E-3</v>
      </c>
      <c r="U349" s="104">
        <f>R349/'סכום נכסי הקרן'!$C$42</f>
        <v>2.7731578985768868E-4</v>
      </c>
    </row>
    <row r="350" spans="2:21">
      <c r="B350" s="102" t="s">
        <v>1113</v>
      </c>
      <c r="C350" s="96" t="s">
        <v>1114</v>
      </c>
      <c r="D350" s="109" t="s">
        <v>29</v>
      </c>
      <c r="E350" s="109" t="s">
        <v>901</v>
      </c>
      <c r="F350" s="96"/>
      <c r="G350" s="109" t="s">
        <v>932</v>
      </c>
      <c r="H350" s="96" t="s">
        <v>4059</v>
      </c>
      <c r="I350" s="96" t="s">
        <v>903</v>
      </c>
      <c r="J350" s="96"/>
      <c r="K350" s="103">
        <v>2.8099999999997691</v>
      </c>
      <c r="L350" s="109" t="s">
        <v>136</v>
      </c>
      <c r="M350" s="110">
        <v>4.6249999999999999E-2</v>
      </c>
      <c r="N350" s="110">
        <v>3.5899999999997351E-2</v>
      </c>
      <c r="O350" s="103">
        <v>5121744.6906500002</v>
      </c>
      <c r="P350" s="105">
        <v>104.56780000000001</v>
      </c>
      <c r="Q350" s="96"/>
      <c r="R350" s="103">
        <v>18562.839973488004</v>
      </c>
      <c r="S350" s="104">
        <v>3.4144964604333333E-3</v>
      </c>
      <c r="T350" s="104">
        <f t="shared" si="10"/>
        <v>3.2076175098720672E-3</v>
      </c>
      <c r="U350" s="104">
        <f>R350/'סכום נכסי הקרן'!$C$42</f>
        <v>2.4645014370335732E-4</v>
      </c>
    </row>
    <row r="351" spans="2:21">
      <c r="B351" s="102" t="s">
        <v>1115</v>
      </c>
      <c r="C351" s="96" t="s">
        <v>1116</v>
      </c>
      <c r="D351" s="109" t="s">
        <v>29</v>
      </c>
      <c r="E351" s="109" t="s">
        <v>901</v>
      </c>
      <c r="F351" s="96"/>
      <c r="G351" s="109" t="s">
        <v>932</v>
      </c>
      <c r="H351" s="96" t="s">
        <v>4059</v>
      </c>
      <c r="I351" s="96" t="s">
        <v>903</v>
      </c>
      <c r="J351" s="96"/>
      <c r="K351" s="103">
        <v>1.9999999999794175E-2</v>
      </c>
      <c r="L351" s="109" t="s">
        <v>136</v>
      </c>
      <c r="M351" s="110">
        <v>4.6249999999999999E-2</v>
      </c>
      <c r="N351" s="110">
        <v>5.6300000000018932E-2</v>
      </c>
      <c r="O351" s="103">
        <v>968274.13431400014</v>
      </c>
      <c r="P351" s="105">
        <v>101.34099999999999</v>
      </c>
      <c r="Q351" s="96"/>
      <c r="R351" s="103">
        <v>3401.0417014850009</v>
      </c>
      <c r="S351" s="104">
        <v>1.9365482686280002E-3</v>
      </c>
      <c r="T351" s="104">
        <f t="shared" si="10"/>
        <v>5.876924505662537E-4</v>
      </c>
      <c r="U351" s="104">
        <f>R351/'סכום נכסי הקרן'!$C$42</f>
        <v>4.5154039859698897E-5</v>
      </c>
    </row>
    <row r="352" spans="2:21">
      <c r="B352" s="102" t="s">
        <v>1117</v>
      </c>
      <c r="C352" s="96" t="s">
        <v>1118</v>
      </c>
      <c r="D352" s="109" t="s">
        <v>29</v>
      </c>
      <c r="E352" s="109" t="s">
        <v>901</v>
      </c>
      <c r="F352" s="96"/>
      <c r="G352" s="109" t="s">
        <v>945</v>
      </c>
      <c r="H352" s="96" t="s">
        <v>918</v>
      </c>
      <c r="I352" s="96" t="s">
        <v>909</v>
      </c>
      <c r="J352" s="96"/>
      <c r="K352" s="103">
        <v>8.2200000000002671</v>
      </c>
      <c r="L352" s="109" t="s">
        <v>136</v>
      </c>
      <c r="M352" s="110">
        <v>0.04</v>
      </c>
      <c r="N352" s="110">
        <v>4.2900000000000382E-2</v>
      </c>
      <c r="O352" s="103">
        <v>6148553.0499999989</v>
      </c>
      <c r="P352" s="105">
        <v>98.151899999999998</v>
      </c>
      <c r="Q352" s="96"/>
      <c r="R352" s="103">
        <v>20917.036037111</v>
      </c>
      <c r="S352" s="104">
        <v>8.1980707333333316E-3</v>
      </c>
      <c r="T352" s="104">
        <f t="shared" si="10"/>
        <v>3.614417359794498E-3</v>
      </c>
      <c r="U352" s="104">
        <f>R352/'סכום נכסי הקרן'!$C$42</f>
        <v>2.7770570368310245E-4</v>
      </c>
    </row>
    <row r="353" spans="2:21">
      <c r="B353" s="102" t="s">
        <v>1119</v>
      </c>
      <c r="C353" s="96" t="s">
        <v>1120</v>
      </c>
      <c r="D353" s="109" t="s">
        <v>29</v>
      </c>
      <c r="E353" s="109" t="s">
        <v>901</v>
      </c>
      <c r="F353" s="96"/>
      <c r="G353" s="109" t="s">
        <v>932</v>
      </c>
      <c r="H353" s="96" t="s">
        <v>4060</v>
      </c>
      <c r="I353" s="96" t="s">
        <v>903</v>
      </c>
      <c r="J353" s="96"/>
      <c r="K353" s="103">
        <v>6.4400000000006425</v>
      </c>
      <c r="L353" s="109" t="s">
        <v>136</v>
      </c>
      <c r="M353" s="110">
        <v>4.4999999999999998E-2</v>
      </c>
      <c r="N353" s="110">
        <v>4.2200000000001577E-2</v>
      </c>
      <c r="O353" s="103">
        <v>1721594.8540000003</v>
      </c>
      <c r="P353" s="105">
        <v>102.937</v>
      </c>
      <c r="Q353" s="96"/>
      <c r="R353" s="103">
        <v>6142.2999567910019</v>
      </c>
      <c r="S353" s="104">
        <v>6.2603449236363644E-4</v>
      </c>
      <c r="T353" s="104">
        <f t="shared" si="10"/>
        <v>1.0613757873487273E-3</v>
      </c>
      <c r="U353" s="104">
        <f>R353/'סכום נכסי הקרן'!$C$42</f>
        <v>8.1548443513076646E-5</v>
      </c>
    </row>
    <row r="354" spans="2:21">
      <c r="B354" s="102" t="s">
        <v>1121</v>
      </c>
      <c r="C354" s="96" t="s">
        <v>1122</v>
      </c>
      <c r="D354" s="109" t="s">
        <v>29</v>
      </c>
      <c r="E354" s="109" t="s">
        <v>901</v>
      </c>
      <c r="F354" s="96"/>
      <c r="G354" s="109" t="s">
        <v>932</v>
      </c>
      <c r="H354" s="96" t="s">
        <v>4060</v>
      </c>
      <c r="I354" s="96" t="s">
        <v>903</v>
      </c>
      <c r="J354" s="96"/>
      <c r="K354" s="103">
        <v>6.0800000000000916</v>
      </c>
      <c r="L354" s="109" t="s">
        <v>136</v>
      </c>
      <c r="M354" s="110">
        <v>4.7500000000000001E-2</v>
      </c>
      <c r="N354" s="110">
        <v>4.2400000000000666E-2</v>
      </c>
      <c r="O354" s="103">
        <v>7870147.9039999982</v>
      </c>
      <c r="P354" s="105">
        <v>104.6121</v>
      </c>
      <c r="Q354" s="96"/>
      <c r="R354" s="103">
        <v>28536.028770867</v>
      </c>
      <c r="S354" s="104">
        <v>2.5803763619672124E-3</v>
      </c>
      <c r="T354" s="104">
        <f t="shared" si="10"/>
        <v>4.9309623785140488E-3</v>
      </c>
      <c r="U354" s="104">
        <f>R354/'סכום נכסי הקרן'!$C$42</f>
        <v>3.7885950648433283E-4</v>
      </c>
    </row>
    <row r="355" spans="2:21">
      <c r="B355" s="102" t="s">
        <v>1123</v>
      </c>
      <c r="C355" s="96" t="s">
        <v>1124</v>
      </c>
      <c r="D355" s="109" t="s">
        <v>29</v>
      </c>
      <c r="E355" s="109" t="s">
        <v>901</v>
      </c>
      <c r="F355" s="96"/>
      <c r="G355" s="109" t="s">
        <v>907</v>
      </c>
      <c r="H355" s="96" t="s">
        <v>4061</v>
      </c>
      <c r="I355" s="96" t="s">
        <v>909</v>
      </c>
      <c r="J355" s="96"/>
      <c r="K355" s="103">
        <v>2.500000000000163</v>
      </c>
      <c r="L355" s="109" t="s">
        <v>136</v>
      </c>
      <c r="M355" s="110">
        <v>7.7499999999999999E-2</v>
      </c>
      <c r="N355" s="110">
        <v>0.10260000000000449</v>
      </c>
      <c r="O355" s="103">
        <v>3684028.5309700007</v>
      </c>
      <c r="P355" s="105">
        <v>95.636099999999999</v>
      </c>
      <c r="Q355" s="96"/>
      <c r="R355" s="103">
        <v>12211.624778752001</v>
      </c>
      <c r="S355" s="104">
        <v>9.4462270024871803E-3</v>
      </c>
      <c r="T355" s="104">
        <f t="shared" si="10"/>
        <v>2.1101416335138692E-3</v>
      </c>
      <c r="U355" s="104">
        <f>R355/'סכום נכסי הקרן'!$C$42</f>
        <v>1.6212803029456952E-4</v>
      </c>
    </row>
    <row r="356" spans="2:21">
      <c r="B356" s="102" t="s">
        <v>1133</v>
      </c>
      <c r="C356" s="96" t="s">
        <v>1134</v>
      </c>
      <c r="D356" s="109" t="s">
        <v>29</v>
      </c>
      <c r="E356" s="109" t="s">
        <v>901</v>
      </c>
      <c r="F356" s="96"/>
      <c r="G356" s="109" t="s">
        <v>951</v>
      </c>
      <c r="H356" s="96" t="s">
        <v>683</v>
      </c>
      <c r="I356" s="96"/>
      <c r="J356" s="96"/>
      <c r="K356" s="103">
        <v>4.139999999999926</v>
      </c>
      <c r="L356" s="109" t="s">
        <v>136</v>
      </c>
      <c r="M356" s="110">
        <v>4.2500000000000003E-2</v>
      </c>
      <c r="N356" s="110">
        <v>6.9899999999998463E-2</v>
      </c>
      <c r="O356" s="103">
        <v>9099858.5139999986</v>
      </c>
      <c r="P356" s="105">
        <v>90.947599999999994</v>
      </c>
      <c r="Q356" s="96"/>
      <c r="R356" s="103">
        <v>28684.958712957996</v>
      </c>
      <c r="S356" s="104">
        <v>1.9157596871578943E-2</v>
      </c>
      <c r="T356" s="104">
        <f t="shared" si="10"/>
        <v>4.956697141657921E-3</v>
      </c>
      <c r="U356" s="104">
        <f>R356/'סכום נכסי הקרן'!$C$42</f>
        <v>3.808367796646479E-4</v>
      </c>
    </row>
    <row r="357" spans="2:21">
      <c r="B357" s="126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</row>
    <row r="358" spans="2:21">
      <c r="B358" s="126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</row>
    <row r="359" spans="2:21">
      <c r="B359" s="126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</row>
    <row r="360" spans="2:21">
      <c r="B360" s="131" t="s">
        <v>229</v>
      </c>
      <c r="C360" s="133"/>
      <c r="D360" s="133"/>
      <c r="E360" s="133"/>
      <c r="F360" s="133"/>
      <c r="G360" s="133"/>
      <c r="H360" s="133"/>
      <c r="I360" s="133"/>
      <c r="J360" s="133"/>
      <c r="K360" s="133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</row>
    <row r="361" spans="2:21">
      <c r="B361" s="131" t="s">
        <v>116</v>
      </c>
      <c r="C361" s="133"/>
      <c r="D361" s="133"/>
      <c r="E361" s="133"/>
      <c r="F361" s="133"/>
      <c r="G361" s="133"/>
      <c r="H361" s="133"/>
      <c r="I361" s="133"/>
      <c r="J361" s="133"/>
      <c r="K361" s="133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</row>
    <row r="362" spans="2:21">
      <c r="B362" s="131" t="s">
        <v>211</v>
      </c>
      <c r="C362" s="133"/>
      <c r="D362" s="133"/>
      <c r="E362" s="133"/>
      <c r="F362" s="133"/>
      <c r="G362" s="133"/>
      <c r="H362" s="133"/>
      <c r="I362" s="133"/>
      <c r="J362" s="133"/>
      <c r="K362" s="133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</row>
    <row r="363" spans="2:21">
      <c r="B363" s="131" t="s">
        <v>219</v>
      </c>
      <c r="C363" s="133"/>
      <c r="D363" s="133"/>
      <c r="E363" s="133"/>
      <c r="F363" s="133"/>
      <c r="G363" s="133"/>
      <c r="H363" s="133"/>
      <c r="I363" s="133"/>
      <c r="J363" s="133"/>
      <c r="K363" s="133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</row>
    <row r="364" spans="2:21">
      <c r="B364" s="154" t="s">
        <v>225</v>
      </c>
      <c r="C364" s="154"/>
      <c r="D364" s="154"/>
      <c r="E364" s="154"/>
      <c r="F364" s="154"/>
      <c r="G364" s="154"/>
      <c r="H364" s="154"/>
      <c r="I364" s="154"/>
      <c r="J364" s="154"/>
      <c r="K364" s="154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</row>
    <row r="365" spans="2:21">
      <c r="B365" s="126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</row>
    <row r="366" spans="2:21">
      <c r="B366" s="126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</row>
    <row r="367" spans="2:21">
      <c r="B367" s="126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</row>
    <row r="368" spans="2:21">
      <c r="B368" s="126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</row>
    <row r="369" spans="2:21">
      <c r="B369" s="126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</row>
    <row r="370" spans="2:21">
      <c r="B370" s="126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</row>
    <row r="371" spans="2:21">
      <c r="B371" s="126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</row>
    <row r="372" spans="2:21">
      <c r="B372" s="126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</row>
    <row r="373" spans="2:21">
      <c r="B373" s="126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</row>
    <row r="374" spans="2:21">
      <c r="B374" s="126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</row>
    <row r="375" spans="2:21">
      <c r="B375" s="126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</row>
    <row r="376" spans="2:21">
      <c r="B376" s="126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</row>
    <row r="377" spans="2:21">
      <c r="B377" s="126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</row>
    <row r="378" spans="2:21">
      <c r="B378" s="126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</row>
    <row r="379" spans="2:21">
      <c r="B379" s="126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</row>
    <row r="380" spans="2:21">
      <c r="B380" s="126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</row>
    <row r="381" spans="2:21">
      <c r="B381" s="126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</row>
    <row r="382" spans="2:21">
      <c r="B382" s="126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</row>
    <row r="383" spans="2:21">
      <c r="B383" s="126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</row>
    <row r="384" spans="2:21">
      <c r="B384" s="126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</row>
    <row r="385" spans="2:21">
      <c r="B385" s="126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</row>
    <row r="386" spans="2:21">
      <c r="B386" s="126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</row>
    <row r="387" spans="2:21">
      <c r="B387" s="126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</row>
    <row r="388" spans="2:21">
      <c r="B388" s="126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</row>
    <row r="389" spans="2:21">
      <c r="B389" s="126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</row>
    <row r="390" spans="2:21">
      <c r="B390" s="126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</row>
    <row r="391" spans="2:21">
      <c r="B391" s="126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</row>
    <row r="392" spans="2:21">
      <c r="B392" s="126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</row>
    <row r="393" spans="2:21">
      <c r="B393" s="126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</row>
    <row r="394" spans="2:21">
      <c r="B394" s="126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</row>
    <row r="395" spans="2:21">
      <c r="B395" s="126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</row>
    <row r="396" spans="2:21">
      <c r="B396" s="126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</row>
    <row r="397" spans="2:21">
      <c r="B397" s="126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</row>
    <row r="398" spans="2:21">
      <c r="B398" s="126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</row>
    <row r="399" spans="2:21">
      <c r="B399" s="126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</row>
    <row r="400" spans="2:21">
      <c r="B400" s="126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</row>
    <row r="401" spans="2:21">
      <c r="B401" s="126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</row>
    <row r="402" spans="2:21">
      <c r="B402" s="126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</row>
    <row r="403" spans="2:21">
      <c r="B403" s="126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</row>
    <row r="404" spans="2:21">
      <c r="B404" s="126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</row>
    <row r="405" spans="2:21">
      <c r="B405" s="126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</row>
    <row r="406" spans="2:21">
      <c r="B406" s="126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</row>
    <row r="407" spans="2:21">
      <c r="B407" s="126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</row>
    <row r="408" spans="2:21">
      <c r="B408" s="126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</row>
    <row r="409" spans="2:21">
      <c r="B409" s="126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</row>
    <row r="410" spans="2:21">
      <c r="B410" s="126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</row>
    <row r="411" spans="2:21">
      <c r="B411" s="126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</row>
    <row r="412" spans="2:21">
      <c r="B412" s="126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</row>
    <row r="413" spans="2:21">
      <c r="B413" s="126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</row>
    <row r="414" spans="2:21">
      <c r="B414" s="126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</row>
    <row r="415" spans="2:21">
      <c r="B415" s="126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</row>
    <row r="416" spans="2:21">
      <c r="B416" s="126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</row>
    <row r="417" spans="2:21">
      <c r="B417" s="126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</row>
    <row r="418" spans="2:21">
      <c r="B418" s="126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</row>
    <row r="419" spans="2:21">
      <c r="B419" s="126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</row>
    <row r="420" spans="2:21">
      <c r="B420" s="126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</row>
    <row r="421" spans="2:21">
      <c r="B421" s="126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</row>
    <row r="422" spans="2:21">
      <c r="B422" s="126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</row>
    <row r="423" spans="2:21">
      <c r="B423" s="126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</row>
    <row r="424" spans="2:21">
      <c r="B424" s="126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</row>
    <row r="425" spans="2:21">
      <c r="B425" s="126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</row>
    <row r="426" spans="2:21">
      <c r="B426" s="126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</row>
    <row r="427" spans="2:21">
      <c r="B427" s="126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</row>
    <row r="428" spans="2:21">
      <c r="B428" s="126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</row>
    <row r="429" spans="2:21">
      <c r="B429" s="126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</row>
    <row r="430" spans="2:21">
      <c r="B430" s="126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</row>
    <row r="431" spans="2:21">
      <c r="B431" s="126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</row>
    <row r="432" spans="2:21">
      <c r="B432" s="126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</row>
    <row r="433" spans="2:21">
      <c r="B433" s="126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</row>
    <row r="434" spans="2:21">
      <c r="B434" s="126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</row>
    <row r="435" spans="2:21">
      <c r="B435" s="126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</row>
    <row r="436" spans="2:21">
      <c r="B436" s="126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</row>
    <row r="437" spans="2:21">
      <c r="B437" s="126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</row>
    <row r="438" spans="2:21">
      <c r="B438" s="126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</row>
    <row r="439" spans="2:21">
      <c r="B439" s="126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</row>
    <row r="440" spans="2:21">
      <c r="B440" s="126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</row>
    <row r="441" spans="2:21">
      <c r="B441" s="126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</row>
    <row r="442" spans="2:21">
      <c r="B442" s="126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</row>
    <row r="443" spans="2:21">
      <c r="B443" s="126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</row>
    <row r="444" spans="2:21">
      <c r="B444" s="126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</row>
    <row r="445" spans="2:21">
      <c r="B445" s="126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</row>
    <row r="446" spans="2:21">
      <c r="B446" s="126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</row>
    <row r="447" spans="2:21">
      <c r="B447" s="126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</row>
    <row r="448" spans="2:21">
      <c r="B448" s="126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</row>
    <row r="449" spans="2:21">
      <c r="B449" s="126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</row>
    <row r="450" spans="2:21">
      <c r="B450" s="126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</row>
    <row r="451" spans="2:21">
      <c r="B451" s="126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</row>
    <row r="452" spans="2:21">
      <c r="B452" s="126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</row>
    <row r="453" spans="2:21">
      <c r="B453" s="126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</row>
    <row r="454" spans="2:21">
      <c r="B454" s="126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</row>
    <row r="455" spans="2:21">
      <c r="B455" s="126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</row>
    <row r="456" spans="2:21">
      <c r="B456" s="126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</row>
    <row r="457" spans="2:21">
      <c r="B457" s="126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</row>
    <row r="458" spans="2:21">
      <c r="B458" s="126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</row>
    <row r="459" spans="2:21">
      <c r="B459" s="126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</row>
    <row r="460" spans="2:21">
      <c r="B460" s="126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</row>
    <row r="461" spans="2:21">
      <c r="B461" s="126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</row>
    <row r="462" spans="2:21">
      <c r="B462" s="126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</row>
    <row r="463" spans="2:21">
      <c r="B463" s="126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</row>
    <row r="464" spans="2:21">
      <c r="B464" s="126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</row>
    <row r="465" spans="2:21">
      <c r="B465" s="126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</row>
    <row r="466" spans="2:21">
      <c r="B466" s="126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</row>
    <row r="467" spans="2:21">
      <c r="B467" s="126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</row>
    <row r="468" spans="2:21">
      <c r="B468" s="126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</row>
    <row r="469" spans="2:21">
      <c r="B469" s="126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</row>
    <row r="470" spans="2:21">
      <c r="B470" s="126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</row>
    <row r="471" spans="2:21">
      <c r="B471" s="126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</row>
    <row r="472" spans="2:21">
      <c r="B472" s="126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</row>
    <row r="473" spans="2:21">
      <c r="B473" s="126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</row>
    <row r="474" spans="2:21">
      <c r="B474" s="126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</row>
    <row r="475" spans="2:21">
      <c r="B475" s="126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</row>
    <row r="476" spans="2:21">
      <c r="B476" s="126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</row>
    <row r="477" spans="2:21">
      <c r="B477" s="126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</row>
    <row r="478" spans="2:21">
      <c r="B478" s="126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</row>
    <row r="479" spans="2:21">
      <c r="B479" s="126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</row>
    <row r="480" spans="2:21">
      <c r="B480" s="126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</row>
    <row r="481" spans="2:21">
      <c r="B481" s="126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</row>
    <row r="482" spans="2:21">
      <c r="B482" s="126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</row>
    <row r="483" spans="2:21">
      <c r="B483" s="126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</row>
    <row r="484" spans="2:21">
      <c r="B484" s="126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</row>
    <row r="485" spans="2:21">
      <c r="B485" s="126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</row>
    <row r="486" spans="2:21">
      <c r="B486" s="126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</row>
    <row r="487" spans="2:21">
      <c r="B487" s="126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</row>
    <row r="488" spans="2:21">
      <c r="B488" s="126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</row>
    <row r="489" spans="2:21">
      <c r="B489" s="126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</row>
    <row r="490" spans="2:21">
      <c r="B490" s="126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</row>
    <row r="491" spans="2:21">
      <c r="B491" s="126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</row>
    <row r="492" spans="2:21">
      <c r="B492" s="126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</row>
    <row r="493" spans="2:21">
      <c r="B493" s="126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</row>
    <row r="494" spans="2:21">
      <c r="B494" s="126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</row>
    <row r="495" spans="2:21">
      <c r="B495" s="126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</row>
    <row r="496" spans="2:21">
      <c r="B496" s="126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</row>
    <row r="497" spans="2:21">
      <c r="B497" s="126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</row>
    <row r="498" spans="2:21">
      <c r="B498" s="126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</row>
    <row r="499" spans="2:21">
      <c r="B499" s="126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</row>
    <row r="500" spans="2:21">
      <c r="B500" s="126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</row>
    <row r="501" spans="2:21">
      <c r="B501" s="126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</row>
    <row r="502" spans="2:21">
      <c r="B502" s="126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</row>
    <row r="503" spans="2:21">
      <c r="B503" s="126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</row>
    <row r="504" spans="2:21">
      <c r="B504" s="126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</row>
    <row r="505" spans="2:21">
      <c r="B505" s="126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</row>
    <row r="506" spans="2:21">
      <c r="B506" s="126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</row>
    <row r="507" spans="2:21">
      <c r="B507" s="126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</row>
    <row r="508" spans="2:21">
      <c r="B508" s="126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</row>
    <row r="509" spans="2:21">
      <c r="B509" s="126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</row>
    <row r="510" spans="2:21">
      <c r="B510" s="126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</row>
    <row r="511" spans="2:21">
      <c r="B511" s="126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</row>
    <row r="512" spans="2:21">
      <c r="B512" s="126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</row>
    <row r="513" spans="2:21">
      <c r="B513" s="126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</row>
    <row r="514" spans="2:21">
      <c r="B514" s="126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</row>
    <row r="515" spans="2:21">
      <c r="B515" s="126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</row>
    <row r="516" spans="2:21">
      <c r="B516" s="126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</row>
    <row r="517" spans="2:21">
      <c r="B517" s="126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</row>
    <row r="518" spans="2:21">
      <c r="B518" s="126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</row>
    <row r="519" spans="2:21">
      <c r="B519" s="126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</row>
    <row r="520" spans="2:21">
      <c r="B520" s="126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</row>
    <row r="521" spans="2:21">
      <c r="B521" s="126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</row>
    <row r="522" spans="2:21">
      <c r="B522" s="126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</row>
    <row r="523" spans="2:21">
      <c r="B523" s="126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</row>
    <row r="524" spans="2:21">
      <c r="B524" s="126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</row>
    <row r="525" spans="2:21">
      <c r="B525" s="126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</row>
    <row r="526" spans="2:21">
      <c r="B526" s="126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</row>
    <row r="527" spans="2:21">
      <c r="B527" s="126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</row>
    <row r="528" spans="2:21">
      <c r="B528" s="126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</row>
    <row r="529" spans="2:21">
      <c r="B529" s="126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</row>
    <row r="530" spans="2:21">
      <c r="B530" s="126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</row>
    <row r="531" spans="2:21">
      <c r="B531" s="126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</row>
    <row r="532" spans="2:21">
      <c r="B532" s="126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</row>
    <row r="533" spans="2:21">
      <c r="B533" s="126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</row>
    <row r="534" spans="2:21">
      <c r="B534" s="126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</row>
    <row r="535" spans="2:21">
      <c r="B535" s="126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</row>
    <row r="536" spans="2:21">
      <c r="B536" s="126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</row>
    <row r="537" spans="2:21">
      <c r="B537" s="126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</row>
    <row r="538" spans="2:21">
      <c r="B538" s="126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</row>
    <row r="539" spans="2:21">
      <c r="B539" s="126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</row>
    <row r="540" spans="2:21">
      <c r="B540" s="126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</row>
    <row r="541" spans="2:21">
      <c r="B541" s="126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</row>
    <row r="542" spans="2:21">
      <c r="B542" s="126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</row>
    <row r="543" spans="2:21">
      <c r="B543" s="126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</row>
    <row r="544" spans="2:21">
      <c r="B544" s="126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</row>
    <row r="545" spans="2:21">
      <c r="B545" s="126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</row>
    <row r="546" spans="2:21">
      <c r="B546" s="126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</row>
    <row r="547" spans="2:21">
      <c r="B547" s="126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</row>
    <row r="548" spans="2:21">
      <c r="B548" s="126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</row>
    <row r="549" spans="2:21">
      <c r="B549" s="126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</row>
    <row r="550" spans="2:21">
      <c r="B550" s="126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</row>
    <row r="551" spans="2:21">
      <c r="B551" s="126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</row>
    <row r="552" spans="2:21">
      <c r="B552" s="126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</row>
    <row r="553" spans="2:21">
      <c r="B553" s="126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</row>
    <row r="554" spans="2:21">
      <c r="B554" s="126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</row>
    <row r="555" spans="2:21">
      <c r="B555" s="126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</row>
    <row r="556" spans="2:21">
      <c r="B556" s="126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</row>
    <row r="557" spans="2:21">
      <c r="B557" s="126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</row>
    <row r="558" spans="2:21">
      <c r="B558" s="126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</row>
    <row r="559" spans="2:21">
      <c r="B559" s="126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</row>
    <row r="560" spans="2:21">
      <c r="B560" s="126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</row>
    <row r="561" spans="2:21">
      <c r="B561" s="126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</row>
    <row r="562" spans="2:21">
      <c r="B562" s="126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</row>
    <row r="563" spans="2:21">
      <c r="B563" s="126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</row>
    <row r="564" spans="2:21">
      <c r="B564" s="126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</row>
    <row r="565" spans="2:21">
      <c r="B565" s="126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</row>
    <row r="566" spans="2:21">
      <c r="B566" s="126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</row>
    <row r="567" spans="2:21">
      <c r="B567" s="126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</row>
    <row r="568" spans="2:21">
      <c r="B568" s="126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</row>
    <row r="569" spans="2:21">
      <c r="B569" s="126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</row>
    <row r="570" spans="2:21">
      <c r="B570" s="126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</row>
    <row r="571" spans="2:21">
      <c r="B571" s="126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</row>
    <row r="572" spans="2:21">
      <c r="B572" s="126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</row>
    <row r="573" spans="2:21">
      <c r="B573" s="126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</row>
    <row r="574" spans="2:21">
      <c r="B574" s="126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</row>
    <row r="575" spans="2:21">
      <c r="B575" s="126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</row>
    <row r="576" spans="2:21">
      <c r="B576" s="126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</row>
    <row r="577" spans="2:21">
      <c r="B577" s="126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</row>
    <row r="578" spans="2:21">
      <c r="B578" s="126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</row>
    <row r="579" spans="2:21">
      <c r="B579" s="126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</row>
    <row r="580" spans="2:21">
      <c r="B580" s="126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</row>
    <row r="581" spans="2:21">
      <c r="B581" s="126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</row>
    <row r="582" spans="2:21">
      <c r="B582" s="126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</row>
    <row r="583" spans="2:21">
      <c r="B583" s="126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</row>
    <row r="584" spans="2:21">
      <c r="B584" s="126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</row>
    <row r="585" spans="2:21">
      <c r="B585" s="126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</row>
    <row r="586" spans="2:21">
      <c r="B586" s="126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</row>
    <row r="587" spans="2:21">
      <c r="B587" s="126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</row>
    <row r="588" spans="2:21">
      <c r="B588" s="126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</row>
    <row r="589" spans="2:21">
      <c r="B589" s="126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</row>
    <row r="590" spans="2:21">
      <c r="B590" s="126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</row>
    <row r="591" spans="2:21">
      <c r="B591" s="126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</row>
    <row r="592" spans="2:21">
      <c r="B592" s="126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</row>
    <row r="593" spans="2:21">
      <c r="B593" s="126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</row>
    <row r="594" spans="2:21">
      <c r="B594" s="126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</row>
    <row r="595" spans="2:21">
      <c r="B595" s="126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</row>
    <row r="596" spans="2:21">
      <c r="B596" s="126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</row>
    <row r="597" spans="2:21">
      <c r="B597" s="126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</row>
    <row r="598" spans="2:21">
      <c r="B598" s="126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</row>
    <row r="599" spans="2:21">
      <c r="B599" s="126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</row>
    <row r="600" spans="2:21">
      <c r="B600" s="126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</row>
    <row r="601" spans="2:21">
      <c r="B601" s="126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</row>
    <row r="602" spans="2:21">
      <c r="B602" s="126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</row>
    <row r="603" spans="2:21">
      <c r="B603" s="126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</row>
    <row r="604" spans="2:21">
      <c r="B604" s="126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</row>
    <row r="605" spans="2:21">
      <c r="B605" s="126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</row>
    <row r="606" spans="2:21">
      <c r="B606" s="126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</row>
    <row r="607" spans="2:21">
      <c r="B607" s="126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</row>
    <row r="608" spans="2:21">
      <c r="B608" s="126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</row>
    <row r="609" spans="2:21">
      <c r="B609" s="126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</row>
    <row r="610" spans="2:21">
      <c r="B610" s="126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</row>
    <row r="611" spans="2:21">
      <c r="B611" s="126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</row>
    <row r="612" spans="2:21">
      <c r="B612" s="126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</row>
    <row r="613" spans="2:21">
      <c r="B613" s="126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</row>
    <row r="614" spans="2:21">
      <c r="B614" s="126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</row>
    <row r="615" spans="2:21">
      <c r="B615" s="126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</row>
    <row r="616" spans="2:21">
      <c r="B616" s="126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</row>
    <row r="617" spans="2:21">
      <c r="B617" s="126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</row>
    <row r="618" spans="2:21">
      <c r="B618" s="126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</row>
    <row r="619" spans="2:21">
      <c r="B619" s="126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</row>
    <row r="620" spans="2:21">
      <c r="B620" s="126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</row>
    <row r="621" spans="2:21">
      <c r="B621" s="126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</row>
    <row r="622" spans="2:21">
      <c r="B622" s="126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</row>
    <row r="623" spans="2:21">
      <c r="B623" s="126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</row>
    <row r="624" spans="2:21">
      <c r="B624" s="126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</row>
    <row r="625" spans="2:21">
      <c r="B625" s="126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</row>
    <row r="626" spans="2:21">
      <c r="B626" s="126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</row>
    <row r="627" spans="2:21">
      <c r="B627" s="126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</row>
    <row r="628" spans="2:21">
      <c r="B628" s="126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</row>
    <row r="629" spans="2:21">
      <c r="B629" s="126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</row>
    <row r="630" spans="2:21">
      <c r="B630" s="126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</row>
    <row r="631" spans="2:21">
      <c r="B631" s="126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</row>
    <row r="632" spans="2:21">
      <c r="B632" s="126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</row>
    <row r="633" spans="2:21">
      <c r="B633" s="126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</row>
    <row r="634" spans="2:21">
      <c r="B634" s="126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</row>
    <row r="635" spans="2:21">
      <c r="B635" s="126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</row>
    <row r="636" spans="2:21">
      <c r="B636" s="126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</row>
    <row r="637" spans="2:21">
      <c r="B637" s="126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</row>
    <row r="638" spans="2:21">
      <c r="B638" s="126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</row>
    <row r="639" spans="2:21">
      <c r="B639" s="126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</row>
    <row r="640" spans="2:21">
      <c r="B640" s="126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</row>
    <row r="641" spans="2:21">
      <c r="B641" s="126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</row>
    <row r="642" spans="2:21">
      <c r="B642" s="126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</row>
    <row r="643" spans="2:21">
      <c r="B643" s="126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</row>
    <row r="644" spans="2:21">
      <c r="B644" s="126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</row>
    <row r="645" spans="2:21">
      <c r="B645" s="126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</row>
    <row r="646" spans="2:21">
      <c r="B646" s="126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</row>
    <row r="647" spans="2:21">
      <c r="B647" s="126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</row>
    <row r="648" spans="2:21">
      <c r="B648" s="126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</row>
    <row r="649" spans="2:21">
      <c r="B649" s="126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</row>
    <row r="650" spans="2:21">
      <c r="B650" s="126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</row>
    <row r="651" spans="2:21">
      <c r="B651" s="126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</row>
    <row r="652" spans="2:21">
      <c r="B652" s="126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</row>
    <row r="653" spans="2:21">
      <c r="B653" s="126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</row>
    <row r="654" spans="2:21">
      <c r="B654" s="126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</row>
    <row r="655" spans="2:21">
      <c r="B655" s="126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</row>
    <row r="656" spans="2:21">
      <c r="B656" s="126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</row>
    <row r="657" spans="2:21">
      <c r="B657" s="126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</row>
    <row r="658" spans="2:21">
      <c r="B658" s="126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</row>
    <row r="659" spans="2:21">
      <c r="B659" s="126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</row>
    <row r="660" spans="2:21">
      <c r="B660" s="126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</row>
    <row r="661" spans="2:21">
      <c r="B661" s="126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</row>
    <row r="662" spans="2:21">
      <c r="B662" s="126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</row>
    <row r="663" spans="2:21">
      <c r="B663" s="126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</row>
    <row r="664" spans="2:21">
      <c r="B664" s="126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</row>
    <row r="665" spans="2:21">
      <c r="B665" s="126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</row>
    <row r="666" spans="2:21">
      <c r="B666" s="126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</row>
    <row r="667" spans="2:21">
      <c r="B667" s="126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</row>
    <row r="668" spans="2:21">
      <c r="B668" s="126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</row>
    <row r="669" spans="2:21">
      <c r="B669" s="126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</row>
    <row r="670" spans="2:21">
      <c r="B670" s="126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</row>
    <row r="671" spans="2:21">
      <c r="B671" s="126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</row>
    <row r="672" spans="2:21">
      <c r="B672" s="126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</row>
    <row r="673" spans="2:21">
      <c r="B673" s="126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</row>
    <row r="674" spans="2:21">
      <c r="B674" s="126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</row>
    <row r="675" spans="2:21">
      <c r="B675" s="126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</row>
    <row r="676" spans="2:21">
      <c r="B676" s="126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</row>
    <row r="677" spans="2:21">
      <c r="B677" s="126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</row>
    <row r="678" spans="2:21">
      <c r="B678" s="126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</row>
    <row r="679" spans="2:21">
      <c r="B679" s="126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</row>
    <row r="680" spans="2:21">
      <c r="B680" s="126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</row>
    <row r="681" spans="2:21">
      <c r="B681" s="126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</row>
    <row r="682" spans="2:21">
      <c r="B682" s="126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</row>
    <row r="683" spans="2:21">
      <c r="B683" s="126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</row>
    <row r="684" spans="2:21">
      <c r="B684" s="126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</row>
    <row r="685" spans="2:21">
      <c r="B685" s="126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</row>
    <row r="686" spans="2:21">
      <c r="B686" s="126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</row>
    <row r="687" spans="2:21">
      <c r="B687" s="126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</row>
    <row r="688" spans="2:21">
      <c r="B688" s="126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</row>
    <row r="689" spans="2:21">
      <c r="B689" s="126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</row>
    <row r="690" spans="2:21">
      <c r="B690" s="126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</row>
    <row r="691" spans="2:21">
      <c r="B691" s="126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</row>
    <row r="692" spans="2:21">
      <c r="B692" s="126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</row>
    <row r="693" spans="2:21">
      <c r="B693" s="126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</row>
    <row r="694" spans="2:21">
      <c r="B694" s="126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</row>
    <row r="695" spans="2:21">
      <c r="B695" s="126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</row>
    <row r="696" spans="2:21">
      <c r="B696" s="126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</row>
    <row r="697" spans="2:21">
      <c r="B697" s="126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</row>
    <row r="698" spans="2:21">
      <c r="B698" s="126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</row>
    <row r="699" spans="2:21">
      <c r="B699" s="126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</row>
    <row r="700" spans="2:21">
      <c r="B700" s="126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</row>
    <row r="701" spans="2:21">
      <c r="B701" s="126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</row>
    <row r="702" spans="2:21">
      <c r="B702" s="126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</row>
    <row r="703" spans="2:21">
      <c r="B703" s="126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</row>
    <row r="704" spans="2:21">
      <c r="B704" s="126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</row>
    <row r="705" spans="2:21">
      <c r="B705" s="126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</row>
    <row r="706" spans="2:21">
      <c r="B706" s="126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</row>
    <row r="707" spans="2:21">
      <c r="B707" s="126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</row>
    <row r="708" spans="2:21">
      <c r="B708" s="126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</row>
    <row r="709" spans="2:21">
      <c r="B709" s="126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</row>
    <row r="710" spans="2:21">
      <c r="B710" s="126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</row>
    <row r="711" spans="2:21">
      <c r="B711" s="126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</row>
    <row r="712" spans="2:21">
      <c r="B712" s="126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</row>
    <row r="713" spans="2:21">
      <c r="B713" s="126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</row>
    <row r="714" spans="2:21">
      <c r="B714" s="126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</row>
    <row r="715" spans="2:21">
      <c r="B715" s="126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</row>
    <row r="716" spans="2:21">
      <c r="B716" s="126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</row>
    <row r="717" spans="2:21">
      <c r="B717" s="126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</row>
    <row r="718" spans="2:21">
      <c r="B718" s="126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</row>
    <row r="719" spans="2:21">
      <c r="B719" s="126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</row>
    <row r="720" spans="2:21">
      <c r="B720" s="126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</row>
    <row r="721" spans="2:21">
      <c r="B721" s="126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</row>
    <row r="722" spans="2:21">
      <c r="B722" s="126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</row>
    <row r="723" spans="2:21">
      <c r="B723" s="126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</row>
    <row r="724" spans="2:21">
      <c r="B724" s="126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</row>
    <row r="725" spans="2:21">
      <c r="B725" s="126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</row>
    <row r="726" spans="2:21">
      <c r="B726" s="126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</row>
    <row r="727" spans="2:21">
      <c r="B727" s="126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</row>
    <row r="728" spans="2:21">
      <c r="B728" s="126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</row>
    <row r="729" spans="2:21">
      <c r="B729" s="126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</row>
    <row r="730" spans="2:21">
      <c r="B730" s="126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</row>
    <row r="731" spans="2:21">
      <c r="B731" s="126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</row>
    <row r="732" spans="2:21">
      <c r="B732" s="126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</row>
    <row r="733" spans="2:21">
      <c r="B733" s="126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C794" s="1"/>
      <c r="D794" s="1"/>
      <c r="E794" s="1"/>
      <c r="F794" s="1"/>
    </row>
    <row r="795" spans="2:6">
      <c r="B795" s="40"/>
      <c r="C795" s="1"/>
      <c r="D795" s="1"/>
      <c r="E795" s="1"/>
      <c r="F795" s="1"/>
    </row>
    <row r="796" spans="2:6">
      <c r="B796" s="40"/>
      <c r="C796" s="1"/>
      <c r="D796" s="1"/>
      <c r="E796" s="1"/>
      <c r="F796" s="1"/>
    </row>
    <row r="797" spans="2:6">
      <c r="B797" s="3"/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  <row r="829" spans="3:6">
      <c r="C829" s="1"/>
      <c r="D829" s="1"/>
      <c r="E829" s="1"/>
      <c r="F829" s="1"/>
    </row>
  </sheetData>
  <sheetProtection sheet="1" objects="1" scenarios="1"/>
  <mergeCells count="3">
    <mergeCell ref="B6:U6"/>
    <mergeCell ref="B7:U7"/>
    <mergeCell ref="B364:K364"/>
  </mergeCells>
  <phoneticPr fontId="5" type="noConversion"/>
  <conditionalFormatting sqref="B12:B356">
    <cfRule type="cellIs" dxfId="102" priority="2" operator="equal">
      <formula>"NR3"</formula>
    </cfRule>
  </conditionalFormatting>
  <conditionalFormatting sqref="B12:B356">
    <cfRule type="containsText" dxfId="101" priority="1" operator="containsText" text="הפרשה ">
      <formula>NOT(ISERROR(SEARCH("הפרשה ",B12)))</formula>
    </cfRule>
  </conditionalFormatting>
  <dataValidations count="6">
    <dataValidation allowBlank="1" showInputMessage="1" showErrorMessage="1" sqref="H2 B34 Q9 B36 B362 B364"/>
    <dataValidation type="list" allowBlank="1" showInputMessage="1" showErrorMessage="1" sqref="G555:G827">
      <formula1>#REF!</formula1>
    </dataValidation>
    <dataValidation type="list" allowBlank="1" showInputMessage="1" showErrorMessage="1" sqref="I12:I35 I357:I363 I37:I262 I365:I827">
      <formula1>#REF!</formula1>
    </dataValidation>
    <dataValidation type="list" allowBlank="1" showInputMessage="1" showErrorMessage="1" sqref="E12:E35 E37:E363 E365:E821">
      <formula1>#REF!</formula1>
    </dataValidation>
    <dataValidation type="list" allowBlank="1" showInputMessage="1" showErrorMessage="1" sqref="L714:L827 L12:L675">
      <formula1>#REF!</formula1>
    </dataValidation>
    <dataValidation type="list" allowBlank="1" showInputMessage="1" showErrorMessage="1" sqref="G12:G35 G37:G363 G365:G554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3.85546875" style="2" bestFit="1" customWidth="1"/>
    <col min="3" max="3" width="41.7109375" style="2" bestFit="1" customWidth="1"/>
    <col min="4" max="4" width="9.7109375" style="2" bestFit="1" customWidth="1"/>
    <col min="5" max="5" width="8" style="2" bestFit="1" customWidth="1"/>
    <col min="6" max="6" width="12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1.7109375" style="1" bestFit="1" customWidth="1"/>
    <col min="11" max="11" width="13.140625" style="1" customWidth="1"/>
    <col min="12" max="12" width="20.85546875" style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384" width="9.140625" style="1"/>
  </cols>
  <sheetData>
    <row r="1" spans="2:15">
      <c r="B1" s="45" t="s">
        <v>150</v>
      </c>
      <c r="C1" s="65" t="s" vm="1">
        <v>238</v>
      </c>
    </row>
    <row r="2" spans="2:15">
      <c r="B2" s="45" t="s">
        <v>149</v>
      </c>
      <c r="C2" s="65" t="s">
        <v>239</v>
      </c>
    </row>
    <row r="3" spans="2:15">
      <c r="B3" s="45" t="s">
        <v>151</v>
      </c>
      <c r="C3" s="65" t="s">
        <v>240</v>
      </c>
    </row>
    <row r="4" spans="2:15">
      <c r="B4" s="45" t="s">
        <v>152</v>
      </c>
      <c r="C4" s="65" t="s">
        <v>241</v>
      </c>
    </row>
    <row r="6" spans="2:15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9"/>
    </row>
    <row r="7" spans="2:15" ht="26.25" customHeight="1">
      <c r="B7" s="157" t="s">
        <v>96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9"/>
    </row>
    <row r="8" spans="2:15" s="3" customFormat="1" ht="63">
      <c r="B8" s="21" t="s">
        <v>119</v>
      </c>
      <c r="C8" s="28" t="s">
        <v>48</v>
      </c>
      <c r="D8" s="28" t="s">
        <v>123</v>
      </c>
      <c r="E8" s="28" t="s">
        <v>196</v>
      </c>
      <c r="F8" s="28" t="s">
        <v>121</v>
      </c>
      <c r="G8" s="28" t="s">
        <v>69</v>
      </c>
      <c r="H8" s="28" t="s">
        <v>107</v>
      </c>
      <c r="I8" s="12" t="s">
        <v>213</v>
      </c>
      <c r="J8" s="12" t="s">
        <v>212</v>
      </c>
      <c r="K8" s="28" t="s">
        <v>228</v>
      </c>
      <c r="L8" s="12" t="s">
        <v>65</v>
      </c>
      <c r="M8" s="12" t="s">
        <v>62</v>
      </c>
      <c r="N8" s="12" t="s">
        <v>153</v>
      </c>
      <c r="O8" s="13" t="s">
        <v>155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220</v>
      </c>
      <c r="J9" s="15"/>
      <c r="K9" s="15" t="s">
        <v>216</v>
      </c>
      <c r="L9" s="15" t="s">
        <v>216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111" t="s">
        <v>31</v>
      </c>
      <c r="C11" s="113"/>
      <c r="D11" s="113"/>
      <c r="E11" s="113"/>
      <c r="F11" s="113"/>
      <c r="G11" s="113"/>
      <c r="H11" s="113"/>
      <c r="I11" s="114"/>
      <c r="J11" s="115"/>
      <c r="K11" s="114">
        <f>K12+K131</f>
        <v>19455.673479321002</v>
      </c>
      <c r="L11" s="114">
        <f>L12+L131</f>
        <v>12294342.34754331</v>
      </c>
      <c r="M11" s="113"/>
      <c r="N11" s="130">
        <f>L11/$L$11</f>
        <v>1</v>
      </c>
      <c r="O11" s="130">
        <f>L11/'סכום נכסי הקרן'!$C$42</f>
        <v>0.16322623276490952</v>
      </c>
    </row>
    <row r="12" spans="2:15">
      <c r="B12" s="97" t="s">
        <v>206</v>
      </c>
      <c r="C12" s="98"/>
      <c r="D12" s="98"/>
      <c r="E12" s="98"/>
      <c r="F12" s="98"/>
      <c r="G12" s="98"/>
      <c r="H12" s="98"/>
      <c r="I12" s="106"/>
      <c r="J12" s="108"/>
      <c r="K12" s="106">
        <v>17458.847144111001</v>
      </c>
      <c r="L12" s="106">
        <f>L13+L44+L87</f>
        <v>7075539.5475654555</v>
      </c>
      <c r="M12" s="98"/>
      <c r="N12" s="107">
        <f t="shared" ref="N12:N42" si="0">L12/$L$11</f>
        <v>0.57551183687180385</v>
      </c>
      <c r="O12" s="107">
        <f>L12/'סכום נכסי הקרן'!$C$42</f>
        <v>9.3938629044197697E-2</v>
      </c>
    </row>
    <row r="13" spans="2:15">
      <c r="B13" s="112" t="s">
        <v>1139</v>
      </c>
      <c r="C13" s="98"/>
      <c r="D13" s="98"/>
      <c r="E13" s="98"/>
      <c r="F13" s="98"/>
      <c r="G13" s="98"/>
      <c r="H13" s="98"/>
      <c r="I13" s="106"/>
      <c r="J13" s="108"/>
      <c r="K13" s="106">
        <v>131.51618272800002</v>
      </c>
      <c r="L13" s="106">
        <v>4327941.3959291996</v>
      </c>
      <c r="M13" s="98"/>
      <c r="N13" s="107">
        <f t="shared" si="0"/>
        <v>0.35202707664912397</v>
      </c>
      <c r="O13" s="107">
        <f>L13/'סכום נכסי הקרן'!$C$42</f>
        <v>5.7460053552680558E-2</v>
      </c>
    </row>
    <row r="14" spans="2:15">
      <c r="B14" s="102" t="s">
        <v>1140</v>
      </c>
      <c r="C14" s="96" t="s">
        <v>1141</v>
      </c>
      <c r="D14" s="109" t="s">
        <v>124</v>
      </c>
      <c r="E14" s="109" t="s">
        <v>324</v>
      </c>
      <c r="F14" s="96" t="s">
        <v>1142</v>
      </c>
      <c r="G14" s="109" t="s">
        <v>160</v>
      </c>
      <c r="H14" s="109" t="s">
        <v>137</v>
      </c>
      <c r="I14" s="103">
        <v>818970.326596</v>
      </c>
      <c r="J14" s="105">
        <v>22090</v>
      </c>
      <c r="K14" s="96"/>
      <c r="L14" s="103">
        <v>180910.54535154399</v>
      </c>
      <c r="M14" s="104">
        <v>1.6047003132120135E-2</v>
      </c>
      <c r="N14" s="104">
        <f t="shared" si="0"/>
        <v>1.4714942876769169E-2</v>
      </c>
      <c r="O14" s="104">
        <f>L14/'סכום נכסי הקרן'!$C$42</f>
        <v>2.4018646911258719E-3</v>
      </c>
    </row>
    <row r="15" spans="2:15">
      <c r="B15" s="102" t="s">
        <v>1143</v>
      </c>
      <c r="C15" s="96" t="s">
        <v>1144</v>
      </c>
      <c r="D15" s="109" t="s">
        <v>124</v>
      </c>
      <c r="E15" s="109" t="s">
        <v>324</v>
      </c>
      <c r="F15" s="96" t="s">
        <v>711</v>
      </c>
      <c r="G15" s="109" t="s">
        <v>509</v>
      </c>
      <c r="H15" s="109" t="s">
        <v>137</v>
      </c>
      <c r="I15" s="103">
        <v>23037416.629652999</v>
      </c>
      <c r="J15" s="105">
        <v>1026</v>
      </c>
      <c r="K15" s="96"/>
      <c r="L15" s="103">
        <v>236363.89462022699</v>
      </c>
      <c r="M15" s="104">
        <v>1.7990235441687517E-2</v>
      </c>
      <c r="N15" s="104">
        <f t="shared" si="0"/>
        <v>1.9225419948343789E-2</v>
      </c>
      <c r="O15" s="104">
        <f>L15/'סכום נכסי הקרן'!$C$42</f>
        <v>3.1380928714914986E-3</v>
      </c>
    </row>
    <row r="16" spans="2:15">
      <c r="B16" s="102" t="s">
        <v>1145</v>
      </c>
      <c r="C16" s="96" t="s">
        <v>1146</v>
      </c>
      <c r="D16" s="109" t="s">
        <v>124</v>
      </c>
      <c r="E16" s="109" t="s">
        <v>324</v>
      </c>
      <c r="F16" s="96">
        <v>1760</v>
      </c>
      <c r="G16" s="109" t="s">
        <v>708</v>
      </c>
      <c r="H16" s="109" t="s">
        <v>137</v>
      </c>
      <c r="I16" s="103">
        <v>50768.644302000001</v>
      </c>
      <c r="J16" s="105">
        <v>42220</v>
      </c>
      <c r="K16" s="103">
        <v>131.51618272800002</v>
      </c>
      <c r="L16" s="103">
        <v>21566.037808774006</v>
      </c>
      <c r="M16" s="104">
        <v>4.7530728895654739E-4</v>
      </c>
      <c r="N16" s="104">
        <f t="shared" si="0"/>
        <v>1.7541432635543447E-3</v>
      </c>
      <c r="O16" s="104">
        <f>L16/'סכום נכסי הקרן'!$C$42</f>
        <v>2.863221966399195E-4</v>
      </c>
    </row>
    <row r="17" spans="2:15">
      <c r="B17" s="102" t="s">
        <v>1147</v>
      </c>
      <c r="C17" s="96" t="s">
        <v>1148</v>
      </c>
      <c r="D17" s="109" t="s">
        <v>124</v>
      </c>
      <c r="E17" s="109" t="s">
        <v>324</v>
      </c>
      <c r="F17" s="96" t="s">
        <v>418</v>
      </c>
      <c r="G17" s="109" t="s">
        <v>389</v>
      </c>
      <c r="H17" s="109" t="s">
        <v>137</v>
      </c>
      <c r="I17" s="103">
        <v>1964106.2067849999</v>
      </c>
      <c r="J17" s="105">
        <v>3713</v>
      </c>
      <c r="K17" s="96"/>
      <c r="L17" s="103">
        <v>72927.263457687004</v>
      </c>
      <c r="M17" s="104">
        <v>1.5402414724817215E-2</v>
      </c>
      <c r="N17" s="104">
        <f t="shared" si="0"/>
        <v>5.9317742581212187E-3</v>
      </c>
      <c r="O17" s="104">
        <f>L17/'סכום נכסי הקרן'!$C$42</f>
        <v>9.6822116576499256E-4</v>
      </c>
    </row>
    <row r="18" spans="2:15">
      <c r="B18" s="102" t="s">
        <v>1149</v>
      </c>
      <c r="C18" s="96" t="s">
        <v>1150</v>
      </c>
      <c r="D18" s="109" t="s">
        <v>124</v>
      </c>
      <c r="E18" s="109" t="s">
        <v>324</v>
      </c>
      <c r="F18" s="96" t="s">
        <v>1151</v>
      </c>
      <c r="G18" s="109" t="s">
        <v>744</v>
      </c>
      <c r="H18" s="109" t="s">
        <v>137</v>
      </c>
      <c r="I18" s="103">
        <v>559746.57496200001</v>
      </c>
      <c r="J18" s="105">
        <v>47400</v>
      </c>
      <c r="K18" s="96"/>
      <c r="L18" s="103">
        <v>265319.87653229304</v>
      </c>
      <c r="M18" s="104">
        <v>1.2664428157398707E-2</v>
      </c>
      <c r="N18" s="104">
        <f t="shared" si="0"/>
        <v>2.1580648157671484E-2</v>
      </c>
      <c r="O18" s="104">
        <f>L18/'סכום נכסי הקרן'!$C$42</f>
        <v>3.5225278994017017E-3</v>
      </c>
    </row>
    <row r="19" spans="2:15">
      <c r="B19" s="102" t="s">
        <v>1152</v>
      </c>
      <c r="C19" s="96" t="s">
        <v>1153</v>
      </c>
      <c r="D19" s="109" t="s">
        <v>124</v>
      </c>
      <c r="E19" s="109" t="s">
        <v>324</v>
      </c>
      <c r="F19" s="96" t="s">
        <v>806</v>
      </c>
      <c r="G19" s="109" t="s">
        <v>679</v>
      </c>
      <c r="H19" s="109" t="s">
        <v>137</v>
      </c>
      <c r="I19" s="103">
        <v>144155.99711799997</v>
      </c>
      <c r="J19" s="105">
        <v>147300</v>
      </c>
      <c r="K19" s="96"/>
      <c r="L19" s="103">
        <v>212341.78375756199</v>
      </c>
      <c r="M19" s="104">
        <v>3.8371170227552993E-2</v>
      </c>
      <c r="N19" s="104">
        <f t="shared" si="0"/>
        <v>1.7271504058937542E-2</v>
      </c>
      <c r="O19" s="104">
        <f>L19/'סכום נכסי הקרן'!$C$42</f>
        <v>2.8191625417242189E-3</v>
      </c>
    </row>
    <row r="20" spans="2:15">
      <c r="B20" s="102" t="s">
        <v>1154</v>
      </c>
      <c r="C20" s="96" t="s">
        <v>1155</v>
      </c>
      <c r="D20" s="109" t="s">
        <v>124</v>
      </c>
      <c r="E20" s="109" t="s">
        <v>324</v>
      </c>
      <c r="F20" s="96" t="s">
        <v>424</v>
      </c>
      <c r="G20" s="109" t="s">
        <v>389</v>
      </c>
      <c r="H20" s="109" t="s">
        <v>137</v>
      </c>
      <c r="I20" s="103">
        <v>4733817.7088060006</v>
      </c>
      <c r="J20" s="105">
        <v>1569</v>
      </c>
      <c r="K20" s="96"/>
      <c r="L20" s="103">
        <v>74273.599851168008</v>
      </c>
      <c r="M20" s="104">
        <v>1.2408756435942934E-2</v>
      </c>
      <c r="N20" s="104">
        <f t="shared" si="0"/>
        <v>6.0412828723619824E-3</v>
      </c>
      <c r="O20" s="104">
        <f>L20/'סכום נכסי הקרן'!$C$42</f>
        <v>9.8609584432281824E-4</v>
      </c>
    </row>
    <row r="21" spans="2:15">
      <c r="B21" s="102" t="s">
        <v>1156</v>
      </c>
      <c r="C21" s="96" t="s">
        <v>1157</v>
      </c>
      <c r="D21" s="109" t="s">
        <v>124</v>
      </c>
      <c r="E21" s="109" t="s">
        <v>324</v>
      </c>
      <c r="F21" s="96" t="s">
        <v>1158</v>
      </c>
      <c r="G21" s="109" t="s">
        <v>131</v>
      </c>
      <c r="H21" s="109" t="s">
        <v>137</v>
      </c>
      <c r="I21" s="103">
        <v>463138.63273700001</v>
      </c>
      <c r="J21" s="105">
        <v>2644</v>
      </c>
      <c r="K21" s="96"/>
      <c r="L21" s="103">
        <v>12245.385449554</v>
      </c>
      <c r="M21" s="104">
        <v>2.6152814174383756E-3</v>
      </c>
      <c r="N21" s="104">
        <f t="shared" si="0"/>
        <v>9.9601793275269483E-4</v>
      </c>
      <c r="O21" s="104">
        <f>L21/'סכום נכסי הקרן'!$C$42</f>
        <v>1.6257625492951535E-4</v>
      </c>
    </row>
    <row r="22" spans="2:15">
      <c r="B22" s="102" t="s">
        <v>1159</v>
      </c>
      <c r="C22" s="96" t="s">
        <v>1160</v>
      </c>
      <c r="D22" s="109" t="s">
        <v>124</v>
      </c>
      <c r="E22" s="109" t="s">
        <v>324</v>
      </c>
      <c r="F22" s="96" t="s">
        <v>513</v>
      </c>
      <c r="G22" s="109" t="s">
        <v>161</v>
      </c>
      <c r="H22" s="109" t="s">
        <v>137</v>
      </c>
      <c r="I22" s="103">
        <v>48485795.607822001</v>
      </c>
      <c r="J22" s="105">
        <v>314</v>
      </c>
      <c r="K22" s="96"/>
      <c r="L22" s="103">
        <v>152245.398209101</v>
      </c>
      <c r="M22" s="104">
        <v>1.7532469858224577E-2</v>
      </c>
      <c r="N22" s="104">
        <f t="shared" si="0"/>
        <v>1.2383370651747232E-2</v>
      </c>
      <c r="O22" s="104">
        <f>L22/'סכום נכסי הקרן'!$C$42</f>
        <v>2.0212909404162429E-3</v>
      </c>
    </row>
    <row r="23" spans="2:15">
      <c r="B23" s="102" t="s">
        <v>1161</v>
      </c>
      <c r="C23" s="96" t="s">
        <v>1162</v>
      </c>
      <c r="D23" s="109" t="s">
        <v>124</v>
      </c>
      <c r="E23" s="109" t="s">
        <v>324</v>
      </c>
      <c r="F23" s="96" t="s">
        <v>1163</v>
      </c>
      <c r="G23" s="109" t="s">
        <v>334</v>
      </c>
      <c r="H23" s="109" t="s">
        <v>137</v>
      </c>
      <c r="I23" s="103">
        <v>1180925.8325129999</v>
      </c>
      <c r="J23" s="105">
        <v>7310</v>
      </c>
      <c r="K23" s="96"/>
      <c r="L23" s="103">
        <v>86325.678356702992</v>
      </c>
      <c r="M23" s="104">
        <v>1.1770411259808128E-2</v>
      </c>
      <c r="N23" s="104">
        <f t="shared" si="0"/>
        <v>7.0215775611578626E-3</v>
      </c>
      <c r="O23" s="104">
        <f>L23/'סכום נכסי הקרן'!$C$42</f>
        <v>1.1461056533744191E-3</v>
      </c>
    </row>
    <row r="24" spans="2:15">
      <c r="B24" s="102" t="s">
        <v>1164</v>
      </c>
      <c r="C24" s="96" t="s">
        <v>1165</v>
      </c>
      <c r="D24" s="109" t="s">
        <v>124</v>
      </c>
      <c r="E24" s="109" t="s">
        <v>324</v>
      </c>
      <c r="F24" s="96" t="s">
        <v>868</v>
      </c>
      <c r="G24" s="109" t="s">
        <v>453</v>
      </c>
      <c r="H24" s="109" t="s">
        <v>137</v>
      </c>
      <c r="I24" s="103">
        <v>47654132.706417993</v>
      </c>
      <c r="J24" s="105">
        <v>63.9</v>
      </c>
      <c r="K24" s="96"/>
      <c r="L24" s="103">
        <v>30450.990799271003</v>
      </c>
      <c r="M24" s="104">
        <v>1.4865376413031992E-2</v>
      </c>
      <c r="N24" s="104">
        <f t="shared" si="0"/>
        <v>2.4768295805066634E-3</v>
      </c>
      <c r="O24" s="104">
        <f>L24/'סכום נכסי הקרן'!$C$42</f>
        <v>4.0428356162679386E-4</v>
      </c>
    </row>
    <row r="25" spans="2:15">
      <c r="B25" s="102" t="s">
        <v>1166</v>
      </c>
      <c r="C25" s="96" t="s">
        <v>1167</v>
      </c>
      <c r="D25" s="109" t="s">
        <v>124</v>
      </c>
      <c r="E25" s="109" t="s">
        <v>324</v>
      </c>
      <c r="F25" s="96" t="s">
        <v>382</v>
      </c>
      <c r="G25" s="109" t="s">
        <v>334</v>
      </c>
      <c r="H25" s="109" t="s">
        <v>137</v>
      </c>
      <c r="I25" s="103">
        <v>17750311.686351001</v>
      </c>
      <c r="J25" s="105">
        <v>1050</v>
      </c>
      <c r="K25" s="96"/>
      <c r="L25" s="103">
        <v>186378.27270668399</v>
      </c>
      <c r="M25" s="104">
        <v>1.5249186045474683E-2</v>
      </c>
      <c r="N25" s="104">
        <f t="shared" si="0"/>
        <v>1.515967812169527E-2</v>
      </c>
      <c r="O25" s="104">
        <f>L25/'סכום נכסי הקרן'!$C$42</f>
        <v>2.4744571497329385E-3</v>
      </c>
    </row>
    <row r="26" spans="2:15">
      <c r="B26" s="102" t="s">
        <v>1168</v>
      </c>
      <c r="C26" s="96" t="s">
        <v>1169</v>
      </c>
      <c r="D26" s="109" t="s">
        <v>124</v>
      </c>
      <c r="E26" s="109" t="s">
        <v>324</v>
      </c>
      <c r="F26" s="96" t="s">
        <v>894</v>
      </c>
      <c r="G26" s="109" t="s">
        <v>131</v>
      </c>
      <c r="H26" s="109" t="s">
        <v>137</v>
      </c>
      <c r="I26" s="103">
        <v>24847811.187380001</v>
      </c>
      <c r="J26" s="105">
        <v>252</v>
      </c>
      <c r="K26" s="96"/>
      <c r="L26" s="103">
        <v>62616.484197457998</v>
      </c>
      <c r="M26" s="104">
        <v>2.1168427502139688E-2</v>
      </c>
      <c r="N26" s="104">
        <f t="shared" si="0"/>
        <v>5.0931137613855525E-3</v>
      </c>
      <c r="O26" s="104">
        <f>L26/'סכום נכסי הקרן'!$C$42</f>
        <v>8.3132977231408216E-4</v>
      </c>
    </row>
    <row r="27" spans="2:15">
      <c r="B27" s="102" t="s">
        <v>1170</v>
      </c>
      <c r="C27" s="96" t="s">
        <v>1171</v>
      </c>
      <c r="D27" s="109" t="s">
        <v>124</v>
      </c>
      <c r="E27" s="109" t="s">
        <v>324</v>
      </c>
      <c r="F27" s="96" t="s">
        <v>1172</v>
      </c>
      <c r="G27" s="109" t="s">
        <v>449</v>
      </c>
      <c r="H27" s="109" t="s">
        <v>137</v>
      </c>
      <c r="I27" s="103">
        <v>4138863.3015589998</v>
      </c>
      <c r="J27" s="105">
        <v>1280</v>
      </c>
      <c r="K27" s="96"/>
      <c r="L27" s="103">
        <v>52977.450261507998</v>
      </c>
      <c r="M27" s="104">
        <v>1.6157762015846816E-2</v>
      </c>
      <c r="N27" s="104">
        <f t="shared" si="0"/>
        <v>4.3090918378480081E-3</v>
      </c>
      <c r="O27" s="104">
        <f>L27/'סכום נכסי הקרן'!$C$42</f>
        <v>7.0335682732995078E-4</v>
      </c>
    </row>
    <row r="28" spans="2:15">
      <c r="B28" s="102" t="s">
        <v>1173</v>
      </c>
      <c r="C28" s="96" t="s">
        <v>1174</v>
      </c>
      <c r="D28" s="109" t="s">
        <v>124</v>
      </c>
      <c r="E28" s="109" t="s">
        <v>324</v>
      </c>
      <c r="F28" s="96" t="s">
        <v>1175</v>
      </c>
      <c r="G28" s="109" t="s">
        <v>449</v>
      </c>
      <c r="H28" s="109" t="s">
        <v>137</v>
      </c>
      <c r="I28" s="103">
        <v>3120332.2453680011</v>
      </c>
      <c r="J28" s="105">
        <v>1870</v>
      </c>
      <c r="K28" s="96"/>
      <c r="L28" s="103">
        <v>58350.212988372994</v>
      </c>
      <c r="M28" s="104">
        <v>1.455522952063916E-2</v>
      </c>
      <c r="N28" s="104">
        <f t="shared" si="0"/>
        <v>4.7461028283495533E-3</v>
      </c>
      <c r="O28" s="104">
        <f>L28/'סכום נכסי הקרן'!$C$42</f>
        <v>7.7468848498637966E-4</v>
      </c>
    </row>
    <row r="29" spans="2:15">
      <c r="B29" s="102" t="s">
        <v>1176</v>
      </c>
      <c r="C29" s="96" t="s">
        <v>1177</v>
      </c>
      <c r="D29" s="109" t="s">
        <v>124</v>
      </c>
      <c r="E29" s="109" t="s">
        <v>324</v>
      </c>
      <c r="F29" s="96" t="s">
        <v>1178</v>
      </c>
      <c r="G29" s="109" t="s">
        <v>1179</v>
      </c>
      <c r="H29" s="109" t="s">
        <v>137</v>
      </c>
      <c r="I29" s="103">
        <v>990210.745414</v>
      </c>
      <c r="J29" s="105">
        <v>6606</v>
      </c>
      <c r="K29" s="96"/>
      <c r="L29" s="103">
        <v>65413.321807516004</v>
      </c>
      <c r="M29" s="104">
        <v>9.2677376688341754E-3</v>
      </c>
      <c r="N29" s="104">
        <f t="shared" si="0"/>
        <v>5.3206035718199336E-3</v>
      </c>
      <c r="O29" s="104">
        <f>L29/'סכום נכסי הקרן'!$C$42</f>
        <v>8.6846207706368949E-4</v>
      </c>
    </row>
    <row r="30" spans="2:15">
      <c r="B30" s="102" t="s">
        <v>1180</v>
      </c>
      <c r="C30" s="96" t="s">
        <v>1181</v>
      </c>
      <c r="D30" s="109" t="s">
        <v>124</v>
      </c>
      <c r="E30" s="109" t="s">
        <v>324</v>
      </c>
      <c r="F30" s="96" t="s">
        <v>916</v>
      </c>
      <c r="G30" s="109" t="s">
        <v>917</v>
      </c>
      <c r="H30" s="109" t="s">
        <v>137</v>
      </c>
      <c r="I30" s="103">
        <v>1751151.2913009999</v>
      </c>
      <c r="J30" s="105">
        <v>4166</v>
      </c>
      <c r="K30" s="96"/>
      <c r="L30" s="103">
        <v>72952.962795679996</v>
      </c>
      <c r="M30" s="104">
        <v>1.5984588647062611E-3</v>
      </c>
      <c r="N30" s="104">
        <f t="shared" si="0"/>
        <v>5.9338645966904979E-3</v>
      </c>
      <c r="O30" s="104">
        <f>L30/'סכום נכסי הקרן'!$C$42</f>
        <v>9.6856236385485929E-4</v>
      </c>
    </row>
    <row r="31" spans="2:15">
      <c r="B31" s="102" t="s">
        <v>1182</v>
      </c>
      <c r="C31" s="96" t="s">
        <v>1183</v>
      </c>
      <c r="D31" s="109" t="s">
        <v>124</v>
      </c>
      <c r="E31" s="109" t="s">
        <v>324</v>
      </c>
      <c r="F31" s="96" t="s">
        <v>347</v>
      </c>
      <c r="G31" s="109" t="s">
        <v>334</v>
      </c>
      <c r="H31" s="109" t="s">
        <v>137</v>
      </c>
      <c r="I31" s="103">
        <v>25647215.960127</v>
      </c>
      <c r="J31" s="105">
        <v>1731</v>
      </c>
      <c r="K31" s="96"/>
      <c r="L31" s="103">
        <v>443953.30826980103</v>
      </c>
      <c r="M31" s="104">
        <v>1.7652478810742219E-2</v>
      </c>
      <c r="N31" s="104">
        <f t="shared" si="0"/>
        <v>3.6110374652005117E-2</v>
      </c>
      <c r="O31" s="104">
        <f>L31/'סכום נכסי הקרן'!$C$42</f>
        <v>5.8941604181762756E-3</v>
      </c>
    </row>
    <row r="32" spans="2:15">
      <c r="B32" s="102" t="s">
        <v>1184</v>
      </c>
      <c r="C32" s="96" t="s">
        <v>1185</v>
      </c>
      <c r="D32" s="109" t="s">
        <v>124</v>
      </c>
      <c r="E32" s="109" t="s">
        <v>324</v>
      </c>
      <c r="F32" s="96" t="s">
        <v>478</v>
      </c>
      <c r="G32" s="109" t="s">
        <v>389</v>
      </c>
      <c r="H32" s="109" t="s">
        <v>137</v>
      </c>
      <c r="I32" s="103">
        <v>11809984.095026005</v>
      </c>
      <c r="J32" s="105">
        <v>624</v>
      </c>
      <c r="K32" s="96"/>
      <c r="L32" s="103">
        <v>73694.300752961994</v>
      </c>
      <c r="M32" s="104">
        <v>1.4527664573199097E-2</v>
      </c>
      <c r="N32" s="104">
        <f t="shared" si="0"/>
        <v>5.9941637112202097E-3</v>
      </c>
      <c r="O32" s="104">
        <f>L32/'סכום נכסי הקרן'!$C$42</f>
        <v>9.784047611586038E-4</v>
      </c>
    </row>
    <row r="33" spans="2:15">
      <c r="B33" s="102" t="s">
        <v>1186</v>
      </c>
      <c r="C33" s="96" t="s">
        <v>1187</v>
      </c>
      <c r="D33" s="109" t="s">
        <v>124</v>
      </c>
      <c r="E33" s="109" t="s">
        <v>324</v>
      </c>
      <c r="F33" s="96" t="s">
        <v>583</v>
      </c>
      <c r="G33" s="109" t="s">
        <v>334</v>
      </c>
      <c r="H33" s="109" t="s">
        <v>137</v>
      </c>
      <c r="I33" s="103">
        <v>4168557.0264960001</v>
      </c>
      <c r="J33" s="105">
        <v>6462</v>
      </c>
      <c r="K33" s="96"/>
      <c r="L33" s="103">
        <v>269372.15505227796</v>
      </c>
      <c r="M33" s="104">
        <v>1.7732821439260839E-2</v>
      </c>
      <c r="N33" s="104">
        <f t="shared" si="0"/>
        <v>2.1910253304936206E-2</v>
      </c>
      <c r="O33" s="104">
        <f>L33/'סכום נכסי הקרן'!$C$42</f>
        <v>3.5763281058896453E-3</v>
      </c>
    </row>
    <row r="34" spans="2:15">
      <c r="B34" s="102" t="s">
        <v>1188</v>
      </c>
      <c r="C34" s="96" t="s">
        <v>1189</v>
      </c>
      <c r="D34" s="109" t="s">
        <v>124</v>
      </c>
      <c r="E34" s="109" t="s">
        <v>324</v>
      </c>
      <c r="F34" s="96" t="s">
        <v>483</v>
      </c>
      <c r="G34" s="109" t="s">
        <v>389</v>
      </c>
      <c r="H34" s="109" t="s">
        <v>137</v>
      </c>
      <c r="I34" s="103">
        <v>1007492.544615</v>
      </c>
      <c r="J34" s="105">
        <v>12950</v>
      </c>
      <c r="K34" s="96"/>
      <c r="L34" s="103">
        <v>130470.28452966899</v>
      </c>
      <c r="M34" s="104">
        <v>2.1237858750456751E-2</v>
      </c>
      <c r="N34" s="104">
        <f t="shared" si="0"/>
        <v>1.0612221527712698E-2</v>
      </c>
      <c r="O34" s="104">
        <f>L34/'סכום נכסי הקרן'!$C$42</f>
        <v>1.7321929412352167E-3</v>
      </c>
    </row>
    <row r="35" spans="2:15">
      <c r="B35" s="102" t="s">
        <v>1190</v>
      </c>
      <c r="C35" s="96" t="s">
        <v>1191</v>
      </c>
      <c r="D35" s="109" t="s">
        <v>124</v>
      </c>
      <c r="E35" s="109" t="s">
        <v>324</v>
      </c>
      <c r="F35" s="96" t="s">
        <v>1192</v>
      </c>
      <c r="G35" s="109" t="s">
        <v>162</v>
      </c>
      <c r="H35" s="109" t="s">
        <v>137</v>
      </c>
      <c r="I35" s="103">
        <v>199781.21361799995</v>
      </c>
      <c r="J35" s="105">
        <v>64490</v>
      </c>
      <c r="K35" s="96"/>
      <c r="L35" s="103">
        <v>128838.904662332</v>
      </c>
      <c r="M35" s="104">
        <v>3.2017132927235209E-3</v>
      </c>
      <c r="N35" s="104">
        <f t="shared" si="0"/>
        <v>1.0479527982891817E-2</v>
      </c>
      <c r="O35" s="104">
        <f>L35/'סכום נכסי הקרן'!$C$42</f>
        <v>1.7105338738018826E-3</v>
      </c>
    </row>
    <row r="36" spans="2:15">
      <c r="B36" s="102" t="s">
        <v>1193</v>
      </c>
      <c r="C36" s="96" t="s">
        <v>1194</v>
      </c>
      <c r="D36" s="109" t="s">
        <v>124</v>
      </c>
      <c r="E36" s="109" t="s">
        <v>324</v>
      </c>
      <c r="F36" s="96" t="s">
        <v>1195</v>
      </c>
      <c r="G36" s="109" t="s">
        <v>334</v>
      </c>
      <c r="H36" s="109" t="s">
        <v>137</v>
      </c>
      <c r="I36" s="103">
        <v>23613475.468807999</v>
      </c>
      <c r="J36" s="105">
        <v>2058</v>
      </c>
      <c r="K36" s="96"/>
      <c r="L36" s="103">
        <v>485965.32514730108</v>
      </c>
      <c r="M36" s="104">
        <v>1.7676105247682952E-2</v>
      </c>
      <c r="N36" s="104">
        <f t="shared" si="0"/>
        <v>3.952755758785325E-2</v>
      </c>
      <c r="O36" s="104">
        <f>L36/'סכום נכסי הקרן'!$C$42</f>
        <v>6.4519343154632999E-3</v>
      </c>
    </row>
    <row r="37" spans="2:15">
      <c r="B37" s="102" t="s">
        <v>1196</v>
      </c>
      <c r="C37" s="96" t="s">
        <v>1197</v>
      </c>
      <c r="D37" s="109" t="s">
        <v>124</v>
      </c>
      <c r="E37" s="109" t="s">
        <v>324</v>
      </c>
      <c r="F37" s="96" t="s">
        <v>1198</v>
      </c>
      <c r="G37" s="109" t="s">
        <v>917</v>
      </c>
      <c r="H37" s="109" t="s">
        <v>137</v>
      </c>
      <c r="I37" s="103">
        <v>622408.584928</v>
      </c>
      <c r="J37" s="105">
        <v>19000</v>
      </c>
      <c r="K37" s="96"/>
      <c r="L37" s="103">
        <v>118257.63113612399</v>
      </c>
      <c r="M37" s="104">
        <v>4.5723510537188077E-3</v>
      </c>
      <c r="N37" s="104">
        <f t="shared" si="0"/>
        <v>9.6188659623387303E-3</v>
      </c>
      <c r="O37" s="104">
        <f>L37/'סכום נכסי הקרן'!$C$42</f>
        <v>1.5700512545031671E-3</v>
      </c>
    </row>
    <row r="38" spans="2:15">
      <c r="B38" s="102" t="s">
        <v>1199</v>
      </c>
      <c r="C38" s="96" t="s">
        <v>1200</v>
      </c>
      <c r="D38" s="109" t="s">
        <v>124</v>
      </c>
      <c r="E38" s="109" t="s">
        <v>324</v>
      </c>
      <c r="F38" s="96" t="s">
        <v>403</v>
      </c>
      <c r="G38" s="109" t="s">
        <v>389</v>
      </c>
      <c r="H38" s="109" t="s">
        <v>137</v>
      </c>
      <c r="I38" s="103">
        <v>1867810.3920100001</v>
      </c>
      <c r="J38" s="105">
        <v>15670</v>
      </c>
      <c r="K38" s="96"/>
      <c r="L38" s="103">
        <v>292685.888428192</v>
      </c>
      <c r="M38" s="104">
        <v>1.5401730710260079E-2</v>
      </c>
      <c r="N38" s="104">
        <f t="shared" si="0"/>
        <v>2.3806551026023554E-2</v>
      </c>
      <c r="O38" s="104">
        <f>L38/'סכום נכסי הקרן'!$C$42</f>
        <v>3.8858536391034159E-3</v>
      </c>
    </row>
    <row r="39" spans="2:15">
      <c r="B39" s="102" t="s">
        <v>1201</v>
      </c>
      <c r="C39" s="96" t="s">
        <v>1202</v>
      </c>
      <c r="D39" s="109" t="s">
        <v>124</v>
      </c>
      <c r="E39" s="109" t="s">
        <v>324</v>
      </c>
      <c r="F39" s="96" t="s">
        <v>505</v>
      </c>
      <c r="G39" s="109" t="s">
        <v>132</v>
      </c>
      <c r="H39" s="109" t="s">
        <v>137</v>
      </c>
      <c r="I39" s="103">
        <v>6501912.0963819996</v>
      </c>
      <c r="J39" s="105">
        <v>2259</v>
      </c>
      <c r="K39" s="96"/>
      <c r="L39" s="103">
        <v>146878.19425710099</v>
      </c>
      <c r="M39" s="104">
        <v>2.7292127703825081E-2</v>
      </c>
      <c r="N39" s="104">
        <f t="shared" si="0"/>
        <v>1.1946811802133571E-2</v>
      </c>
      <c r="O39" s="104">
        <f>L39/'סכום נכסי הקרן'!$C$42</f>
        <v>1.9500330840136228E-3</v>
      </c>
    </row>
    <row r="40" spans="2:15">
      <c r="B40" s="102" t="s">
        <v>1203</v>
      </c>
      <c r="C40" s="96" t="s">
        <v>1204</v>
      </c>
      <c r="D40" s="109" t="s">
        <v>124</v>
      </c>
      <c r="E40" s="109" t="s">
        <v>324</v>
      </c>
      <c r="F40" s="96" t="s">
        <v>707</v>
      </c>
      <c r="G40" s="109" t="s">
        <v>708</v>
      </c>
      <c r="H40" s="109" t="s">
        <v>137</v>
      </c>
      <c r="I40" s="103">
        <v>2148691.3454520004</v>
      </c>
      <c r="J40" s="105">
        <v>9593</v>
      </c>
      <c r="K40" s="96"/>
      <c r="L40" s="103">
        <v>206123.96076889097</v>
      </c>
      <c r="M40" s="104">
        <v>1.8538641385116374E-2</v>
      </c>
      <c r="N40" s="104">
        <f t="shared" si="0"/>
        <v>1.6765757365629179E-2</v>
      </c>
      <c r="O40" s="104">
        <f>L40/'סכום נכסי הקרן'!$C$42</f>
        <v>2.7366114142421847E-3</v>
      </c>
    </row>
    <row r="41" spans="2:15">
      <c r="B41" s="102" t="s">
        <v>1205</v>
      </c>
      <c r="C41" s="96" t="s">
        <v>1206</v>
      </c>
      <c r="D41" s="109" t="s">
        <v>124</v>
      </c>
      <c r="E41" s="109" t="s">
        <v>324</v>
      </c>
      <c r="F41" s="96" t="s">
        <v>1207</v>
      </c>
      <c r="G41" s="109" t="s">
        <v>643</v>
      </c>
      <c r="H41" s="109" t="s">
        <v>137</v>
      </c>
      <c r="I41" s="103">
        <v>1886165.3717299998</v>
      </c>
      <c r="J41" s="105">
        <v>1230</v>
      </c>
      <c r="K41" s="96"/>
      <c r="L41" s="103">
        <v>23199.834072264002</v>
      </c>
      <c r="M41" s="104">
        <v>4.642284279442143E-3</v>
      </c>
      <c r="N41" s="104">
        <f t="shared" si="0"/>
        <v>1.8870333537523345E-3</v>
      </c>
      <c r="O41" s="104">
        <f>L41/'סכום נכסי הקרן'!$C$42</f>
        <v>3.0801334543472644E-4</v>
      </c>
    </row>
    <row r="42" spans="2:15">
      <c r="B42" s="102" t="s">
        <v>1208</v>
      </c>
      <c r="C42" s="96" t="s">
        <v>1209</v>
      </c>
      <c r="D42" s="109" t="s">
        <v>124</v>
      </c>
      <c r="E42" s="109" t="s">
        <v>324</v>
      </c>
      <c r="F42" s="96" t="s">
        <v>832</v>
      </c>
      <c r="G42" s="109" t="s">
        <v>833</v>
      </c>
      <c r="H42" s="109" t="s">
        <v>137</v>
      </c>
      <c r="I42" s="103">
        <v>7845904.326568</v>
      </c>
      <c r="J42" s="105">
        <v>2101</v>
      </c>
      <c r="K42" s="96"/>
      <c r="L42" s="103">
        <v>164842.44990118101</v>
      </c>
      <c r="M42" s="104">
        <v>2.20220705338302E-2</v>
      </c>
      <c r="N42" s="104">
        <f t="shared" si="0"/>
        <v>1.3407992492914458E-2</v>
      </c>
      <c r="O42" s="104">
        <f>L42/'סכום נכסי הקרן'!$C$42</f>
        <v>2.1885361035586148E-3</v>
      </c>
    </row>
    <row r="43" spans="2:15">
      <c r="B43" s="99"/>
      <c r="C43" s="96"/>
      <c r="D43" s="96"/>
      <c r="E43" s="96"/>
      <c r="F43" s="96"/>
      <c r="G43" s="96"/>
      <c r="H43" s="96"/>
      <c r="I43" s="103"/>
      <c r="J43" s="105"/>
      <c r="K43" s="96"/>
      <c r="L43" s="96"/>
      <c r="M43" s="96"/>
      <c r="N43" s="104"/>
      <c r="O43" s="96"/>
    </row>
    <row r="44" spans="2:15">
      <c r="B44" s="112" t="s">
        <v>1210</v>
      </c>
      <c r="C44" s="98"/>
      <c r="D44" s="98"/>
      <c r="E44" s="98"/>
      <c r="F44" s="98"/>
      <c r="G44" s="98"/>
      <c r="H44" s="98"/>
      <c r="I44" s="106"/>
      <c r="J44" s="108"/>
      <c r="K44" s="106">
        <v>17327.330961382999</v>
      </c>
      <c r="L44" s="106">
        <v>2299965.9239645065</v>
      </c>
      <c r="M44" s="98"/>
      <c r="N44" s="107">
        <f t="shared" ref="N44:N85" si="1">L44/$L$11</f>
        <v>0.18707514879184181</v>
      </c>
      <c r="O44" s="107">
        <f>L44/'סכום נכסי הקרן'!$C$42</f>
        <v>3.0535571781227254E-2</v>
      </c>
    </row>
    <row r="45" spans="2:15">
      <c r="B45" s="102" t="s">
        <v>1211</v>
      </c>
      <c r="C45" s="96" t="s">
        <v>1212</v>
      </c>
      <c r="D45" s="109" t="s">
        <v>124</v>
      </c>
      <c r="E45" s="109" t="s">
        <v>324</v>
      </c>
      <c r="F45" s="96" t="s">
        <v>666</v>
      </c>
      <c r="G45" s="109" t="s">
        <v>453</v>
      </c>
      <c r="H45" s="109" t="s">
        <v>137</v>
      </c>
      <c r="I45" s="103">
        <v>4775530.7245400008</v>
      </c>
      <c r="J45" s="105">
        <v>2818</v>
      </c>
      <c r="K45" s="96"/>
      <c r="L45" s="103">
        <v>134574.45581757001</v>
      </c>
      <c r="M45" s="104">
        <v>3.3311558420748906E-2</v>
      </c>
      <c r="N45" s="104">
        <f t="shared" si="1"/>
        <v>1.09460475406772E-2</v>
      </c>
      <c r="O45" s="104">
        <f>L45/'סכום נכסי הקרן'!$C$42</f>
        <v>1.7866821037303422E-3</v>
      </c>
    </row>
    <row r="46" spans="2:15">
      <c r="B46" s="102" t="s">
        <v>1213</v>
      </c>
      <c r="C46" s="96" t="s">
        <v>1214</v>
      </c>
      <c r="D46" s="109" t="s">
        <v>124</v>
      </c>
      <c r="E46" s="109" t="s">
        <v>324</v>
      </c>
      <c r="F46" s="96" t="s">
        <v>642</v>
      </c>
      <c r="G46" s="109" t="s">
        <v>643</v>
      </c>
      <c r="H46" s="109" t="s">
        <v>137</v>
      </c>
      <c r="I46" s="103">
        <v>4018980.927985</v>
      </c>
      <c r="J46" s="105">
        <v>626</v>
      </c>
      <c r="K46" s="96"/>
      <c r="L46" s="103">
        <v>25158.820608501002</v>
      </c>
      <c r="M46" s="104">
        <v>1.9070772951704684E-2</v>
      </c>
      <c r="N46" s="104">
        <f t="shared" si="1"/>
        <v>2.0463738439436174E-3</v>
      </c>
      <c r="O46" s="104">
        <f>L46/'סכום נכסי הקרן'!$C$42</f>
        <v>3.3402189337556357E-4</v>
      </c>
    </row>
    <row r="47" spans="2:15">
      <c r="B47" s="102" t="s">
        <v>1215</v>
      </c>
      <c r="C47" s="96" t="s">
        <v>1216</v>
      </c>
      <c r="D47" s="109" t="s">
        <v>124</v>
      </c>
      <c r="E47" s="109" t="s">
        <v>324</v>
      </c>
      <c r="F47" s="96" t="s">
        <v>1217</v>
      </c>
      <c r="G47" s="109" t="s">
        <v>449</v>
      </c>
      <c r="H47" s="109" t="s">
        <v>137</v>
      </c>
      <c r="I47" s="103">
        <v>255605.94916999995</v>
      </c>
      <c r="J47" s="105">
        <v>8049</v>
      </c>
      <c r="K47" s="96"/>
      <c r="L47" s="103">
        <v>20573.722848793994</v>
      </c>
      <c r="M47" s="104">
        <v>1.7417885146576335E-2</v>
      </c>
      <c r="N47" s="104">
        <f t="shared" si="1"/>
        <v>1.6734301247846E-3</v>
      </c>
      <c r="O47" s="104">
        <f>L47/'סכום נכסי הקרן'!$C$42</f>
        <v>2.7314769506390271E-4</v>
      </c>
    </row>
    <row r="48" spans="2:15">
      <c r="B48" s="102" t="s">
        <v>1218</v>
      </c>
      <c r="C48" s="96" t="s">
        <v>1219</v>
      </c>
      <c r="D48" s="109" t="s">
        <v>124</v>
      </c>
      <c r="E48" s="109" t="s">
        <v>324</v>
      </c>
      <c r="F48" s="96" t="s">
        <v>1220</v>
      </c>
      <c r="G48" s="109" t="s">
        <v>833</v>
      </c>
      <c r="H48" s="109" t="s">
        <v>137</v>
      </c>
      <c r="I48" s="103">
        <v>4283198.8967620004</v>
      </c>
      <c r="J48" s="105">
        <v>1135</v>
      </c>
      <c r="K48" s="96"/>
      <c r="L48" s="103">
        <v>48614.307478246992</v>
      </c>
      <c r="M48" s="104">
        <v>3.9362260786458762E-2</v>
      </c>
      <c r="N48" s="104">
        <f t="shared" si="1"/>
        <v>3.9542015427902278E-3</v>
      </c>
      <c r="O48" s="104">
        <f>L48/'סכום נכסי הקרן'!$C$42</f>
        <v>6.4542942142284214E-4</v>
      </c>
    </row>
    <row r="49" spans="2:15">
      <c r="B49" s="102" t="s">
        <v>1221</v>
      </c>
      <c r="C49" s="96" t="s">
        <v>1222</v>
      </c>
      <c r="D49" s="109" t="s">
        <v>124</v>
      </c>
      <c r="E49" s="109" t="s">
        <v>324</v>
      </c>
      <c r="F49" s="96" t="s">
        <v>1223</v>
      </c>
      <c r="G49" s="109" t="s">
        <v>162</v>
      </c>
      <c r="H49" s="109" t="s">
        <v>137</v>
      </c>
      <c r="I49" s="103">
        <v>54776.873849999996</v>
      </c>
      <c r="J49" s="105">
        <v>3652</v>
      </c>
      <c r="K49" s="96"/>
      <c r="L49" s="103">
        <v>2000.4514330119998</v>
      </c>
      <c r="M49" s="104">
        <v>1.5867821168197842E-3</v>
      </c>
      <c r="N49" s="104">
        <f t="shared" si="1"/>
        <v>1.6271317134842399E-4</v>
      </c>
      <c r="O49" s="104">
        <f>L49/'סכום נכסי הקרן'!$C$42</f>
        <v>2.655905798043446E-5</v>
      </c>
    </row>
    <row r="50" spans="2:15">
      <c r="B50" s="102" t="s">
        <v>1224</v>
      </c>
      <c r="C50" s="96" t="s">
        <v>1225</v>
      </c>
      <c r="D50" s="109" t="s">
        <v>124</v>
      </c>
      <c r="E50" s="109" t="s">
        <v>324</v>
      </c>
      <c r="F50" s="96" t="s">
        <v>863</v>
      </c>
      <c r="G50" s="109" t="s">
        <v>160</v>
      </c>
      <c r="H50" s="109" t="s">
        <v>137</v>
      </c>
      <c r="I50" s="103">
        <v>28876200.637465</v>
      </c>
      <c r="J50" s="105">
        <v>525</v>
      </c>
      <c r="K50" s="96"/>
      <c r="L50" s="103">
        <v>151600.05334668802</v>
      </c>
      <c r="M50" s="104">
        <v>3.735657244442965E-2</v>
      </c>
      <c r="N50" s="104">
        <f t="shared" si="1"/>
        <v>1.2330879445290635E-2</v>
      </c>
      <c r="O50" s="104">
        <f>L50/'סכום נכסי הקרן'!$C$42</f>
        <v>2.0127229985330477E-3</v>
      </c>
    </row>
    <row r="51" spans="2:15">
      <c r="B51" s="102" t="s">
        <v>1226</v>
      </c>
      <c r="C51" s="96" t="s">
        <v>1227</v>
      </c>
      <c r="D51" s="109" t="s">
        <v>124</v>
      </c>
      <c r="E51" s="109" t="s">
        <v>324</v>
      </c>
      <c r="F51" s="96" t="s">
        <v>1228</v>
      </c>
      <c r="G51" s="109" t="s">
        <v>160</v>
      </c>
      <c r="H51" s="109" t="s">
        <v>137</v>
      </c>
      <c r="I51" s="103">
        <v>13016390.370702</v>
      </c>
      <c r="J51" s="105">
        <v>1294</v>
      </c>
      <c r="K51" s="96"/>
      <c r="L51" s="103">
        <v>168432.09139712201</v>
      </c>
      <c r="M51" s="104">
        <v>2.7506884123976012E-2</v>
      </c>
      <c r="N51" s="104">
        <f t="shared" si="1"/>
        <v>1.3699967565225527E-2</v>
      </c>
      <c r="O51" s="104">
        <f>L51/'סכום נכסי הקרן'!$C$42</f>
        <v>2.2361940946732128E-3</v>
      </c>
    </row>
    <row r="52" spans="2:15">
      <c r="B52" s="102" t="s">
        <v>1229</v>
      </c>
      <c r="C52" s="96" t="s">
        <v>1230</v>
      </c>
      <c r="D52" s="109" t="s">
        <v>124</v>
      </c>
      <c r="E52" s="109" t="s">
        <v>324</v>
      </c>
      <c r="F52" s="96" t="s">
        <v>1231</v>
      </c>
      <c r="G52" s="109" t="s">
        <v>679</v>
      </c>
      <c r="H52" s="109" t="s">
        <v>137</v>
      </c>
      <c r="I52" s="103">
        <v>244805.73139700005</v>
      </c>
      <c r="J52" s="105">
        <v>6299</v>
      </c>
      <c r="K52" s="96"/>
      <c r="L52" s="103">
        <v>15420.313021901002</v>
      </c>
      <c r="M52" s="104">
        <v>6.7381982902662554E-3</v>
      </c>
      <c r="N52" s="104">
        <f t="shared" si="1"/>
        <v>1.2542609100992157E-3</v>
      </c>
      <c r="O52" s="104">
        <f>L52/'סכום נכסי הקרן'!$C$42</f>
        <v>2.0472828325978186E-4</v>
      </c>
    </row>
    <row r="53" spans="2:15">
      <c r="B53" s="102" t="s">
        <v>1232</v>
      </c>
      <c r="C53" s="96" t="s">
        <v>1233</v>
      </c>
      <c r="D53" s="109" t="s">
        <v>124</v>
      </c>
      <c r="E53" s="109" t="s">
        <v>324</v>
      </c>
      <c r="F53" s="96" t="s">
        <v>1234</v>
      </c>
      <c r="G53" s="109" t="s">
        <v>1235</v>
      </c>
      <c r="H53" s="109" t="s">
        <v>137</v>
      </c>
      <c r="I53" s="103">
        <v>850878.39597900002</v>
      </c>
      <c r="J53" s="105">
        <v>5699</v>
      </c>
      <c r="K53" s="96"/>
      <c r="L53" s="103">
        <v>48491.559786781007</v>
      </c>
      <c r="M53" s="104">
        <v>3.4405715673998763E-2</v>
      </c>
      <c r="N53" s="104">
        <f t="shared" si="1"/>
        <v>3.9442174632847056E-3</v>
      </c>
      <c r="O53" s="104">
        <f>L53/'סכום נכסי הקרן'!$C$42</f>
        <v>6.4379975773753029E-4</v>
      </c>
    </row>
    <row r="54" spans="2:15">
      <c r="B54" s="102" t="s">
        <v>1236</v>
      </c>
      <c r="C54" s="96" t="s">
        <v>1237</v>
      </c>
      <c r="D54" s="109" t="s">
        <v>124</v>
      </c>
      <c r="E54" s="109" t="s">
        <v>324</v>
      </c>
      <c r="F54" s="96" t="s">
        <v>443</v>
      </c>
      <c r="G54" s="109" t="s">
        <v>389</v>
      </c>
      <c r="H54" s="109" t="s">
        <v>137</v>
      </c>
      <c r="I54" s="103">
        <v>130642.44780100002</v>
      </c>
      <c r="J54" s="105">
        <v>179690</v>
      </c>
      <c r="K54" s="96"/>
      <c r="L54" s="103">
        <v>234751.41445442502</v>
      </c>
      <c r="M54" s="104">
        <v>6.1140583642485924E-2</v>
      </c>
      <c r="N54" s="104">
        <f t="shared" si="1"/>
        <v>1.9094263671723254E-2</v>
      </c>
      <c r="O54" s="104">
        <f>L54/'סכום נכסי הקרן'!$C$42</f>
        <v>3.1166847265552558E-3</v>
      </c>
    </row>
    <row r="55" spans="2:15">
      <c r="B55" s="102" t="s">
        <v>1238</v>
      </c>
      <c r="C55" s="96" t="s">
        <v>1239</v>
      </c>
      <c r="D55" s="109" t="s">
        <v>124</v>
      </c>
      <c r="E55" s="109" t="s">
        <v>324</v>
      </c>
      <c r="F55" s="96" t="s">
        <v>1240</v>
      </c>
      <c r="G55" s="109" t="s">
        <v>643</v>
      </c>
      <c r="H55" s="109" t="s">
        <v>137</v>
      </c>
      <c r="I55" s="103">
        <v>295691.10595200001</v>
      </c>
      <c r="J55" s="105">
        <v>9053</v>
      </c>
      <c r="K55" s="96"/>
      <c r="L55" s="103">
        <v>26768.915821731</v>
      </c>
      <c r="M55" s="104">
        <v>1.5805705841781783E-2</v>
      </c>
      <c r="N55" s="104">
        <f t="shared" si="1"/>
        <v>2.177336132752155E-3</v>
      </c>
      <c r="O55" s="104">
        <f>L55/'סכום נכסי הקרן'!$C$42</f>
        <v>3.5539837441205116E-4</v>
      </c>
    </row>
    <row r="56" spans="2:15">
      <c r="B56" s="102" t="s">
        <v>1241</v>
      </c>
      <c r="C56" s="96" t="s">
        <v>1242</v>
      </c>
      <c r="D56" s="109" t="s">
        <v>124</v>
      </c>
      <c r="E56" s="109" t="s">
        <v>324</v>
      </c>
      <c r="F56" s="96" t="s">
        <v>1243</v>
      </c>
      <c r="G56" s="109" t="s">
        <v>133</v>
      </c>
      <c r="H56" s="109" t="s">
        <v>137</v>
      </c>
      <c r="I56" s="103">
        <v>303920.10696900001</v>
      </c>
      <c r="J56" s="105">
        <v>32310</v>
      </c>
      <c r="K56" s="96"/>
      <c r="L56" s="103">
        <v>98196.586561794</v>
      </c>
      <c r="M56" s="104">
        <v>5.7079697437330587E-2</v>
      </c>
      <c r="N56" s="104">
        <f t="shared" si="1"/>
        <v>7.9871361790584856E-3</v>
      </c>
      <c r="O56" s="104">
        <f>L56/'סכום נכסי הקרן'!$C$42</f>
        <v>1.3037101490880304E-3</v>
      </c>
    </row>
    <row r="57" spans="2:15">
      <c r="B57" s="102" t="s">
        <v>1244</v>
      </c>
      <c r="C57" s="96" t="s">
        <v>1245</v>
      </c>
      <c r="D57" s="109" t="s">
        <v>124</v>
      </c>
      <c r="E57" s="109" t="s">
        <v>324</v>
      </c>
      <c r="F57" s="96" t="s">
        <v>1246</v>
      </c>
      <c r="G57" s="109" t="s">
        <v>833</v>
      </c>
      <c r="H57" s="109" t="s">
        <v>137</v>
      </c>
      <c r="I57" s="103">
        <v>552513.11602800002</v>
      </c>
      <c r="J57" s="105">
        <v>5480</v>
      </c>
      <c r="K57" s="96"/>
      <c r="L57" s="103">
        <v>30277.718758342999</v>
      </c>
      <c r="M57" s="104">
        <v>3.9336947597096411E-2</v>
      </c>
      <c r="N57" s="104">
        <f t="shared" si="1"/>
        <v>2.4627359400312436E-3</v>
      </c>
      <c r="O57" s="104">
        <f>L57/'סכום נכסי הקרן'!$C$42</f>
        <v>4.01983109786048E-4</v>
      </c>
    </row>
    <row r="58" spans="2:15">
      <c r="B58" s="102" t="s">
        <v>1247</v>
      </c>
      <c r="C58" s="96" t="s">
        <v>1248</v>
      </c>
      <c r="D58" s="109" t="s">
        <v>124</v>
      </c>
      <c r="E58" s="109" t="s">
        <v>324</v>
      </c>
      <c r="F58" s="96" t="s">
        <v>1249</v>
      </c>
      <c r="G58" s="109" t="s">
        <v>1250</v>
      </c>
      <c r="H58" s="109" t="s">
        <v>137</v>
      </c>
      <c r="I58" s="103">
        <v>274561.80604300002</v>
      </c>
      <c r="J58" s="105">
        <v>24710</v>
      </c>
      <c r="K58" s="96"/>
      <c r="L58" s="103">
        <v>67844.222273049003</v>
      </c>
      <c r="M58" s="104">
        <v>4.0360651276182581E-2</v>
      </c>
      <c r="N58" s="104">
        <f t="shared" si="1"/>
        <v>5.5183287039835705E-3</v>
      </c>
      <c r="O58" s="104">
        <f>L58/'סכום נכסי הקרן'!$C$42</f>
        <v>9.0073600550970377E-4</v>
      </c>
    </row>
    <row r="59" spans="2:15">
      <c r="B59" s="102" t="s">
        <v>1251</v>
      </c>
      <c r="C59" s="96" t="s">
        <v>1252</v>
      </c>
      <c r="D59" s="109" t="s">
        <v>124</v>
      </c>
      <c r="E59" s="109" t="s">
        <v>324</v>
      </c>
      <c r="F59" s="96" t="s">
        <v>1253</v>
      </c>
      <c r="G59" s="109" t="s">
        <v>1250</v>
      </c>
      <c r="H59" s="109" t="s">
        <v>137</v>
      </c>
      <c r="I59" s="103">
        <v>792604.52535900008</v>
      </c>
      <c r="J59" s="105">
        <v>13930</v>
      </c>
      <c r="K59" s="96"/>
      <c r="L59" s="103">
        <v>110409.810382636</v>
      </c>
      <c r="M59" s="104">
        <v>3.5191399555168333E-2</v>
      </c>
      <c r="N59" s="104">
        <f t="shared" si="1"/>
        <v>8.9805381419770201E-3</v>
      </c>
      <c r="O59" s="104">
        <f>L59/'סכום נכסי הקרן'!$C$42</f>
        <v>1.4658594091164893E-3</v>
      </c>
    </row>
    <row r="60" spans="2:15">
      <c r="B60" s="102" t="s">
        <v>1254</v>
      </c>
      <c r="C60" s="96" t="s">
        <v>1255</v>
      </c>
      <c r="D60" s="109" t="s">
        <v>124</v>
      </c>
      <c r="E60" s="109" t="s">
        <v>324</v>
      </c>
      <c r="F60" s="96" t="s">
        <v>731</v>
      </c>
      <c r="G60" s="109" t="s">
        <v>134</v>
      </c>
      <c r="H60" s="109" t="s">
        <v>137</v>
      </c>
      <c r="I60" s="103">
        <v>4510571.1055440009</v>
      </c>
      <c r="J60" s="105">
        <v>786.2</v>
      </c>
      <c r="K60" s="96"/>
      <c r="L60" s="103">
        <v>35462.110031674994</v>
      </c>
      <c r="M60" s="104">
        <v>2.2552855527720003E-2</v>
      </c>
      <c r="N60" s="104">
        <f t="shared" si="1"/>
        <v>2.8844251306179977E-3</v>
      </c>
      <c r="O60" s="104">
        <f>L60/'סכום נכסי הקרן'!$C$42</f>
        <v>4.7081384776320788E-4</v>
      </c>
    </row>
    <row r="61" spans="2:15">
      <c r="B61" s="102" t="s">
        <v>1256</v>
      </c>
      <c r="C61" s="96" t="s">
        <v>1257</v>
      </c>
      <c r="D61" s="109" t="s">
        <v>124</v>
      </c>
      <c r="E61" s="109" t="s">
        <v>324</v>
      </c>
      <c r="F61" s="96" t="s">
        <v>886</v>
      </c>
      <c r="G61" s="109" t="s">
        <v>131</v>
      </c>
      <c r="H61" s="109" t="s">
        <v>137</v>
      </c>
      <c r="I61" s="103">
        <v>320591528.98675698</v>
      </c>
      <c r="J61" s="105">
        <v>29.9</v>
      </c>
      <c r="K61" s="103">
        <v>17327.330961382999</v>
      </c>
      <c r="L61" s="103">
        <v>113184.19812797503</v>
      </c>
      <c r="M61" s="104">
        <v>6.1879337784756419E-2</v>
      </c>
      <c r="N61" s="104">
        <f t="shared" si="1"/>
        <v>9.2062019202346201E-3</v>
      </c>
      <c r="O61" s="104">
        <f>L61/'סכום נכסי הקרן'!$C$42</f>
        <v>1.5026936575129731E-3</v>
      </c>
    </row>
    <row r="62" spans="2:15">
      <c r="B62" s="102" t="s">
        <v>1258</v>
      </c>
      <c r="C62" s="96" t="s">
        <v>1259</v>
      </c>
      <c r="D62" s="109" t="s">
        <v>124</v>
      </c>
      <c r="E62" s="109" t="s">
        <v>324</v>
      </c>
      <c r="F62" s="96" t="s">
        <v>460</v>
      </c>
      <c r="G62" s="109" t="s">
        <v>389</v>
      </c>
      <c r="H62" s="109" t="s">
        <v>137</v>
      </c>
      <c r="I62" s="103">
        <v>55107.858948000001</v>
      </c>
      <c r="J62" s="105">
        <v>46780</v>
      </c>
      <c r="K62" s="96"/>
      <c r="L62" s="103">
        <v>25779.456416358003</v>
      </c>
      <c r="M62" s="104">
        <v>1.0197801539481886E-2</v>
      </c>
      <c r="N62" s="104">
        <f t="shared" si="1"/>
        <v>2.0968552597292302E-3</v>
      </c>
      <c r="O62" s="104">
        <f>L62/'סכום נכסי הקרן'!$C$42</f>
        <v>3.4226178469888818E-4</v>
      </c>
    </row>
    <row r="63" spans="2:15">
      <c r="B63" s="102" t="s">
        <v>1260</v>
      </c>
      <c r="C63" s="96" t="s">
        <v>1261</v>
      </c>
      <c r="D63" s="109" t="s">
        <v>124</v>
      </c>
      <c r="E63" s="109" t="s">
        <v>324</v>
      </c>
      <c r="F63" s="96" t="s">
        <v>1262</v>
      </c>
      <c r="G63" s="109" t="s">
        <v>449</v>
      </c>
      <c r="H63" s="109" t="s">
        <v>137</v>
      </c>
      <c r="I63" s="103">
        <v>941145.68064000015</v>
      </c>
      <c r="J63" s="105">
        <v>2886</v>
      </c>
      <c r="K63" s="96"/>
      <c r="L63" s="103">
        <v>27161.46434219299</v>
      </c>
      <c r="M63" s="104">
        <v>1.3913039117070038E-2</v>
      </c>
      <c r="N63" s="104">
        <f t="shared" si="1"/>
        <v>2.2092653331408549E-3</v>
      </c>
      <c r="O63" s="104">
        <f>L63/'סכום נכסי הקרן'!$C$42</f>
        <v>3.6061005750669453E-4</v>
      </c>
    </row>
    <row r="64" spans="2:15">
      <c r="B64" s="102" t="s">
        <v>1263</v>
      </c>
      <c r="C64" s="96" t="s">
        <v>1264</v>
      </c>
      <c r="D64" s="109" t="s">
        <v>124</v>
      </c>
      <c r="E64" s="109" t="s">
        <v>324</v>
      </c>
      <c r="F64" s="96" t="s">
        <v>1265</v>
      </c>
      <c r="G64" s="109" t="s">
        <v>132</v>
      </c>
      <c r="H64" s="109" t="s">
        <v>137</v>
      </c>
      <c r="I64" s="103">
        <v>136326.420877</v>
      </c>
      <c r="J64" s="105">
        <v>13790</v>
      </c>
      <c r="K64" s="96"/>
      <c r="L64" s="103">
        <v>18799.413438794003</v>
      </c>
      <c r="M64" s="104">
        <v>1.0742137942269874E-2</v>
      </c>
      <c r="N64" s="104">
        <f t="shared" si="1"/>
        <v>1.5291109444785028E-3</v>
      </c>
      <c r="O64" s="104">
        <f>L64/'סכום נכסי הקרן'!$C$42</f>
        <v>2.4959101894681874E-4</v>
      </c>
    </row>
    <row r="65" spans="2:15">
      <c r="B65" s="102" t="s">
        <v>1266</v>
      </c>
      <c r="C65" s="96" t="s">
        <v>1267</v>
      </c>
      <c r="D65" s="109" t="s">
        <v>124</v>
      </c>
      <c r="E65" s="109" t="s">
        <v>324</v>
      </c>
      <c r="F65" s="96" t="s">
        <v>574</v>
      </c>
      <c r="G65" s="109" t="s">
        <v>389</v>
      </c>
      <c r="H65" s="109" t="s">
        <v>137</v>
      </c>
      <c r="I65" s="103">
        <v>288189.42148699996</v>
      </c>
      <c r="J65" s="105">
        <v>7697</v>
      </c>
      <c r="K65" s="96"/>
      <c r="L65" s="103">
        <v>22181.939771855999</v>
      </c>
      <c r="M65" s="104">
        <v>7.9341103693158343E-3</v>
      </c>
      <c r="N65" s="104">
        <f t="shared" si="1"/>
        <v>1.8042396368024075E-3</v>
      </c>
      <c r="O65" s="104">
        <f>L65/'סכום נכסי הקרן'!$C$42</f>
        <v>2.9449923892038558E-4</v>
      </c>
    </row>
    <row r="66" spans="2:15">
      <c r="B66" s="102" t="s">
        <v>1268</v>
      </c>
      <c r="C66" s="96" t="s">
        <v>1269</v>
      </c>
      <c r="D66" s="109" t="s">
        <v>124</v>
      </c>
      <c r="E66" s="109" t="s">
        <v>324</v>
      </c>
      <c r="F66" s="96" t="s">
        <v>1270</v>
      </c>
      <c r="G66" s="109" t="s">
        <v>1250</v>
      </c>
      <c r="H66" s="109" t="s">
        <v>137</v>
      </c>
      <c r="I66" s="103">
        <v>2112730.8584669996</v>
      </c>
      <c r="J66" s="105">
        <v>7349</v>
      </c>
      <c r="K66" s="96"/>
      <c r="L66" s="103">
        <v>155264.590788773</v>
      </c>
      <c r="M66" s="104">
        <v>3.4001220151812173E-2</v>
      </c>
      <c r="N66" s="104">
        <f t="shared" si="1"/>
        <v>1.2628946421017664E-2</v>
      </c>
      <c r="O66" s="104">
        <f>L66/'סכום נכסי הקרן'!$C$42</f>
        <v>2.0613753480926006E-3</v>
      </c>
    </row>
    <row r="67" spans="2:15">
      <c r="B67" s="102" t="s">
        <v>1271</v>
      </c>
      <c r="C67" s="96" t="s">
        <v>1272</v>
      </c>
      <c r="D67" s="109" t="s">
        <v>124</v>
      </c>
      <c r="E67" s="109" t="s">
        <v>324</v>
      </c>
      <c r="F67" s="96" t="s">
        <v>1273</v>
      </c>
      <c r="G67" s="109" t="s">
        <v>1235</v>
      </c>
      <c r="H67" s="109" t="s">
        <v>137</v>
      </c>
      <c r="I67" s="103">
        <v>3748127.7017100002</v>
      </c>
      <c r="J67" s="105">
        <v>3920</v>
      </c>
      <c r="K67" s="96"/>
      <c r="L67" s="103">
        <v>146926.60590857101</v>
      </c>
      <c r="M67" s="104">
        <v>3.4671373996757897E-2</v>
      </c>
      <c r="N67" s="104">
        <f t="shared" si="1"/>
        <v>1.1950749519996105E-2</v>
      </c>
      <c r="O67" s="104">
        <f>L67/'סכום נכסי הקרן'!$C$42</f>
        <v>1.9506758228660151E-3</v>
      </c>
    </row>
    <row r="68" spans="2:15">
      <c r="B68" s="102" t="s">
        <v>1274</v>
      </c>
      <c r="C68" s="96" t="s">
        <v>1275</v>
      </c>
      <c r="D68" s="109" t="s">
        <v>124</v>
      </c>
      <c r="E68" s="109" t="s">
        <v>324</v>
      </c>
      <c r="F68" s="96" t="s">
        <v>1276</v>
      </c>
      <c r="G68" s="109" t="s">
        <v>833</v>
      </c>
      <c r="H68" s="109" t="s">
        <v>137</v>
      </c>
      <c r="I68" s="103">
        <v>235142.48610899999</v>
      </c>
      <c r="J68" s="105">
        <v>5889</v>
      </c>
      <c r="K68" s="96"/>
      <c r="L68" s="103">
        <v>13847.541006932999</v>
      </c>
      <c r="M68" s="104">
        <v>2.6574030291972205E-2</v>
      </c>
      <c r="N68" s="104">
        <f t="shared" si="1"/>
        <v>1.1263344240369272E-3</v>
      </c>
      <c r="O68" s="104">
        <f>L68/'סכום נכסי הקרן'!$C$42</f>
        <v>1.8384732486898182E-4</v>
      </c>
    </row>
    <row r="69" spans="2:15">
      <c r="B69" s="102" t="s">
        <v>1277</v>
      </c>
      <c r="C69" s="96" t="s">
        <v>1278</v>
      </c>
      <c r="D69" s="109" t="s">
        <v>124</v>
      </c>
      <c r="E69" s="109" t="s">
        <v>324</v>
      </c>
      <c r="F69" s="96" t="s">
        <v>1279</v>
      </c>
      <c r="G69" s="109" t="s">
        <v>449</v>
      </c>
      <c r="H69" s="109" t="s">
        <v>137</v>
      </c>
      <c r="I69" s="103">
        <v>867846.79559600016</v>
      </c>
      <c r="J69" s="105">
        <v>3478</v>
      </c>
      <c r="K69" s="96"/>
      <c r="L69" s="103">
        <v>30183.711550866999</v>
      </c>
      <c r="M69" s="104">
        <v>1.3716142085121445E-2</v>
      </c>
      <c r="N69" s="104">
        <f t="shared" si="1"/>
        <v>2.4550895605162967E-3</v>
      </c>
      <c r="O69" s="104">
        <f>L69/'סכום נכסי הקרן'!$C$42</f>
        <v>4.0073502006353248E-4</v>
      </c>
    </row>
    <row r="70" spans="2:15">
      <c r="B70" s="102" t="s">
        <v>1280</v>
      </c>
      <c r="C70" s="96" t="s">
        <v>1281</v>
      </c>
      <c r="D70" s="109" t="s">
        <v>124</v>
      </c>
      <c r="E70" s="109" t="s">
        <v>324</v>
      </c>
      <c r="F70" s="96" t="s">
        <v>1282</v>
      </c>
      <c r="G70" s="109" t="s">
        <v>1179</v>
      </c>
      <c r="H70" s="109" t="s">
        <v>137</v>
      </c>
      <c r="I70" s="103">
        <v>217396.11684199999</v>
      </c>
      <c r="J70" s="105">
        <v>16660</v>
      </c>
      <c r="K70" s="96"/>
      <c r="L70" s="103">
        <v>36218.193065775995</v>
      </c>
      <c r="M70" s="104">
        <v>7.7625897991106564E-3</v>
      </c>
      <c r="N70" s="104">
        <f t="shared" si="1"/>
        <v>2.9459235835427354E-3</v>
      </c>
      <c r="O70" s="104">
        <f>L70/'סכום נכסי הקרן'!$C$42</f>
        <v>4.8085200855498293E-4</v>
      </c>
    </row>
    <row r="71" spans="2:15">
      <c r="B71" s="102" t="s">
        <v>1283</v>
      </c>
      <c r="C71" s="96" t="s">
        <v>1284</v>
      </c>
      <c r="D71" s="109" t="s">
        <v>124</v>
      </c>
      <c r="E71" s="109" t="s">
        <v>324</v>
      </c>
      <c r="F71" s="96" t="s">
        <v>1285</v>
      </c>
      <c r="G71" s="109" t="s">
        <v>131</v>
      </c>
      <c r="H71" s="109" t="s">
        <v>137</v>
      </c>
      <c r="I71" s="103">
        <v>2525485.5474779997</v>
      </c>
      <c r="J71" s="105">
        <v>1128</v>
      </c>
      <c r="K71" s="96"/>
      <c r="L71" s="103">
        <v>28487.476974615998</v>
      </c>
      <c r="M71" s="104">
        <v>2.619752440097858E-2</v>
      </c>
      <c r="N71" s="104">
        <f t="shared" si="1"/>
        <v>2.3171208487055383E-3</v>
      </c>
      <c r="O71" s="104">
        <f>L71/'סכום נכסי הקרן'!$C$42</f>
        <v>3.7821490699523497E-4</v>
      </c>
    </row>
    <row r="72" spans="2:15">
      <c r="B72" s="102" t="s">
        <v>1286</v>
      </c>
      <c r="C72" s="96" t="s">
        <v>1287</v>
      </c>
      <c r="D72" s="109" t="s">
        <v>124</v>
      </c>
      <c r="E72" s="109" t="s">
        <v>324</v>
      </c>
      <c r="F72" s="96" t="s">
        <v>659</v>
      </c>
      <c r="G72" s="109" t="s">
        <v>161</v>
      </c>
      <c r="H72" s="109" t="s">
        <v>137</v>
      </c>
      <c r="I72" s="103">
        <v>3372593.1570509998</v>
      </c>
      <c r="J72" s="105">
        <v>1360</v>
      </c>
      <c r="K72" s="96"/>
      <c r="L72" s="103">
        <v>45867.266935897002</v>
      </c>
      <c r="M72" s="104">
        <v>2.2357333917794354E-2</v>
      </c>
      <c r="N72" s="104">
        <f t="shared" si="1"/>
        <v>3.7307621375178581E-3</v>
      </c>
      <c r="O72" s="104">
        <f>L72/'סכום נכסי הקרן'!$C$42</f>
        <v>6.089582490490013E-4</v>
      </c>
    </row>
    <row r="73" spans="2:15">
      <c r="B73" s="102" t="s">
        <v>1288</v>
      </c>
      <c r="C73" s="96" t="s">
        <v>1289</v>
      </c>
      <c r="D73" s="109" t="s">
        <v>124</v>
      </c>
      <c r="E73" s="109" t="s">
        <v>324</v>
      </c>
      <c r="F73" s="96" t="s">
        <v>1290</v>
      </c>
      <c r="G73" s="109" t="s">
        <v>132</v>
      </c>
      <c r="H73" s="109" t="s">
        <v>137</v>
      </c>
      <c r="I73" s="103">
        <v>341679.86142999999</v>
      </c>
      <c r="J73" s="105">
        <v>5167</v>
      </c>
      <c r="K73" s="96"/>
      <c r="L73" s="103">
        <v>17654.598440153004</v>
      </c>
      <c r="M73" s="104">
        <v>3.1364409406499358E-2</v>
      </c>
      <c r="N73" s="104">
        <f t="shared" si="1"/>
        <v>1.4359937230543117E-3</v>
      </c>
      <c r="O73" s="104">
        <f>L73/'סכום נכסי הקרן'!$C$42</f>
        <v>2.3439184568821211E-4</v>
      </c>
    </row>
    <row r="74" spans="2:15">
      <c r="B74" s="102" t="s">
        <v>1291</v>
      </c>
      <c r="C74" s="96" t="s">
        <v>1292</v>
      </c>
      <c r="D74" s="109" t="s">
        <v>124</v>
      </c>
      <c r="E74" s="109" t="s">
        <v>324</v>
      </c>
      <c r="F74" s="96" t="s">
        <v>1293</v>
      </c>
      <c r="G74" s="109" t="s">
        <v>679</v>
      </c>
      <c r="H74" s="109" t="s">
        <v>137</v>
      </c>
      <c r="I74" s="103">
        <v>142485.99170099999</v>
      </c>
      <c r="J74" s="105">
        <v>23610</v>
      </c>
      <c r="K74" s="96"/>
      <c r="L74" s="103">
        <v>33640.942639780995</v>
      </c>
      <c r="M74" s="104">
        <v>1.923203998997406E-2</v>
      </c>
      <c r="N74" s="104">
        <f t="shared" si="1"/>
        <v>2.736294605176927E-3</v>
      </c>
      <c r="O74" s="104">
        <f>L74/'סכום נכסי הקרן'!$C$42</f>
        <v>4.466350601379753E-4</v>
      </c>
    </row>
    <row r="75" spans="2:15">
      <c r="B75" s="102" t="s">
        <v>1294</v>
      </c>
      <c r="C75" s="96" t="s">
        <v>1295</v>
      </c>
      <c r="D75" s="109" t="s">
        <v>124</v>
      </c>
      <c r="E75" s="109" t="s">
        <v>324</v>
      </c>
      <c r="F75" s="96" t="s">
        <v>1296</v>
      </c>
      <c r="G75" s="109" t="s">
        <v>158</v>
      </c>
      <c r="H75" s="109" t="s">
        <v>137</v>
      </c>
      <c r="I75" s="103">
        <v>49575.458492000012</v>
      </c>
      <c r="J75" s="105">
        <v>12690</v>
      </c>
      <c r="K75" s="96"/>
      <c r="L75" s="103">
        <v>6291.1256823619997</v>
      </c>
      <c r="M75" s="104">
        <v>3.655653829633434E-3</v>
      </c>
      <c r="N75" s="104">
        <f t="shared" si="1"/>
        <v>5.1170900439575845E-4</v>
      </c>
      <c r="O75" s="104">
        <f>L75/'סכום נכסי הקרן'!$C$42</f>
        <v>8.3524333059402196E-5</v>
      </c>
    </row>
    <row r="76" spans="2:15">
      <c r="B76" s="102" t="s">
        <v>1297</v>
      </c>
      <c r="C76" s="96" t="s">
        <v>1298</v>
      </c>
      <c r="D76" s="109" t="s">
        <v>124</v>
      </c>
      <c r="E76" s="109" t="s">
        <v>324</v>
      </c>
      <c r="F76" s="96" t="s">
        <v>608</v>
      </c>
      <c r="G76" s="109" t="s">
        <v>453</v>
      </c>
      <c r="H76" s="109" t="s">
        <v>137</v>
      </c>
      <c r="I76" s="103">
        <v>367561.27216200001</v>
      </c>
      <c r="J76" s="105">
        <v>27500</v>
      </c>
      <c r="K76" s="96"/>
      <c r="L76" s="103">
        <v>101079.349844547</v>
      </c>
      <c r="M76" s="104">
        <v>3.6323657747063462E-2</v>
      </c>
      <c r="N76" s="104">
        <f t="shared" si="1"/>
        <v>8.221615031302993E-3</v>
      </c>
      <c r="O76" s="104">
        <f>L76/'סכום נכסי הקרן'!$C$42</f>
        <v>1.3419832488029413E-3</v>
      </c>
    </row>
    <row r="77" spans="2:15">
      <c r="B77" s="102" t="s">
        <v>1299</v>
      </c>
      <c r="C77" s="96" t="s">
        <v>1300</v>
      </c>
      <c r="D77" s="109" t="s">
        <v>124</v>
      </c>
      <c r="E77" s="109" t="s">
        <v>324</v>
      </c>
      <c r="F77" s="96" t="s">
        <v>1301</v>
      </c>
      <c r="G77" s="109" t="s">
        <v>509</v>
      </c>
      <c r="H77" s="109" t="s">
        <v>137</v>
      </c>
      <c r="I77" s="103">
        <v>206887.33995699999</v>
      </c>
      <c r="J77" s="105">
        <v>11980</v>
      </c>
      <c r="K77" s="96"/>
      <c r="L77" s="103">
        <v>24785.103326700999</v>
      </c>
      <c r="M77" s="104">
        <v>2.1668235759070922E-2</v>
      </c>
      <c r="N77" s="104">
        <f t="shared" si="1"/>
        <v>2.0159763431066018E-3</v>
      </c>
      <c r="O77" s="104">
        <f>L77/'סכום נכסי הקרן'!$C$42</f>
        <v>3.2906022382846932E-4</v>
      </c>
    </row>
    <row r="78" spans="2:15">
      <c r="B78" s="102" t="s">
        <v>1302</v>
      </c>
      <c r="C78" s="96" t="s">
        <v>1303</v>
      </c>
      <c r="D78" s="109" t="s">
        <v>124</v>
      </c>
      <c r="E78" s="109" t="s">
        <v>324</v>
      </c>
      <c r="F78" s="96" t="s">
        <v>825</v>
      </c>
      <c r="G78" s="109" t="s">
        <v>161</v>
      </c>
      <c r="H78" s="109" t="s">
        <v>137</v>
      </c>
      <c r="I78" s="103">
        <v>2931286.7808940001</v>
      </c>
      <c r="J78" s="105">
        <v>1536</v>
      </c>
      <c r="K78" s="96"/>
      <c r="L78" s="103">
        <v>45024.564954519003</v>
      </c>
      <c r="M78" s="104">
        <v>1.5963679939577258E-2</v>
      </c>
      <c r="N78" s="104">
        <f t="shared" si="1"/>
        <v>3.6622182530581587E-3</v>
      </c>
      <c r="O78" s="104">
        <f>L78/'סכום נכסי הקרן'!$C$42</f>
        <v>5.9777008900957138E-4</v>
      </c>
    </row>
    <row r="79" spans="2:15">
      <c r="B79" s="102" t="s">
        <v>1304</v>
      </c>
      <c r="C79" s="96" t="s">
        <v>1305</v>
      </c>
      <c r="D79" s="109" t="s">
        <v>124</v>
      </c>
      <c r="E79" s="109" t="s">
        <v>324</v>
      </c>
      <c r="F79" s="96" t="s">
        <v>1306</v>
      </c>
      <c r="G79" s="109" t="s">
        <v>1307</v>
      </c>
      <c r="H79" s="109" t="s">
        <v>137</v>
      </c>
      <c r="I79" s="103">
        <v>256619.784369</v>
      </c>
      <c r="J79" s="105">
        <v>2647</v>
      </c>
      <c r="K79" s="96"/>
      <c r="L79" s="103">
        <v>6792.7256922360011</v>
      </c>
      <c r="M79" s="104">
        <v>5.7641761378675648E-3</v>
      </c>
      <c r="N79" s="104">
        <f t="shared" si="1"/>
        <v>5.5250825950794698E-4</v>
      </c>
      <c r="O79" s="104">
        <f>L79/'סכום נכסי הקרן'!$C$42</f>
        <v>9.0183841770979188E-5</v>
      </c>
    </row>
    <row r="80" spans="2:15">
      <c r="B80" s="102" t="s">
        <v>1308</v>
      </c>
      <c r="C80" s="96" t="s">
        <v>1309</v>
      </c>
      <c r="D80" s="109" t="s">
        <v>124</v>
      </c>
      <c r="E80" s="109" t="s">
        <v>324</v>
      </c>
      <c r="F80" s="96" t="s">
        <v>1310</v>
      </c>
      <c r="G80" s="109" t="s">
        <v>1179</v>
      </c>
      <c r="H80" s="109" t="s">
        <v>137</v>
      </c>
      <c r="I80" s="103">
        <v>267437.50645799999</v>
      </c>
      <c r="J80" s="105">
        <v>4281</v>
      </c>
      <c r="K80" s="96"/>
      <c r="L80" s="103">
        <v>11448.999651441998</v>
      </c>
      <c r="M80" s="104">
        <v>6.9065781420723539E-3</v>
      </c>
      <c r="N80" s="104">
        <f t="shared" si="1"/>
        <v>9.3124132448855785E-4</v>
      </c>
      <c r="O80" s="104">
        <f>L80/'סכום נכסי הקרן'!$C$42</f>
        <v>1.52003013191272E-4</v>
      </c>
    </row>
    <row r="81" spans="2:15">
      <c r="B81" s="102" t="s">
        <v>1311</v>
      </c>
      <c r="C81" s="96" t="s">
        <v>1312</v>
      </c>
      <c r="D81" s="109" t="s">
        <v>124</v>
      </c>
      <c r="E81" s="109" t="s">
        <v>324</v>
      </c>
      <c r="F81" s="96" t="s">
        <v>1313</v>
      </c>
      <c r="G81" s="109" t="s">
        <v>708</v>
      </c>
      <c r="H81" s="109" t="s">
        <v>137</v>
      </c>
      <c r="I81" s="103">
        <v>334858.707077</v>
      </c>
      <c r="J81" s="105">
        <v>9394</v>
      </c>
      <c r="K81" s="96"/>
      <c r="L81" s="103">
        <v>31456.626942814997</v>
      </c>
      <c r="M81" s="104">
        <v>2.6623558089924462E-2</v>
      </c>
      <c r="N81" s="104">
        <f t="shared" si="1"/>
        <v>2.5586262407196387E-3</v>
      </c>
      <c r="O81" s="104">
        <f>L81/'סכום נכסי הקרן'!$C$42</f>
        <v>4.1763492232610916E-4</v>
      </c>
    </row>
    <row r="82" spans="2:15">
      <c r="B82" s="102" t="s">
        <v>1314</v>
      </c>
      <c r="C82" s="96" t="s">
        <v>1315</v>
      </c>
      <c r="D82" s="109" t="s">
        <v>124</v>
      </c>
      <c r="E82" s="109" t="s">
        <v>324</v>
      </c>
      <c r="F82" s="96" t="s">
        <v>498</v>
      </c>
      <c r="G82" s="109" t="s">
        <v>389</v>
      </c>
      <c r="H82" s="109" t="s">
        <v>137</v>
      </c>
      <c r="I82" s="103">
        <v>4595885.8555370001</v>
      </c>
      <c r="J82" s="105">
        <v>1264</v>
      </c>
      <c r="K82" s="96"/>
      <c r="L82" s="103">
        <v>58091.997213965005</v>
      </c>
      <c r="M82" s="104">
        <v>2.5748918733060778E-2</v>
      </c>
      <c r="N82" s="104">
        <f t="shared" si="1"/>
        <v>4.7251000152580842E-3</v>
      </c>
      <c r="O82" s="104">
        <f>L82/'סכום נכסי הקרן'!$C$42</f>
        <v>7.7126027492799363E-4</v>
      </c>
    </row>
    <row r="83" spans="2:15">
      <c r="B83" s="102" t="s">
        <v>1316</v>
      </c>
      <c r="C83" s="96" t="s">
        <v>1317</v>
      </c>
      <c r="D83" s="109" t="s">
        <v>124</v>
      </c>
      <c r="E83" s="109" t="s">
        <v>324</v>
      </c>
      <c r="F83" s="96" t="s">
        <v>1318</v>
      </c>
      <c r="G83" s="109" t="s">
        <v>132</v>
      </c>
      <c r="H83" s="109" t="s">
        <v>137</v>
      </c>
      <c r="I83" s="103">
        <v>221661.80330200001</v>
      </c>
      <c r="J83" s="105">
        <v>19180</v>
      </c>
      <c r="K83" s="96"/>
      <c r="L83" s="103">
        <v>42514.733873153004</v>
      </c>
      <c r="M83" s="104">
        <v>1.6090919948868954E-2</v>
      </c>
      <c r="N83" s="104">
        <f t="shared" si="1"/>
        <v>3.4580730446023746E-3</v>
      </c>
      <c r="O83" s="104">
        <f>L83/'סכום נכסי הקרן'!$C$42</f>
        <v>5.6444823569632655E-4</v>
      </c>
    </row>
    <row r="84" spans="2:15">
      <c r="B84" s="102" t="s">
        <v>1319</v>
      </c>
      <c r="C84" s="96" t="s">
        <v>1320</v>
      </c>
      <c r="D84" s="109" t="s">
        <v>124</v>
      </c>
      <c r="E84" s="109" t="s">
        <v>324</v>
      </c>
      <c r="F84" s="96" t="s">
        <v>1321</v>
      </c>
      <c r="G84" s="109" t="s">
        <v>131</v>
      </c>
      <c r="H84" s="109" t="s">
        <v>137</v>
      </c>
      <c r="I84" s="103">
        <v>24085211.072152995</v>
      </c>
      <c r="J84" s="105">
        <v>83.7</v>
      </c>
      <c r="K84" s="96"/>
      <c r="L84" s="103">
        <v>20159.321667451</v>
      </c>
      <c r="M84" s="104">
        <v>2.1431593226234905E-2</v>
      </c>
      <c r="N84" s="104">
        <f t="shared" si="1"/>
        <v>1.6397234677200357E-3</v>
      </c>
      <c r="O84" s="104">
        <f>L84/'סכום נכסי הקרן'!$C$42</f>
        <v>2.6764588441215517E-4</v>
      </c>
    </row>
    <row r="85" spans="2:15">
      <c r="B85" s="102" t="s">
        <v>1322</v>
      </c>
      <c r="C85" s="96" t="s">
        <v>1323</v>
      </c>
      <c r="D85" s="109" t="s">
        <v>124</v>
      </c>
      <c r="E85" s="109" t="s">
        <v>324</v>
      </c>
      <c r="F85" s="96" t="s">
        <v>1324</v>
      </c>
      <c r="G85" s="109" t="s">
        <v>132</v>
      </c>
      <c r="H85" s="109" t="s">
        <v>137</v>
      </c>
      <c r="I85" s="103">
        <v>109166.69620000001</v>
      </c>
      <c r="J85" s="105">
        <v>16990</v>
      </c>
      <c r="K85" s="96"/>
      <c r="L85" s="103">
        <v>18547.421684502999</v>
      </c>
      <c r="M85" s="104">
        <v>1.2805729919369672E-2</v>
      </c>
      <c r="N85" s="104">
        <f t="shared" si="1"/>
        <v>1.5086143821437669E-3</v>
      </c>
      <c r="O85" s="104">
        <f>L85/'סכום נכסי הקרן'!$C$42</f>
        <v>2.4624544229228865E-4</v>
      </c>
    </row>
    <row r="86" spans="2:15">
      <c r="B86" s="99"/>
      <c r="C86" s="96"/>
      <c r="D86" s="96"/>
      <c r="E86" s="96"/>
      <c r="F86" s="96"/>
      <c r="G86" s="96"/>
      <c r="H86" s="96"/>
      <c r="I86" s="103"/>
      <c r="J86" s="105"/>
      <c r="K86" s="96"/>
      <c r="L86" s="96"/>
      <c r="M86" s="96"/>
      <c r="N86" s="104"/>
      <c r="O86" s="96"/>
    </row>
    <row r="87" spans="2:15">
      <c r="B87" s="112" t="s">
        <v>30</v>
      </c>
      <c r="C87" s="98"/>
      <c r="D87" s="98"/>
      <c r="E87" s="98"/>
      <c r="F87" s="98"/>
      <c r="G87" s="98"/>
      <c r="H87" s="98"/>
      <c r="I87" s="106"/>
      <c r="J87" s="108"/>
      <c r="K87" s="98"/>
      <c r="L87" s="106">
        <f>SUM(L88:L129)</f>
        <v>447632.22767174907</v>
      </c>
      <c r="M87" s="98"/>
      <c r="N87" s="107">
        <f t="shared" ref="N87:N129" si="2">L87/$L$11</f>
        <v>3.640961143083804E-2</v>
      </c>
      <c r="O87" s="107">
        <f>L87/'סכום נכסי הקרן'!$C$42</f>
        <v>5.9430037102898804E-3</v>
      </c>
    </row>
    <row r="88" spans="2:15">
      <c r="B88" s="102" t="s">
        <v>1325</v>
      </c>
      <c r="C88" s="96" t="s">
        <v>1326</v>
      </c>
      <c r="D88" s="109" t="s">
        <v>124</v>
      </c>
      <c r="E88" s="109" t="s">
        <v>324</v>
      </c>
      <c r="F88" s="96" t="s">
        <v>1327</v>
      </c>
      <c r="G88" s="109" t="s">
        <v>1328</v>
      </c>
      <c r="H88" s="109" t="s">
        <v>137</v>
      </c>
      <c r="I88" s="103">
        <v>9353109.5467989966</v>
      </c>
      <c r="J88" s="105">
        <v>357.5</v>
      </c>
      <c r="K88" s="96"/>
      <c r="L88" s="103">
        <v>33437.366631737998</v>
      </c>
      <c r="M88" s="104">
        <v>3.1507535684557796E-2</v>
      </c>
      <c r="N88" s="104">
        <f t="shared" si="2"/>
        <v>2.7197360937667027E-3</v>
      </c>
      <c r="O88" s="104">
        <f>L88/'סכום נכסי הקרן'!$C$42</f>
        <v>4.4393227670028965E-4</v>
      </c>
    </row>
    <row r="89" spans="2:15">
      <c r="B89" s="102" t="s">
        <v>1329</v>
      </c>
      <c r="C89" s="96" t="s">
        <v>1330</v>
      </c>
      <c r="D89" s="109" t="s">
        <v>124</v>
      </c>
      <c r="E89" s="109" t="s">
        <v>324</v>
      </c>
      <c r="F89" s="96" t="s">
        <v>1331</v>
      </c>
      <c r="G89" s="109" t="s">
        <v>1235</v>
      </c>
      <c r="H89" s="109" t="s">
        <v>137</v>
      </c>
      <c r="I89" s="103">
        <v>129126.72164900001</v>
      </c>
      <c r="J89" s="105">
        <v>2871</v>
      </c>
      <c r="K89" s="96"/>
      <c r="L89" s="103">
        <v>3707.2281785199998</v>
      </c>
      <c r="M89" s="104">
        <v>2.7959353142113036E-2</v>
      </c>
      <c r="N89" s="104">
        <f t="shared" si="2"/>
        <v>3.0153936450783708E-4</v>
      </c>
      <c r="O89" s="104">
        <f>L89/'סכום נכסי הקרן'!$C$42</f>
        <v>4.9219134498939117E-5</v>
      </c>
    </row>
    <row r="90" spans="2:15">
      <c r="B90" s="102" t="s">
        <v>1332</v>
      </c>
      <c r="C90" s="96" t="s">
        <v>1333</v>
      </c>
      <c r="D90" s="109" t="s">
        <v>124</v>
      </c>
      <c r="E90" s="109" t="s">
        <v>324</v>
      </c>
      <c r="F90" s="96" t="s">
        <v>1334</v>
      </c>
      <c r="G90" s="109" t="s">
        <v>133</v>
      </c>
      <c r="H90" s="109" t="s">
        <v>137</v>
      </c>
      <c r="I90" s="103">
        <v>1687824.4846200002</v>
      </c>
      <c r="J90" s="105">
        <v>232</v>
      </c>
      <c r="K90" s="96"/>
      <c r="L90" s="103">
        <v>3915.7528043200005</v>
      </c>
      <c r="M90" s="104">
        <v>3.0779448493461044E-2</v>
      </c>
      <c r="N90" s="104">
        <f t="shared" si="2"/>
        <v>3.185003877090227E-4</v>
      </c>
      <c r="O90" s="104">
        <f>L90/'סכום נכסי הקרן'!$C$42</f>
        <v>5.1987618419906866E-5</v>
      </c>
    </row>
    <row r="91" spans="2:15">
      <c r="B91" s="102" t="s">
        <v>1335</v>
      </c>
      <c r="C91" s="96" t="s">
        <v>1336</v>
      </c>
      <c r="D91" s="109" t="s">
        <v>124</v>
      </c>
      <c r="E91" s="109" t="s">
        <v>324</v>
      </c>
      <c r="F91" s="96" t="s">
        <v>1337</v>
      </c>
      <c r="G91" s="109" t="s">
        <v>133</v>
      </c>
      <c r="H91" s="109" t="s">
        <v>137</v>
      </c>
      <c r="I91" s="103">
        <v>537256.09496899997</v>
      </c>
      <c r="J91" s="105">
        <v>1779</v>
      </c>
      <c r="K91" s="96"/>
      <c r="L91" s="103">
        <v>9557.7859294949994</v>
      </c>
      <c r="M91" s="104">
        <v>4.0472037206958654E-2</v>
      </c>
      <c r="N91" s="104">
        <f t="shared" si="2"/>
        <v>7.7741335480257406E-4</v>
      </c>
      <c r="O91" s="104">
        <f>L91/'סכום נכסי הקרן'!$C$42</f>
        <v>1.2689425320555416E-4</v>
      </c>
    </row>
    <row r="92" spans="2:15">
      <c r="B92" s="102" t="s">
        <v>1338</v>
      </c>
      <c r="C92" s="96" t="s">
        <v>1339</v>
      </c>
      <c r="D92" s="109" t="s">
        <v>124</v>
      </c>
      <c r="E92" s="109" t="s">
        <v>324</v>
      </c>
      <c r="F92" s="96" t="s">
        <v>1340</v>
      </c>
      <c r="G92" s="109" t="s">
        <v>132</v>
      </c>
      <c r="H92" s="109" t="s">
        <v>137</v>
      </c>
      <c r="I92" s="103">
        <v>147604.44425</v>
      </c>
      <c r="J92" s="105">
        <v>9430</v>
      </c>
      <c r="K92" s="96"/>
      <c r="L92" s="103">
        <v>13919.099223555</v>
      </c>
      <c r="M92" s="104">
        <v>1.3084778857938862E-2</v>
      </c>
      <c r="N92" s="104">
        <f t="shared" si="2"/>
        <v>1.1321548424537205E-3</v>
      </c>
      <c r="O92" s="104">
        <f>L92/'סכום נכסי הקרן'!$C$42</f>
        <v>1.8479736984027044E-4</v>
      </c>
    </row>
    <row r="93" spans="2:15">
      <c r="B93" s="102" t="s">
        <v>1341</v>
      </c>
      <c r="C93" s="96" t="s">
        <v>1342</v>
      </c>
      <c r="D93" s="109" t="s">
        <v>124</v>
      </c>
      <c r="E93" s="109" t="s">
        <v>324</v>
      </c>
      <c r="F93" s="96" t="s">
        <v>1343</v>
      </c>
      <c r="G93" s="109" t="s">
        <v>1344</v>
      </c>
      <c r="H93" s="109" t="s">
        <v>137</v>
      </c>
      <c r="I93" s="103">
        <v>7924942.4854899999</v>
      </c>
      <c r="J93" s="105">
        <v>222.7</v>
      </c>
      <c r="K93" s="96"/>
      <c r="L93" s="103">
        <v>17648.846916733</v>
      </c>
      <c r="M93" s="104">
        <v>1.8730527269847294E-2</v>
      </c>
      <c r="N93" s="104">
        <f t="shared" si="2"/>
        <v>1.4355259043408403E-3</v>
      </c>
      <c r="O93" s="104">
        <f>L93/'סכום נכסי הקרן'!$C$42</f>
        <v>2.3431548540199526E-4</v>
      </c>
    </row>
    <row r="94" spans="2:15">
      <c r="B94" s="102" t="s">
        <v>1345</v>
      </c>
      <c r="C94" s="96" t="s">
        <v>1346</v>
      </c>
      <c r="D94" s="109" t="s">
        <v>124</v>
      </c>
      <c r="E94" s="109" t="s">
        <v>324</v>
      </c>
      <c r="F94" s="96" t="s">
        <v>1347</v>
      </c>
      <c r="G94" s="109" t="s">
        <v>1348</v>
      </c>
      <c r="H94" s="109" t="s">
        <v>137</v>
      </c>
      <c r="I94" s="103">
        <v>845654.16739399999</v>
      </c>
      <c r="J94" s="105">
        <v>416</v>
      </c>
      <c r="K94" s="96"/>
      <c r="L94" s="103">
        <v>3517.9213363519998</v>
      </c>
      <c r="M94" s="104">
        <v>4.3808705779871414E-2</v>
      </c>
      <c r="N94" s="104">
        <f t="shared" si="2"/>
        <v>2.8614148174057968E-4</v>
      </c>
      <c r="O94" s="104">
        <f>L94/'סכום נכסי הקרן'!$C$42</f>
        <v>4.670579610228397E-5</v>
      </c>
    </row>
    <row r="95" spans="2:15">
      <c r="B95" s="102" t="s">
        <v>1349</v>
      </c>
      <c r="C95" s="96" t="s">
        <v>1350</v>
      </c>
      <c r="D95" s="109" t="s">
        <v>124</v>
      </c>
      <c r="E95" s="109" t="s">
        <v>324</v>
      </c>
      <c r="F95" s="96" t="s">
        <v>1351</v>
      </c>
      <c r="G95" s="109" t="s">
        <v>160</v>
      </c>
      <c r="H95" s="109" t="s">
        <v>137</v>
      </c>
      <c r="I95" s="103">
        <v>98599.532925000007</v>
      </c>
      <c r="J95" s="105">
        <v>17450</v>
      </c>
      <c r="K95" s="96"/>
      <c r="L95" s="103">
        <v>17205.618495416002</v>
      </c>
      <c r="M95" s="104">
        <v>1.1633634687391783E-2</v>
      </c>
      <c r="N95" s="104">
        <f t="shared" si="2"/>
        <v>1.3994744907078398E-3</v>
      </c>
      <c r="O95" s="104">
        <f>L95/'סכום נכסי הקרן'!$C$42</f>
        <v>2.2843094896883107E-4</v>
      </c>
    </row>
    <row r="96" spans="2:15">
      <c r="B96" s="102" t="s">
        <v>1352</v>
      </c>
      <c r="C96" s="96" t="s">
        <v>1353</v>
      </c>
      <c r="D96" s="109" t="s">
        <v>124</v>
      </c>
      <c r="E96" s="109" t="s">
        <v>324</v>
      </c>
      <c r="F96" s="96" t="s">
        <v>1354</v>
      </c>
      <c r="G96" s="109" t="s">
        <v>159</v>
      </c>
      <c r="H96" s="109" t="s">
        <v>137</v>
      </c>
      <c r="I96" s="103">
        <v>507559.33857699996</v>
      </c>
      <c r="J96" s="105">
        <v>614</v>
      </c>
      <c r="K96" s="96"/>
      <c r="L96" s="103">
        <v>3116.4143407269994</v>
      </c>
      <c r="M96" s="104">
        <v>1.1785761862909788E-2</v>
      </c>
      <c r="N96" s="104">
        <f t="shared" si="2"/>
        <v>2.534836148718219E-4</v>
      </c>
      <c r="O96" s="104">
        <f>L96/'סכום נכסי הקרן'!$C$42</f>
        <v>4.1375175523158687E-5</v>
      </c>
    </row>
    <row r="97" spans="2:15">
      <c r="B97" s="102" t="s">
        <v>1355</v>
      </c>
      <c r="C97" s="96" t="s">
        <v>1356</v>
      </c>
      <c r="D97" s="109" t="s">
        <v>124</v>
      </c>
      <c r="E97" s="109" t="s">
        <v>324</v>
      </c>
      <c r="F97" s="96" t="s">
        <v>1357</v>
      </c>
      <c r="G97" s="109" t="s">
        <v>679</v>
      </c>
      <c r="H97" s="109" t="s">
        <v>137</v>
      </c>
      <c r="I97" s="103">
        <v>532073.62618400005</v>
      </c>
      <c r="J97" s="105">
        <v>1331</v>
      </c>
      <c r="K97" s="96"/>
      <c r="L97" s="103">
        <v>7081.8999645269996</v>
      </c>
      <c r="M97" s="104">
        <v>1.9006855816725534E-2</v>
      </c>
      <c r="N97" s="104">
        <f t="shared" si="2"/>
        <v>5.7602918190594596E-4</v>
      </c>
      <c r="O97" s="104">
        <f>L97/'סכום נכסי הקרן'!$C$42</f>
        <v>9.4023073325160333E-5</v>
      </c>
    </row>
    <row r="98" spans="2:15">
      <c r="B98" s="102" t="s">
        <v>1358</v>
      </c>
      <c r="C98" s="96" t="s">
        <v>1359</v>
      </c>
      <c r="D98" s="109" t="s">
        <v>124</v>
      </c>
      <c r="E98" s="109" t="s">
        <v>324</v>
      </c>
      <c r="F98" s="96" t="s">
        <v>1360</v>
      </c>
      <c r="G98" s="109" t="s">
        <v>133</v>
      </c>
      <c r="H98" s="109" t="s">
        <v>137</v>
      </c>
      <c r="I98" s="103">
        <v>284042.44113000005</v>
      </c>
      <c r="J98" s="105">
        <v>1535</v>
      </c>
      <c r="K98" s="96"/>
      <c r="L98" s="103">
        <v>4360.0514713699995</v>
      </c>
      <c r="M98" s="104">
        <v>4.2737744131848519E-2</v>
      </c>
      <c r="N98" s="104">
        <f t="shared" si="2"/>
        <v>3.5463885323164414E-4</v>
      </c>
      <c r="O98" s="104">
        <f>L98/'סכום נכסי הקרן'!$C$42</f>
        <v>5.788636400506894E-5</v>
      </c>
    </row>
    <row r="99" spans="2:15">
      <c r="B99" s="102" t="s">
        <v>1361</v>
      </c>
      <c r="C99" s="96" t="s">
        <v>1362</v>
      </c>
      <c r="D99" s="109" t="s">
        <v>124</v>
      </c>
      <c r="E99" s="109" t="s">
        <v>324</v>
      </c>
      <c r="F99" s="96" t="s">
        <v>1363</v>
      </c>
      <c r="G99" s="109" t="s">
        <v>1348</v>
      </c>
      <c r="H99" s="109" t="s">
        <v>137</v>
      </c>
      <c r="I99" s="103">
        <v>123832.529928</v>
      </c>
      <c r="J99" s="105">
        <v>9180</v>
      </c>
      <c r="K99" s="96"/>
      <c r="L99" s="103">
        <v>11367.826248099002</v>
      </c>
      <c r="M99" s="104">
        <v>2.4485423122324958E-2</v>
      </c>
      <c r="N99" s="104">
        <f t="shared" si="2"/>
        <v>9.2463882383839364E-4</v>
      </c>
      <c r="O99" s="104">
        <f>L99/'סכום נכסי הקרן'!$C$42</f>
        <v>1.5092531188331781E-4</v>
      </c>
    </row>
    <row r="100" spans="2:15">
      <c r="B100" s="102" t="s">
        <v>1364</v>
      </c>
      <c r="C100" s="96" t="s">
        <v>1365</v>
      </c>
      <c r="D100" s="109" t="s">
        <v>124</v>
      </c>
      <c r="E100" s="109" t="s">
        <v>324</v>
      </c>
      <c r="F100" s="96" t="s">
        <v>1366</v>
      </c>
      <c r="G100" s="109" t="s">
        <v>643</v>
      </c>
      <c r="H100" s="109" t="s">
        <v>137</v>
      </c>
      <c r="I100" s="103">
        <v>327600.62145899999</v>
      </c>
      <c r="J100" s="105">
        <v>8510</v>
      </c>
      <c r="K100" s="96"/>
      <c r="L100" s="103">
        <v>27878.812886183001</v>
      </c>
      <c r="M100" s="104">
        <v>2.5910522298429807E-2</v>
      </c>
      <c r="N100" s="104">
        <f t="shared" si="2"/>
        <v>2.2676131913435633E-3</v>
      </c>
      <c r="O100" s="104">
        <f>L100/'סכום נכסי הקרן'!$C$42</f>
        <v>3.7013395859102381E-4</v>
      </c>
    </row>
    <row r="101" spans="2:15">
      <c r="B101" s="102" t="s">
        <v>1367</v>
      </c>
      <c r="C101" s="96" t="s">
        <v>1368</v>
      </c>
      <c r="D101" s="109" t="s">
        <v>124</v>
      </c>
      <c r="E101" s="109" t="s">
        <v>324</v>
      </c>
      <c r="F101" s="96" t="s">
        <v>1369</v>
      </c>
      <c r="G101" s="109" t="s">
        <v>833</v>
      </c>
      <c r="H101" s="109" t="s">
        <v>137</v>
      </c>
      <c r="I101" s="103">
        <v>47208.296370000004</v>
      </c>
      <c r="J101" s="105">
        <v>0</v>
      </c>
      <c r="K101" s="96"/>
      <c r="L101" s="103">
        <v>4.6398999999999994E-5</v>
      </c>
      <c r="M101" s="104">
        <v>2.9861073234695255E-2</v>
      </c>
      <c r="N101" s="104">
        <f t="shared" si="2"/>
        <v>3.774012361813853E-12</v>
      </c>
      <c r="O101" s="104">
        <f>L101/'סכום נכסי הקרן'!$C$42</f>
        <v>6.1601782022707385E-13</v>
      </c>
    </row>
    <row r="102" spans="2:15">
      <c r="B102" s="102" t="s">
        <v>1370</v>
      </c>
      <c r="C102" s="96" t="s">
        <v>1371</v>
      </c>
      <c r="D102" s="109" t="s">
        <v>124</v>
      </c>
      <c r="E102" s="109" t="s">
        <v>324</v>
      </c>
      <c r="F102" s="96" t="s">
        <v>1372</v>
      </c>
      <c r="G102" s="109" t="s">
        <v>158</v>
      </c>
      <c r="H102" s="109" t="s">
        <v>137</v>
      </c>
      <c r="I102" s="103">
        <v>327178.38345900003</v>
      </c>
      <c r="J102" s="105">
        <v>508.5</v>
      </c>
      <c r="K102" s="96"/>
      <c r="L102" s="103">
        <v>1663.7020818250001</v>
      </c>
      <c r="M102" s="104">
        <v>5.4235556915788768E-2</v>
      </c>
      <c r="N102" s="104">
        <f t="shared" si="2"/>
        <v>1.3532257641722868E-4</v>
      </c>
      <c r="O102" s="104">
        <f>L102/'סכום נכסי הקרן'!$C$42</f>
        <v>2.2088194356625824E-5</v>
      </c>
    </row>
    <row r="103" spans="2:15">
      <c r="B103" s="102" t="s">
        <v>1373</v>
      </c>
      <c r="C103" s="96" t="s">
        <v>1374</v>
      </c>
      <c r="D103" s="109" t="s">
        <v>124</v>
      </c>
      <c r="E103" s="109" t="s">
        <v>324</v>
      </c>
      <c r="F103" s="96" t="s">
        <v>1375</v>
      </c>
      <c r="G103" s="109" t="s">
        <v>160</v>
      </c>
      <c r="H103" s="109" t="s">
        <v>137</v>
      </c>
      <c r="I103" s="103">
        <v>747597.24896400003</v>
      </c>
      <c r="J103" s="105">
        <v>1214</v>
      </c>
      <c r="K103" s="96"/>
      <c r="L103" s="103">
        <v>9075.8306005610011</v>
      </c>
      <c r="M103" s="104">
        <v>4.59172244375365E-2</v>
      </c>
      <c r="N103" s="104">
        <f t="shared" si="2"/>
        <v>7.3821196319415639E-4</v>
      </c>
      <c r="O103" s="104">
        <f>L103/'סכום נכסי הקרן'!$C$42</f>
        <v>1.204955577341702E-4</v>
      </c>
    </row>
    <row r="104" spans="2:15">
      <c r="B104" s="102" t="s">
        <v>1376</v>
      </c>
      <c r="C104" s="96" t="s">
        <v>1377</v>
      </c>
      <c r="D104" s="109" t="s">
        <v>124</v>
      </c>
      <c r="E104" s="109" t="s">
        <v>324</v>
      </c>
      <c r="F104" s="96" t="s">
        <v>1378</v>
      </c>
      <c r="G104" s="109" t="s">
        <v>509</v>
      </c>
      <c r="H104" s="109" t="s">
        <v>137</v>
      </c>
      <c r="I104" s="103">
        <v>1046579.8083880001</v>
      </c>
      <c r="J104" s="105">
        <v>586.29999999999995</v>
      </c>
      <c r="K104" s="96"/>
      <c r="L104" s="103">
        <v>6136.097420211001</v>
      </c>
      <c r="M104" s="104">
        <v>3.0573287019762134E-2</v>
      </c>
      <c r="N104" s="104">
        <f t="shared" si="2"/>
        <v>4.9909928052695987E-4</v>
      </c>
      <c r="O104" s="104">
        <f>L104/'סכום נכסי הקרן'!$C$42</f>
        <v>8.1466095336092423E-5</v>
      </c>
    </row>
    <row r="105" spans="2:15">
      <c r="B105" s="102" t="s">
        <v>1379</v>
      </c>
      <c r="C105" s="96" t="s">
        <v>1380</v>
      </c>
      <c r="D105" s="109" t="s">
        <v>124</v>
      </c>
      <c r="E105" s="109" t="s">
        <v>324</v>
      </c>
      <c r="F105" s="96" t="s">
        <v>1381</v>
      </c>
      <c r="G105" s="109" t="s">
        <v>509</v>
      </c>
      <c r="H105" s="109" t="s">
        <v>137</v>
      </c>
      <c r="I105" s="103">
        <v>653405.18475900008</v>
      </c>
      <c r="J105" s="105">
        <v>1114</v>
      </c>
      <c r="K105" s="96"/>
      <c r="L105" s="103">
        <v>7278.9337582280004</v>
      </c>
      <c r="M105" s="104">
        <v>4.3044480508758802E-2</v>
      </c>
      <c r="N105" s="104">
        <f t="shared" si="2"/>
        <v>5.9205556120555704E-4</v>
      </c>
      <c r="O105" s="104">
        <f>L105/'סכום נכסי הקרן'!$C$42</f>
        <v>9.663899884309739E-5</v>
      </c>
    </row>
    <row r="106" spans="2:15">
      <c r="B106" s="102" t="s">
        <v>1382</v>
      </c>
      <c r="C106" s="96" t="s">
        <v>1383</v>
      </c>
      <c r="D106" s="109" t="s">
        <v>124</v>
      </c>
      <c r="E106" s="109" t="s">
        <v>324</v>
      </c>
      <c r="F106" s="96" t="s">
        <v>1384</v>
      </c>
      <c r="G106" s="109" t="s">
        <v>453</v>
      </c>
      <c r="H106" s="109" t="s">
        <v>137</v>
      </c>
      <c r="I106" s="103">
        <v>35189859.329085998</v>
      </c>
      <c r="J106" s="105">
        <v>75</v>
      </c>
      <c r="K106" s="96"/>
      <c r="L106" s="103">
        <v>26392.394496817004</v>
      </c>
      <c r="M106" s="104">
        <v>3.7302580462468427E-2</v>
      </c>
      <c r="N106" s="104">
        <f t="shared" si="2"/>
        <v>2.1467105560217955E-3</v>
      </c>
      <c r="O106" s="104">
        <f>L106/'סכום נכסי הקרן'!$C$42</f>
        <v>3.5039947689610192E-4</v>
      </c>
    </row>
    <row r="107" spans="2:15">
      <c r="B107" s="102" t="s">
        <v>1385</v>
      </c>
      <c r="C107" s="96" t="s">
        <v>1386</v>
      </c>
      <c r="D107" s="109" t="s">
        <v>124</v>
      </c>
      <c r="E107" s="109" t="s">
        <v>324</v>
      </c>
      <c r="F107" s="96" t="s">
        <v>1387</v>
      </c>
      <c r="G107" s="109" t="s">
        <v>131</v>
      </c>
      <c r="H107" s="109" t="s">
        <v>137</v>
      </c>
      <c r="I107" s="103">
        <v>614990.420071</v>
      </c>
      <c r="J107" s="105">
        <v>468.6</v>
      </c>
      <c r="K107" s="96"/>
      <c r="L107" s="103">
        <v>2881.8451084360004</v>
      </c>
      <c r="M107" s="104">
        <v>3.0747983604369783E-2</v>
      </c>
      <c r="N107" s="104">
        <f t="shared" si="2"/>
        <v>2.3440416957413413E-4</v>
      </c>
      <c r="O107" s="104">
        <f>L107/'סכום נכסי הקרן'!$C$42</f>
        <v>3.8260909543972944E-5</v>
      </c>
    </row>
    <row r="108" spans="2:15">
      <c r="B108" s="102" t="s">
        <v>1388</v>
      </c>
      <c r="C108" s="96" t="s">
        <v>1389</v>
      </c>
      <c r="D108" s="109" t="s">
        <v>124</v>
      </c>
      <c r="E108" s="109" t="s">
        <v>324</v>
      </c>
      <c r="F108" s="96" t="s">
        <v>1390</v>
      </c>
      <c r="G108" s="109" t="s">
        <v>708</v>
      </c>
      <c r="H108" s="109" t="s">
        <v>137</v>
      </c>
      <c r="I108" s="103">
        <v>453265.91950399993</v>
      </c>
      <c r="J108" s="105">
        <v>1813</v>
      </c>
      <c r="K108" s="96"/>
      <c r="L108" s="103">
        <v>8217.7111206169993</v>
      </c>
      <c r="M108" s="104">
        <v>3.124580881435195E-2</v>
      </c>
      <c r="N108" s="104">
        <f t="shared" si="2"/>
        <v>6.6841404674720852E-4</v>
      </c>
      <c r="O108" s="104">
        <f>L108/'סכום נכסי הקרן'!$C$42</f>
        <v>1.0910270677769498E-4</v>
      </c>
    </row>
    <row r="109" spans="2:15">
      <c r="B109" s="102" t="s">
        <v>1391</v>
      </c>
      <c r="C109" s="96" t="s">
        <v>1392</v>
      </c>
      <c r="D109" s="109" t="s">
        <v>124</v>
      </c>
      <c r="E109" s="109" t="s">
        <v>324</v>
      </c>
      <c r="F109" s="96" t="s">
        <v>1393</v>
      </c>
      <c r="G109" s="109" t="s">
        <v>133</v>
      </c>
      <c r="H109" s="109" t="s">
        <v>137</v>
      </c>
      <c r="I109" s="103">
        <v>453641.75772600004</v>
      </c>
      <c r="J109" s="105">
        <v>418.2</v>
      </c>
      <c r="K109" s="96"/>
      <c r="L109" s="103">
        <v>1897.1298292549998</v>
      </c>
      <c r="M109" s="104">
        <v>3.9362647394685979E-2</v>
      </c>
      <c r="N109" s="104">
        <f t="shared" si="2"/>
        <v>1.5430917536098134E-4</v>
      </c>
      <c r="O109" s="104">
        <f>L109/'סכום נכסי הקרן'!$C$42</f>
        <v>2.5187305375232782E-5</v>
      </c>
    </row>
    <row r="110" spans="2:15">
      <c r="B110" s="102" t="s">
        <v>1394</v>
      </c>
      <c r="C110" s="96" t="s">
        <v>1395</v>
      </c>
      <c r="D110" s="109" t="s">
        <v>124</v>
      </c>
      <c r="E110" s="109" t="s">
        <v>324</v>
      </c>
      <c r="F110" s="96" t="s">
        <v>1396</v>
      </c>
      <c r="G110" s="109" t="s">
        <v>643</v>
      </c>
      <c r="H110" s="109" t="s">
        <v>137</v>
      </c>
      <c r="I110" s="103">
        <v>190289.36524899999</v>
      </c>
      <c r="J110" s="105">
        <v>12980</v>
      </c>
      <c r="K110" s="96"/>
      <c r="L110" s="103">
        <v>24699.559609259995</v>
      </c>
      <c r="M110" s="104">
        <v>5.2131330420153242E-2</v>
      </c>
      <c r="N110" s="104">
        <f t="shared" si="2"/>
        <v>2.0090183688593584E-3</v>
      </c>
      <c r="O110" s="104">
        <f>L110/'סכום נכסי הקרן'!$C$42</f>
        <v>3.2792449990441647E-4</v>
      </c>
    </row>
    <row r="111" spans="2:15">
      <c r="B111" s="102" t="s">
        <v>1397</v>
      </c>
      <c r="C111" s="96" t="s">
        <v>1398</v>
      </c>
      <c r="D111" s="109" t="s">
        <v>124</v>
      </c>
      <c r="E111" s="109" t="s">
        <v>324</v>
      </c>
      <c r="F111" s="96" t="s">
        <v>1399</v>
      </c>
      <c r="G111" s="109" t="s">
        <v>708</v>
      </c>
      <c r="H111" s="109" t="s">
        <v>137</v>
      </c>
      <c r="I111" s="103">
        <v>19115.228515999999</v>
      </c>
      <c r="J111" s="105">
        <v>11700</v>
      </c>
      <c r="K111" s="96"/>
      <c r="L111" s="103">
        <v>2236.4817363820002</v>
      </c>
      <c r="M111" s="104">
        <v>5.7492452280180845E-3</v>
      </c>
      <c r="N111" s="104">
        <f t="shared" si="2"/>
        <v>1.8191145757616716E-4</v>
      </c>
      <c r="O111" s="104">
        <f>L111/'סכום נכסי הקרן'!$C$42</f>
        <v>2.9692721916931426E-5</v>
      </c>
    </row>
    <row r="112" spans="2:15">
      <c r="B112" s="102" t="s">
        <v>1400</v>
      </c>
      <c r="C112" s="96" t="s">
        <v>1401</v>
      </c>
      <c r="D112" s="109" t="s">
        <v>124</v>
      </c>
      <c r="E112" s="109" t="s">
        <v>324</v>
      </c>
      <c r="F112" s="96" t="s">
        <v>1402</v>
      </c>
      <c r="G112" s="109" t="s">
        <v>132</v>
      </c>
      <c r="H112" s="109" t="s">
        <v>137</v>
      </c>
      <c r="I112" s="103">
        <v>1229309.2033170001</v>
      </c>
      <c r="J112" s="105">
        <v>606.6</v>
      </c>
      <c r="K112" s="96"/>
      <c r="L112" s="103">
        <v>7456.9896280909998</v>
      </c>
      <c r="M112" s="104">
        <v>3.1027407455436706E-2</v>
      </c>
      <c r="N112" s="104">
        <f t="shared" si="2"/>
        <v>6.0653830984144308E-4</v>
      </c>
      <c r="O112" s="104">
        <f>L112/'סכום נכסי הקרן'!$C$42</f>
        <v>9.9002963343014218E-5</v>
      </c>
    </row>
    <row r="113" spans="2:15">
      <c r="B113" s="102" t="s">
        <v>1403</v>
      </c>
      <c r="C113" s="96" t="s">
        <v>1404</v>
      </c>
      <c r="D113" s="109" t="s">
        <v>124</v>
      </c>
      <c r="E113" s="109" t="s">
        <v>324</v>
      </c>
      <c r="F113" s="96" t="s">
        <v>689</v>
      </c>
      <c r="G113" s="109" t="s">
        <v>389</v>
      </c>
      <c r="H113" s="109" t="s">
        <v>137</v>
      </c>
      <c r="I113" s="103">
        <v>6444388.13901</v>
      </c>
      <c r="J113" s="105">
        <v>150.19999999999999</v>
      </c>
      <c r="K113" s="96"/>
      <c r="L113" s="103">
        <v>9679.4709847960003</v>
      </c>
      <c r="M113" s="104">
        <v>1.235067777422354E-2</v>
      </c>
      <c r="N113" s="104">
        <f t="shared" si="2"/>
        <v>7.8731100136724102E-4</v>
      </c>
      <c r="O113" s="104">
        <f>L113/'סכום נכסי הקרן'!$C$42</f>
        <v>1.2850980876754329E-4</v>
      </c>
    </row>
    <row r="114" spans="2:15">
      <c r="B114" s="102" t="s">
        <v>1406</v>
      </c>
      <c r="C114" s="96" t="s">
        <v>1407</v>
      </c>
      <c r="D114" s="109" t="s">
        <v>124</v>
      </c>
      <c r="E114" s="109" t="s">
        <v>324</v>
      </c>
      <c r="F114" s="96" t="s">
        <v>1408</v>
      </c>
      <c r="G114" s="109" t="s">
        <v>132</v>
      </c>
      <c r="H114" s="109" t="s">
        <v>137</v>
      </c>
      <c r="I114" s="103">
        <v>2010951.780605</v>
      </c>
      <c r="J114" s="105">
        <v>37.4</v>
      </c>
      <c r="K114" s="96"/>
      <c r="L114" s="103">
        <v>752.0959667190001</v>
      </c>
      <c r="M114" s="104">
        <v>1.1501354470555851E-2</v>
      </c>
      <c r="N114" s="104">
        <f t="shared" si="2"/>
        <v>6.1174151935771169E-5</v>
      </c>
      <c r="O114" s="104">
        <f>L114/'סכום נכסי הקרן'!$C$42</f>
        <v>9.9852263630641269E-6</v>
      </c>
    </row>
    <row r="115" spans="2:15">
      <c r="B115" s="102" t="s">
        <v>1409</v>
      </c>
      <c r="C115" s="96" t="s">
        <v>1410</v>
      </c>
      <c r="D115" s="109" t="s">
        <v>124</v>
      </c>
      <c r="E115" s="109" t="s">
        <v>324</v>
      </c>
      <c r="F115" s="96" t="s">
        <v>1411</v>
      </c>
      <c r="G115" s="109" t="s">
        <v>160</v>
      </c>
      <c r="H115" s="109" t="s">
        <v>137</v>
      </c>
      <c r="I115" s="103">
        <v>2498898.8291560002</v>
      </c>
      <c r="J115" s="105">
        <v>284.3</v>
      </c>
      <c r="K115" s="96"/>
      <c r="L115" s="103">
        <v>7104.3693712850009</v>
      </c>
      <c r="M115" s="104">
        <v>1.9522647102781253E-2</v>
      </c>
      <c r="N115" s="104">
        <f t="shared" si="2"/>
        <v>5.7785680359751944E-4</v>
      </c>
      <c r="O115" s="104">
        <f>L115/'סכום נכסי הקרן'!$C$42</f>
        <v>9.4321389128795315E-5</v>
      </c>
    </row>
    <row r="116" spans="2:15">
      <c r="B116" s="102" t="s">
        <v>1412</v>
      </c>
      <c r="C116" s="96" t="s">
        <v>1413</v>
      </c>
      <c r="D116" s="109" t="s">
        <v>124</v>
      </c>
      <c r="E116" s="109" t="s">
        <v>324</v>
      </c>
      <c r="F116" s="96" t="s">
        <v>1414</v>
      </c>
      <c r="G116" s="109" t="s">
        <v>133</v>
      </c>
      <c r="H116" s="109" t="s">
        <v>137</v>
      </c>
      <c r="I116" s="103">
        <v>15149338.382865999</v>
      </c>
      <c r="J116" s="105">
        <v>257.2</v>
      </c>
      <c r="K116" s="96"/>
      <c r="L116" s="103">
        <v>38964.098321503996</v>
      </c>
      <c r="M116" s="104">
        <v>3.2685650743902665E-2</v>
      </c>
      <c r="N116" s="104">
        <f t="shared" si="2"/>
        <v>3.1692706466149374E-3</v>
      </c>
      <c r="O116" s="104">
        <f>L116/'סכום נכסי הקרן'!$C$42</f>
        <v>5.1730810825936508E-4</v>
      </c>
    </row>
    <row r="117" spans="2:15">
      <c r="B117" s="102" t="s">
        <v>1415</v>
      </c>
      <c r="C117" s="96" t="s">
        <v>1416</v>
      </c>
      <c r="D117" s="109" t="s">
        <v>124</v>
      </c>
      <c r="E117" s="109" t="s">
        <v>324</v>
      </c>
      <c r="F117" s="96" t="s">
        <v>1417</v>
      </c>
      <c r="G117" s="109" t="s">
        <v>453</v>
      </c>
      <c r="H117" s="109" t="s">
        <v>137</v>
      </c>
      <c r="I117" s="103">
        <v>278640.73338600004</v>
      </c>
      <c r="J117" s="105">
        <v>7627</v>
      </c>
      <c r="K117" s="96"/>
      <c r="L117" s="103">
        <v>21251.928735401998</v>
      </c>
      <c r="M117" s="104">
        <v>2.0640054324888892E-2</v>
      </c>
      <c r="N117" s="104">
        <f t="shared" si="2"/>
        <v>1.7285941886634234E-3</v>
      </c>
      <c r="O117" s="104">
        <f>L117/'סכום נכסי הקרן'!$C$42</f>
        <v>2.8215191739484592E-4</v>
      </c>
    </row>
    <row r="118" spans="2:15">
      <c r="B118" s="102" t="s">
        <v>1418</v>
      </c>
      <c r="C118" s="96" t="s">
        <v>1419</v>
      </c>
      <c r="D118" s="109" t="s">
        <v>124</v>
      </c>
      <c r="E118" s="109" t="s">
        <v>324</v>
      </c>
      <c r="F118" s="96" t="s">
        <v>1420</v>
      </c>
      <c r="G118" s="109" t="s">
        <v>1328</v>
      </c>
      <c r="H118" s="109" t="s">
        <v>137</v>
      </c>
      <c r="I118" s="103">
        <v>225801.69222199998</v>
      </c>
      <c r="J118" s="105">
        <v>5203</v>
      </c>
      <c r="K118" s="96"/>
      <c r="L118" s="103">
        <v>11748.462046460998</v>
      </c>
      <c r="M118" s="104">
        <v>2.1442140481432271E-2</v>
      </c>
      <c r="N118" s="104">
        <f t="shared" si="2"/>
        <v>9.5559906454114707E-4</v>
      </c>
      <c r="O118" s="104">
        <f>L118/'סכום נכסי הקרן'!$C$42</f>
        <v>1.5597883533872308E-4</v>
      </c>
    </row>
    <row r="119" spans="2:15">
      <c r="B119" s="102" t="s">
        <v>1421</v>
      </c>
      <c r="C119" s="96" t="s">
        <v>1422</v>
      </c>
      <c r="D119" s="109" t="s">
        <v>124</v>
      </c>
      <c r="E119" s="109" t="s">
        <v>324</v>
      </c>
      <c r="F119" s="96" t="s">
        <v>1423</v>
      </c>
      <c r="G119" s="109" t="s">
        <v>643</v>
      </c>
      <c r="H119" s="109" t="s">
        <v>137</v>
      </c>
      <c r="I119" s="103">
        <v>5913.2769209999997</v>
      </c>
      <c r="J119" s="105">
        <v>243.7</v>
      </c>
      <c r="K119" s="96"/>
      <c r="L119" s="103">
        <v>14.410658134000002</v>
      </c>
      <c r="M119" s="104">
        <v>8.6254657992885521E-4</v>
      </c>
      <c r="N119" s="104">
        <f t="shared" si="2"/>
        <v>1.1721373723483127E-6</v>
      </c>
      <c r="O119" s="104">
        <f>L119/'סכום נכסי הקרן'!$C$42</f>
        <v>1.9132356757137512E-7</v>
      </c>
    </row>
    <row r="120" spans="2:15">
      <c r="B120" s="102" t="s">
        <v>1424</v>
      </c>
      <c r="C120" s="96" t="s">
        <v>1425</v>
      </c>
      <c r="D120" s="109" t="s">
        <v>124</v>
      </c>
      <c r="E120" s="109" t="s">
        <v>324</v>
      </c>
      <c r="F120" s="96" t="s">
        <v>1426</v>
      </c>
      <c r="G120" s="109" t="s">
        <v>509</v>
      </c>
      <c r="H120" s="109" t="s">
        <v>137</v>
      </c>
      <c r="I120" s="103">
        <v>285477.35433300002</v>
      </c>
      <c r="J120" s="105">
        <v>617.9</v>
      </c>
      <c r="K120" s="96"/>
      <c r="L120" s="103">
        <v>1763.9645712710001</v>
      </c>
      <c r="M120" s="104">
        <v>2.1750037452878485E-2</v>
      </c>
      <c r="N120" s="104">
        <f t="shared" si="2"/>
        <v>1.4347774947258405E-4</v>
      </c>
      <c r="O120" s="104">
        <f>L120/'סכום נכסי הקרן'!$C$42</f>
        <v>2.3419332531997381E-5</v>
      </c>
    </row>
    <row r="121" spans="2:15">
      <c r="B121" s="102" t="s">
        <v>1427</v>
      </c>
      <c r="C121" s="96" t="s">
        <v>1428</v>
      </c>
      <c r="D121" s="109" t="s">
        <v>124</v>
      </c>
      <c r="E121" s="109" t="s">
        <v>324</v>
      </c>
      <c r="F121" s="96" t="s">
        <v>1429</v>
      </c>
      <c r="G121" s="109" t="s">
        <v>509</v>
      </c>
      <c r="H121" s="109" t="s">
        <v>137</v>
      </c>
      <c r="I121" s="103">
        <v>626326.27303499996</v>
      </c>
      <c r="J121" s="105">
        <v>2224</v>
      </c>
      <c r="K121" s="96"/>
      <c r="L121" s="103">
        <v>13929.496312302999</v>
      </c>
      <c r="M121" s="104">
        <v>2.4346527357674511E-2</v>
      </c>
      <c r="N121" s="104">
        <f t="shared" si="2"/>
        <v>1.1330005232111037E-3</v>
      </c>
      <c r="O121" s="104">
        <f>L121/'סכום נכסי הקרן'!$C$42</f>
        <v>1.849354071244199E-4</v>
      </c>
    </row>
    <row r="122" spans="2:15">
      <c r="B122" s="102" t="s">
        <v>1430</v>
      </c>
      <c r="C122" s="96" t="s">
        <v>1431</v>
      </c>
      <c r="D122" s="109" t="s">
        <v>124</v>
      </c>
      <c r="E122" s="109" t="s">
        <v>324</v>
      </c>
      <c r="F122" s="96" t="s">
        <v>1432</v>
      </c>
      <c r="G122" s="109" t="s">
        <v>134</v>
      </c>
      <c r="H122" s="109" t="s">
        <v>137</v>
      </c>
      <c r="I122" s="103">
        <v>8825893.5909330007</v>
      </c>
      <c r="J122" s="105">
        <v>219.5</v>
      </c>
      <c r="K122" s="96"/>
      <c r="L122" s="103">
        <v>19372.836434036002</v>
      </c>
      <c r="M122" s="104">
        <v>3.7700392983421205E-2</v>
      </c>
      <c r="N122" s="104">
        <f t="shared" si="2"/>
        <v>1.5757521538276617E-3</v>
      </c>
      <c r="O122" s="104">
        <f>L122/'סכום נכסי הקרן'!$C$42</f>
        <v>2.5720408784048144E-4</v>
      </c>
    </row>
    <row r="123" spans="2:15">
      <c r="B123" s="102" t="s">
        <v>1433</v>
      </c>
      <c r="C123" s="96" t="s">
        <v>1434</v>
      </c>
      <c r="D123" s="109" t="s">
        <v>124</v>
      </c>
      <c r="E123" s="109" t="s">
        <v>324</v>
      </c>
      <c r="F123" s="96" t="s">
        <v>1435</v>
      </c>
      <c r="G123" s="109" t="s">
        <v>833</v>
      </c>
      <c r="H123" s="109" t="s">
        <v>137</v>
      </c>
      <c r="I123" s="103">
        <v>51386.596576999997</v>
      </c>
      <c r="J123" s="105">
        <v>22630</v>
      </c>
      <c r="K123" s="96"/>
      <c r="L123" s="103">
        <v>11628.786805374</v>
      </c>
      <c r="M123" s="104">
        <v>2.2354040536184491E-2</v>
      </c>
      <c r="N123" s="104">
        <f t="shared" si="2"/>
        <v>9.4586489269982762E-4</v>
      </c>
      <c r="O123" s="104">
        <f>L123/'סכום נכסי הקרן'!$C$42</f>
        <v>1.5438996313997826E-4</v>
      </c>
    </row>
    <row r="124" spans="2:15">
      <c r="B124" s="102" t="s">
        <v>1436</v>
      </c>
      <c r="C124" s="96" t="s">
        <v>1437</v>
      </c>
      <c r="D124" s="109" t="s">
        <v>124</v>
      </c>
      <c r="E124" s="109" t="s">
        <v>324</v>
      </c>
      <c r="F124" s="96" t="s">
        <v>1438</v>
      </c>
      <c r="G124" s="109" t="s">
        <v>158</v>
      </c>
      <c r="H124" s="109" t="s">
        <v>137</v>
      </c>
      <c r="I124" s="103">
        <v>145392.93019500002</v>
      </c>
      <c r="J124" s="105">
        <v>2673</v>
      </c>
      <c r="K124" s="96"/>
      <c r="L124" s="103">
        <v>3886.3530258569999</v>
      </c>
      <c r="M124" s="104">
        <v>1.7628449650990651E-2</v>
      </c>
      <c r="N124" s="104">
        <f t="shared" si="2"/>
        <v>3.1610906187540662E-4</v>
      </c>
      <c r="O124" s="104">
        <f>L124/'סכום נכסי הקרן'!$C$42</f>
        <v>5.1597291312772306E-5</v>
      </c>
    </row>
    <row r="125" spans="2:15">
      <c r="B125" s="102" t="s">
        <v>1439</v>
      </c>
      <c r="C125" s="96" t="s">
        <v>1440</v>
      </c>
      <c r="D125" s="109" t="s">
        <v>124</v>
      </c>
      <c r="E125" s="109" t="s">
        <v>324</v>
      </c>
      <c r="F125" s="96" t="s">
        <v>1441</v>
      </c>
      <c r="G125" s="109" t="s">
        <v>509</v>
      </c>
      <c r="H125" s="109" t="s">
        <v>137</v>
      </c>
      <c r="I125" s="103">
        <v>3201485.074271</v>
      </c>
      <c r="J125" s="105">
        <v>541.29999999999995</v>
      </c>
      <c r="K125" s="96"/>
      <c r="L125" s="103">
        <v>17329.638708583996</v>
      </c>
      <c r="M125" s="104">
        <v>3.7717667379082088E-2</v>
      </c>
      <c r="N125" s="104">
        <f t="shared" si="2"/>
        <v>1.4095620748715244E-3</v>
      </c>
      <c r="O125" s="104">
        <f>L125/'סכום נכסי הקרן'!$C$42</f>
        <v>2.3007750732956827E-4</v>
      </c>
    </row>
    <row r="126" spans="2:15">
      <c r="B126" s="102" t="s">
        <v>1442</v>
      </c>
      <c r="C126" s="96" t="s">
        <v>1443</v>
      </c>
      <c r="D126" s="109" t="s">
        <v>124</v>
      </c>
      <c r="E126" s="109" t="s">
        <v>324</v>
      </c>
      <c r="F126" s="96" t="s">
        <v>1444</v>
      </c>
      <c r="G126" s="109" t="s">
        <v>389</v>
      </c>
      <c r="H126" s="109" t="s">
        <v>137</v>
      </c>
      <c r="I126" s="103">
        <v>3286651.0975000001</v>
      </c>
      <c r="J126" s="105">
        <v>779.7</v>
      </c>
      <c r="K126" s="96"/>
      <c r="L126" s="103">
        <v>25626.018607211005</v>
      </c>
      <c r="M126" s="104">
        <v>5.2925138446054752E-2</v>
      </c>
      <c r="N126" s="104">
        <f t="shared" si="2"/>
        <v>2.084374900486781E-3</v>
      </c>
      <c r="O126" s="104">
        <f>L126/'סכום נכסי הקרן'!$C$42</f>
        <v>3.4022466267619043E-4</v>
      </c>
    </row>
    <row r="127" spans="2:15">
      <c r="B127" s="102" t="s">
        <v>1445</v>
      </c>
      <c r="C127" s="96" t="s">
        <v>1446</v>
      </c>
      <c r="D127" s="109" t="s">
        <v>124</v>
      </c>
      <c r="E127" s="109" t="s">
        <v>324</v>
      </c>
      <c r="F127" s="96" t="s">
        <v>1447</v>
      </c>
      <c r="G127" s="109" t="s">
        <v>509</v>
      </c>
      <c r="H127" s="109" t="s">
        <v>137</v>
      </c>
      <c r="I127" s="103">
        <v>758091.98218200018</v>
      </c>
      <c r="J127" s="105">
        <v>610.9</v>
      </c>
      <c r="K127" s="96"/>
      <c r="L127" s="103">
        <v>4631.1839199229989</v>
      </c>
      <c r="M127" s="104">
        <v>4.5632400501654735E-2</v>
      </c>
      <c r="N127" s="104">
        <f t="shared" si="2"/>
        <v>3.7669228568768583E-4</v>
      </c>
      <c r="O127" s="104">
        <f>L127/'סכום נכסי הקרן'!$C$42</f>
        <v>6.1486062704404007E-5</v>
      </c>
    </row>
    <row r="128" spans="2:15">
      <c r="B128" s="102" t="s">
        <v>1448</v>
      </c>
      <c r="C128" s="96" t="s">
        <v>1449</v>
      </c>
      <c r="D128" s="109" t="s">
        <v>124</v>
      </c>
      <c r="E128" s="109" t="s">
        <v>324</v>
      </c>
      <c r="F128" s="96" t="s">
        <v>1450</v>
      </c>
      <c r="G128" s="109" t="s">
        <v>833</v>
      </c>
      <c r="H128" s="109" t="s">
        <v>137</v>
      </c>
      <c r="I128" s="103">
        <v>3918246.0655760001</v>
      </c>
      <c r="J128" s="105">
        <v>10.7</v>
      </c>
      <c r="K128" s="96"/>
      <c r="L128" s="103">
        <v>419.25232862899992</v>
      </c>
      <c r="M128" s="104">
        <v>9.5159784314343028E-3</v>
      </c>
      <c r="N128" s="104">
        <f t="shared" si="2"/>
        <v>3.4101240780298922E-5</v>
      </c>
      <c r="O128" s="104">
        <f>L128/'סכום נכסי הקרן'!$C$42</f>
        <v>5.5662170651772973E-6</v>
      </c>
    </row>
    <row r="129" spans="2:15">
      <c r="B129" s="102" t="s">
        <v>1451</v>
      </c>
      <c r="C129" s="96" t="s">
        <v>1452</v>
      </c>
      <c r="D129" s="109" t="s">
        <v>124</v>
      </c>
      <c r="E129" s="109" t="s">
        <v>324</v>
      </c>
      <c r="F129" s="96" t="s">
        <v>889</v>
      </c>
      <c r="G129" s="109" t="s">
        <v>131</v>
      </c>
      <c r="H129" s="109" t="s">
        <v>137</v>
      </c>
      <c r="I129" s="103">
        <v>2567663.6900789998</v>
      </c>
      <c r="J129" s="105">
        <v>190</v>
      </c>
      <c r="K129" s="96"/>
      <c r="L129" s="103">
        <v>4878.5610111429996</v>
      </c>
      <c r="M129" s="104">
        <v>2.9014599442564223E-2</v>
      </c>
      <c r="N129" s="104">
        <f t="shared" si="2"/>
        <v>3.9681349951328201E-4</v>
      </c>
      <c r="O129" s="104">
        <f>L129/'סכום נכסי הקרן'!$C$42</f>
        <v>6.4770372635813284E-5</v>
      </c>
    </row>
    <row r="130" spans="2:15">
      <c r="B130" s="99"/>
      <c r="C130" s="96"/>
      <c r="D130" s="96"/>
      <c r="E130" s="96"/>
      <c r="F130" s="96"/>
      <c r="G130" s="96"/>
      <c r="H130" s="96"/>
      <c r="I130" s="103"/>
      <c r="J130" s="105"/>
      <c r="K130" s="96"/>
      <c r="L130" s="96"/>
      <c r="M130" s="96"/>
      <c r="N130" s="104"/>
      <c r="O130" s="96"/>
    </row>
    <row r="131" spans="2:15">
      <c r="B131" s="97" t="s">
        <v>205</v>
      </c>
      <c r="C131" s="98"/>
      <c r="D131" s="98"/>
      <c r="E131" s="98"/>
      <c r="F131" s="98"/>
      <c r="G131" s="98"/>
      <c r="H131" s="98"/>
      <c r="I131" s="106"/>
      <c r="J131" s="108"/>
      <c r="K131" s="106">
        <f>K132+K159</f>
        <v>1996.82633521</v>
      </c>
      <c r="L131" s="106">
        <f>L132+L159</f>
        <v>5218802.7999778558</v>
      </c>
      <c r="M131" s="98"/>
      <c r="N131" s="107">
        <f t="shared" ref="N131:N157" si="3">L131/$L$11</f>
        <v>0.42448816312819621</v>
      </c>
      <c r="O131" s="107">
        <f>L131/'סכום נכסי הקרן'!$C$42</f>
        <v>6.9287603720711841E-2</v>
      </c>
    </row>
    <row r="132" spans="2:15">
      <c r="B132" s="112" t="s">
        <v>68</v>
      </c>
      <c r="C132" s="98"/>
      <c r="D132" s="98"/>
      <c r="E132" s="98"/>
      <c r="F132" s="98"/>
      <c r="G132" s="98"/>
      <c r="H132" s="98"/>
      <c r="I132" s="106"/>
      <c r="J132" s="108"/>
      <c r="K132" s="96"/>
      <c r="L132" s="106">
        <f>SUM(L133:L157)</f>
        <v>1562423.6200413906</v>
      </c>
      <c r="M132" s="98"/>
      <c r="N132" s="107">
        <f t="shared" si="3"/>
        <v>0.12708476597396839</v>
      </c>
      <c r="O132" s="107">
        <f>L132/'סכום נכסי הקרן'!$C$42</f>
        <v>2.0743567591741018E-2</v>
      </c>
    </row>
    <row r="133" spans="2:15">
      <c r="B133" s="102" t="s">
        <v>1453</v>
      </c>
      <c r="C133" s="96" t="s">
        <v>1454</v>
      </c>
      <c r="D133" s="109" t="s">
        <v>1455</v>
      </c>
      <c r="E133" s="109" t="s">
        <v>901</v>
      </c>
      <c r="F133" s="96" t="s">
        <v>1223</v>
      </c>
      <c r="G133" s="109" t="s">
        <v>162</v>
      </c>
      <c r="H133" s="109" t="s">
        <v>136</v>
      </c>
      <c r="I133" s="103">
        <v>779293.20175000001</v>
      </c>
      <c r="J133" s="105">
        <v>1047</v>
      </c>
      <c r="K133" s="96"/>
      <c r="L133" s="103">
        <v>28279.786585932001</v>
      </c>
      <c r="M133" s="104">
        <v>2.2574645637542756E-2</v>
      </c>
      <c r="N133" s="104">
        <f t="shared" si="3"/>
        <v>2.3002276808716774E-3</v>
      </c>
      <c r="O133" s="104">
        <f>L133/'סכום נכסי הקרן'!$C$42</f>
        <v>3.7545749885024843E-4</v>
      </c>
    </row>
    <row r="134" spans="2:15">
      <c r="B134" s="102" t="s">
        <v>1456</v>
      </c>
      <c r="C134" s="96" t="s">
        <v>1457</v>
      </c>
      <c r="D134" s="109" t="s">
        <v>1458</v>
      </c>
      <c r="E134" s="109" t="s">
        <v>901</v>
      </c>
      <c r="F134" s="96" t="s">
        <v>1459</v>
      </c>
      <c r="G134" s="109" t="s">
        <v>1460</v>
      </c>
      <c r="H134" s="109" t="s">
        <v>136</v>
      </c>
      <c r="I134" s="103">
        <v>59662.384041999998</v>
      </c>
      <c r="J134" s="105">
        <v>3179</v>
      </c>
      <c r="K134" s="96"/>
      <c r="L134" s="103">
        <v>6573.8484750799998</v>
      </c>
      <c r="M134" s="104">
        <v>1.8434186294510786E-3</v>
      </c>
      <c r="N134" s="104">
        <f t="shared" si="3"/>
        <v>5.3470517488831803E-4</v>
      </c>
      <c r="O134" s="104">
        <f>L134/'סכום נכסי הקרן'!$C$42</f>
        <v>8.7277911336922252E-5</v>
      </c>
    </row>
    <row r="135" spans="2:15">
      <c r="B135" s="102" t="s">
        <v>1461</v>
      </c>
      <c r="C135" s="96" t="s">
        <v>1462</v>
      </c>
      <c r="D135" s="109" t="s">
        <v>1455</v>
      </c>
      <c r="E135" s="109" t="s">
        <v>901</v>
      </c>
      <c r="F135" s="96" t="s">
        <v>1463</v>
      </c>
      <c r="G135" s="109" t="s">
        <v>945</v>
      </c>
      <c r="H135" s="109" t="s">
        <v>136</v>
      </c>
      <c r="I135" s="103">
        <v>384940.69650399999</v>
      </c>
      <c r="J135" s="105">
        <v>1185</v>
      </c>
      <c r="K135" s="96"/>
      <c r="L135" s="103">
        <v>15810.322782256002</v>
      </c>
      <c r="M135" s="104">
        <v>1.1189774159755408E-2</v>
      </c>
      <c r="N135" s="104">
        <f t="shared" si="3"/>
        <v>1.2859836122438273E-3</v>
      </c>
      <c r="O135" s="104">
        <f>L135/'סכום נכסי הקרן'!$C$42</f>
        <v>2.0990626042397011E-4</v>
      </c>
    </row>
    <row r="136" spans="2:15">
      <c r="B136" s="102" t="s">
        <v>1464</v>
      </c>
      <c r="C136" s="96" t="s">
        <v>1465</v>
      </c>
      <c r="D136" s="109" t="s">
        <v>1455</v>
      </c>
      <c r="E136" s="109" t="s">
        <v>901</v>
      </c>
      <c r="F136" s="96" t="s">
        <v>1310</v>
      </c>
      <c r="G136" s="109" t="s">
        <v>1179</v>
      </c>
      <c r="H136" s="109" t="s">
        <v>136</v>
      </c>
      <c r="I136" s="103">
        <v>392863.07230299996</v>
      </c>
      <c r="J136" s="105">
        <v>1258</v>
      </c>
      <c r="K136" s="96"/>
      <c r="L136" s="103">
        <v>17129.725680924999</v>
      </c>
      <c r="M136" s="104">
        <v>1.0145695508200565E-2</v>
      </c>
      <c r="N136" s="104">
        <f t="shared" si="3"/>
        <v>1.3933015037886844E-3</v>
      </c>
      <c r="O136" s="104">
        <f>L136/'סכום נכסי הקרן'!$C$42</f>
        <v>2.274233555691103E-4</v>
      </c>
    </row>
    <row r="137" spans="2:15">
      <c r="B137" s="102" t="s">
        <v>1466</v>
      </c>
      <c r="C137" s="96" t="s">
        <v>1467</v>
      </c>
      <c r="D137" s="109" t="s">
        <v>1455</v>
      </c>
      <c r="E137" s="109" t="s">
        <v>901</v>
      </c>
      <c r="F137" s="96" t="s">
        <v>1468</v>
      </c>
      <c r="G137" s="109" t="s">
        <v>922</v>
      </c>
      <c r="H137" s="109" t="s">
        <v>136</v>
      </c>
      <c r="I137" s="103">
        <v>118960.91647</v>
      </c>
      <c r="J137" s="105">
        <v>10743</v>
      </c>
      <c r="K137" s="96"/>
      <c r="L137" s="103">
        <v>44295.380375665991</v>
      </c>
      <c r="M137" s="104">
        <v>8.3197664210002268E-4</v>
      </c>
      <c r="N137" s="104">
        <f t="shared" si="3"/>
        <v>3.6029076727733399E-3</v>
      </c>
      <c r="O137" s="104">
        <f>L137/'סכום נכסי הקרן'!$C$42</f>
        <v>5.8808904642657968E-4</v>
      </c>
    </row>
    <row r="138" spans="2:15">
      <c r="B138" s="102" t="s">
        <v>1469</v>
      </c>
      <c r="C138" s="96" t="s">
        <v>1470</v>
      </c>
      <c r="D138" s="109" t="s">
        <v>1455</v>
      </c>
      <c r="E138" s="109" t="s">
        <v>901</v>
      </c>
      <c r="F138" s="96" t="s">
        <v>921</v>
      </c>
      <c r="G138" s="109" t="s">
        <v>922</v>
      </c>
      <c r="H138" s="109" t="s">
        <v>136</v>
      </c>
      <c r="I138" s="103">
        <v>123346.08236500002</v>
      </c>
      <c r="J138" s="105">
        <v>9927</v>
      </c>
      <c r="K138" s="96"/>
      <c r="L138" s="103">
        <v>42439.664357029003</v>
      </c>
      <c r="M138" s="104">
        <v>3.1846562176416973E-3</v>
      </c>
      <c r="N138" s="104">
        <f t="shared" si="3"/>
        <v>3.451967023312102E-3</v>
      </c>
      <c r="O138" s="104">
        <f>L138/'סכום נכסי הקרן'!$C$42</f>
        <v>5.6345157284393307E-4</v>
      </c>
    </row>
    <row r="139" spans="2:15">
      <c r="B139" s="102" t="s">
        <v>1471</v>
      </c>
      <c r="C139" s="96" t="s">
        <v>1472</v>
      </c>
      <c r="D139" s="109" t="s">
        <v>1455</v>
      </c>
      <c r="E139" s="109" t="s">
        <v>901</v>
      </c>
      <c r="F139" s="96" t="s">
        <v>1151</v>
      </c>
      <c r="G139" s="109" t="s">
        <v>744</v>
      </c>
      <c r="H139" s="109" t="s">
        <v>136</v>
      </c>
      <c r="I139" s="103">
        <v>2706.6538449999998</v>
      </c>
      <c r="J139" s="105">
        <v>13705</v>
      </c>
      <c r="K139" s="96"/>
      <c r="L139" s="103">
        <v>1285.7019881780002</v>
      </c>
      <c r="M139" s="104">
        <v>6.1238826104968217E-5</v>
      </c>
      <c r="N139" s="104">
        <f t="shared" si="3"/>
        <v>1.0457671926102763E-4</v>
      </c>
      <c r="O139" s="104">
        <f>L139/'סכום נכסי הקרן'!$C$42</f>
        <v>1.7069663919891095E-5</v>
      </c>
    </row>
    <row r="140" spans="2:15">
      <c r="B140" s="102" t="s">
        <v>1473</v>
      </c>
      <c r="C140" s="96" t="s">
        <v>1474</v>
      </c>
      <c r="D140" s="109" t="s">
        <v>1458</v>
      </c>
      <c r="E140" s="109" t="s">
        <v>901</v>
      </c>
      <c r="F140" s="96" t="s">
        <v>1475</v>
      </c>
      <c r="G140" s="109" t="s">
        <v>1085</v>
      </c>
      <c r="H140" s="109" t="s">
        <v>136</v>
      </c>
      <c r="I140" s="103">
        <v>1000</v>
      </c>
      <c r="J140" s="105">
        <v>2103</v>
      </c>
      <c r="K140" s="96"/>
      <c r="L140" s="103">
        <v>72.889979999999994</v>
      </c>
      <c r="M140" s="104">
        <v>8.2006912526670696E-5</v>
      </c>
      <c r="N140" s="104">
        <f t="shared" si="3"/>
        <v>5.9287416878028515E-6</v>
      </c>
      <c r="O140" s="104">
        <f>L140/'סכום נכסי הקרן'!$C$42</f>
        <v>9.6772617073633074E-7</v>
      </c>
    </row>
    <row r="141" spans="2:15">
      <c r="B141" s="102" t="s">
        <v>1478</v>
      </c>
      <c r="C141" s="96" t="s">
        <v>1479</v>
      </c>
      <c r="D141" s="109" t="s">
        <v>1458</v>
      </c>
      <c r="E141" s="109" t="s">
        <v>901</v>
      </c>
      <c r="F141" s="96" t="s">
        <v>1480</v>
      </c>
      <c r="G141" s="109" t="s">
        <v>948</v>
      </c>
      <c r="H141" s="109" t="s">
        <v>136</v>
      </c>
      <c r="I141" s="103">
        <v>181493.90024700004</v>
      </c>
      <c r="J141" s="105">
        <v>7382</v>
      </c>
      <c r="K141" s="96"/>
      <c r="L141" s="103">
        <v>46437.051094111979</v>
      </c>
      <c r="M141" s="104">
        <v>5.2579590792752196E-3</v>
      </c>
      <c r="N141" s="104">
        <f t="shared" si="3"/>
        <v>3.7771073703174664E-3</v>
      </c>
      <c r="O141" s="104">
        <f>L141/'סכום נכסי הקרן'!$C$42</f>
        <v>6.1652300680549411E-4</v>
      </c>
    </row>
    <row r="142" spans="2:15">
      <c r="B142" s="102" t="s">
        <v>1483</v>
      </c>
      <c r="C142" s="96" t="s">
        <v>1484</v>
      </c>
      <c r="D142" s="109" t="s">
        <v>1455</v>
      </c>
      <c r="E142" s="109" t="s">
        <v>901</v>
      </c>
      <c r="F142" s="96" t="s">
        <v>1485</v>
      </c>
      <c r="G142" s="109" t="s">
        <v>942</v>
      </c>
      <c r="H142" s="109" t="s">
        <v>136</v>
      </c>
      <c r="I142" s="103">
        <v>142328.61911</v>
      </c>
      <c r="J142" s="105">
        <v>1602</v>
      </c>
      <c r="K142" s="96"/>
      <c r="L142" s="103">
        <v>7902.8421232479996</v>
      </c>
      <c r="M142" s="104">
        <v>6.8383475027946061E-3</v>
      </c>
      <c r="N142" s="104">
        <f t="shared" si="3"/>
        <v>6.4280316098625379E-4</v>
      </c>
      <c r="O142" s="104">
        <f>L142/'סכום נכסי הקרן'!$C$42</f>
        <v>1.0492233837716187E-4</v>
      </c>
    </row>
    <row r="143" spans="2:15">
      <c r="B143" s="102" t="s">
        <v>1486</v>
      </c>
      <c r="C143" s="96" t="s">
        <v>1487</v>
      </c>
      <c r="D143" s="109" t="s">
        <v>1455</v>
      </c>
      <c r="E143" s="109" t="s">
        <v>901</v>
      </c>
      <c r="F143" s="96" t="s">
        <v>1306</v>
      </c>
      <c r="G143" s="109" t="s">
        <v>1307</v>
      </c>
      <c r="H143" s="109" t="s">
        <v>136</v>
      </c>
      <c r="I143" s="103">
        <v>178513.10103199995</v>
      </c>
      <c r="J143" s="105">
        <v>776</v>
      </c>
      <c r="K143" s="96"/>
      <c r="L143" s="103">
        <v>4801.3169267900003</v>
      </c>
      <c r="M143" s="104">
        <v>4.0097491305884601E-3</v>
      </c>
      <c r="N143" s="104">
        <f t="shared" si="3"/>
        <v>3.9053060270030735E-4</v>
      </c>
      <c r="O143" s="104">
        <f>L143/'סכום נכסי הקרן'!$C$42</f>
        <v>6.3744839058180769E-5</v>
      </c>
    </row>
    <row r="144" spans="2:15">
      <c r="B144" s="102" t="s">
        <v>1488</v>
      </c>
      <c r="C144" s="96" t="s">
        <v>1489</v>
      </c>
      <c r="D144" s="109" t="s">
        <v>1455</v>
      </c>
      <c r="E144" s="109" t="s">
        <v>901</v>
      </c>
      <c r="F144" s="96" t="s">
        <v>1490</v>
      </c>
      <c r="G144" s="109" t="s">
        <v>945</v>
      </c>
      <c r="H144" s="109" t="s">
        <v>136</v>
      </c>
      <c r="I144" s="103">
        <v>565594.76072500006</v>
      </c>
      <c r="J144" s="105">
        <v>5338</v>
      </c>
      <c r="K144" s="96"/>
      <c r="L144" s="103">
        <v>104643.559903227</v>
      </c>
      <c r="M144" s="104">
        <v>1.3861993574234925E-2</v>
      </c>
      <c r="N144" s="104">
        <f t="shared" si="3"/>
        <v>8.5115215556151452E-3</v>
      </c>
      <c r="O144" s="104">
        <f>L144/'סכום נכסי הקרן'!$C$42</f>
        <v>1.3893035986203826E-3</v>
      </c>
    </row>
    <row r="145" spans="2:15">
      <c r="B145" s="102" t="s">
        <v>1493</v>
      </c>
      <c r="C145" s="96" t="s">
        <v>1494</v>
      </c>
      <c r="D145" s="109" t="s">
        <v>1455</v>
      </c>
      <c r="E145" s="109" t="s">
        <v>901</v>
      </c>
      <c r="F145" s="96" t="s">
        <v>1495</v>
      </c>
      <c r="G145" s="109" t="s">
        <v>966</v>
      </c>
      <c r="H145" s="109" t="s">
        <v>136</v>
      </c>
      <c r="I145" s="103">
        <v>738186.47647799994</v>
      </c>
      <c r="J145" s="105">
        <v>297</v>
      </c>
      <c r="K145" s="96"/>
      <c r="L145" s="103">
        <v>7598.9063524889998</v>
      </c>
      <c r="M145" s="104">
        <v>2.7128110105468613E-2</v>
      </c>
      <c r="N145" s="104">
        <f t="shared" si="3"/>
        <v>6.1808156448542643E-4</v>
      </c>
      <c r="O145" s="104">
        <f>L145/'סכום נכסי הקרן'!$C$42</f>
        <v>1.0088712531239765E-4</v>
      </c>
    </row>
    <row r="146" spans="2:15">
      <c r="B146" s="102" t="s">
        <v>1496</v>
      </c>
      <c r="C146" s="96" t="s">
        <v>1497</v>
      </c>
      <c r="D146" s="109" t="s">
        <v>1455</v>
      </c>
      <c r="E146" s="109" t="s">
        <v>901</v>
      </c>
      <c r="F146" s="96" t="s">
        <v>1192</v>
      </c>
      <c r="G146" s="109" t="s">
        <v>162</v>
      </c>
      <c r="H146" s="109" t="s">
        <v>136</v>
      </c>
      <c r="I146" s="103">
        <v>552145.78443700005</v>
      </c>
      <c r="J146" s="105">
        <v>18924</v>
      </c>
      <c r="K146" s="96"/>
      <c r="L146" s="103">
        <v>362155.64454040996</v>
      </c>
      <c r="M146" s="104">
        <v>8.8487424094510648E-3</v>
      </c>
      <c r="N146" s="104">
        <f t="shared" si="3"/>
        <v>2.9457097769265951E-2</v>
      </c>
      <c r="O146" s="104">
        <f>L146/'סכום נכסי הקרן'!$C$42</f>
        <v>4.8081710970649012E-3</v>
      </c>
    </row>
    <row r="147" spans="2:15">
      <c r="B147" s="102" t="s">
        <v>1498</v>
      </c>
      <c r="C147" s="96" t="s">
        <v>1499</v>
      </c>
      <c r="D147" s="109" t="s">
        <v>1455</v>
      </c>
      <c r="E147" s="109" t="s">
        <v>901</v>
      </c>
      <c r="F147" s="96" t="s">
        <v>1282</v>
      </c>
      <c r="G147" s="109" t="s">
        <v>1179</v>
      </c>
      <c r="H147" s="109" t="s">
        <v>136</v>
      </c>
      <c r="I147" s="103">
        <v>386283.19680899999</v>
      </c>
      <c r="J147" s="105">
        <v>4819</v>
      </c>
      <c r="K147" s="96"/>
      <c r="L147" s="103">
        <v>64519.545821013999</v>
      </c>
      <c r="M147" s="104">
        <v>1.3793061470811373E-2</v>
      </c>
      <c r="N147" s="104">
        <f t="shared" si="3"/>
        <v>5.2479054183737182E-3</v>
      </c>
      <c r="O147" s="104">
        <f>L147/'סכום נכסי הקרן'!$C$42</f>
        <v>8.5659583134769851E-4</v>
      </c>
    </row>
    <row r="148" spans="2:15">
      <c r="B148" s="102" t="s">
        <v>1502</v>
      </c>
      <c r="C148" s="96" t="s">
        <v>1503</v>
      </c>
      <c r="D148" s="109" t="s">
        <v>1455</v>
      </c>
      <c r="E148" s="109" t="s">
        <v>901</v>
      </c>
      <c r="F148" s="96" t="s">
        <v>825</v>
      </c>
      <c r="G148" s="109" t="s">
        <v>161</v>
      </c>
      <c r="H148" s="109" t="s">
        <v>136</v>
      </c>
      <c r="I148" s="103">
        <v>28596.571200999999</v>
      </c>
      <c r="J148" s="105">
        <v>431.38</v>
      </c>
      <c r="K148" s="96"/>
      <c r="L148" s="103">
        <v>427.56537898199997</v>
      </c>
      <c r="M148" s="104">
        <v>1.5573587442811328E-4</v>
      </c>
      <c r="N148" s="104">
        <f t="shared" si="3"/>
        <v>3.4777409551104397E-5</v>
      </c>
      <c r="O148" s="104">
        <f>L148/'סכום נכסי הקרן'!$C$42</f>
        <v>5.6765855463491545E-6</v>
      </c>
    </row>
    <row r="149" spans="2:15">
      <c r="B149" s="102" t="s">
        <v>1506</v>
      </c>
      <c r="C149" s="96" t="s">
        <v>1507</v>
      </c>
      <c r="D149" s="109" t="s">
        <v>1455</v>
      </c>
      <c r="E149" s="109" t="s">
        <v>901</v>
      </c>
      <c r="F149" s="96" t="s">
        <v>1508</v>
      </c>
      <c r="G149" s="109" t="s">
        <v>966</v>
      </c>
      <c r="H149" s="109" t="s">
        <v>136</v>
      </c>
      <c r="I149" s="103">
        <v>344262.58919899998</v>
      </c>
      <c r="J149" s="105">
        <v>670</v>
      </c>
      <c r="K149" s="96"/>
      <c r="L149" s="103">
        <v>7994.5346970250002</v>
      </c>
      <c r="M149" s="104">
        <v>9.7608963897685506E-3</v>
      </c>
      <c r="N149" s="104">
        <f t="shared" si="3"/>
        <v>6.5026127230160386E-4</v>
      </c>
      <c r="O149" s="104">
        <f>L149/'סכום נכסי הקרן'!$C$42</f>
        <v>1.0613969779070781E-4</v>
      </c>
    </row>
    <row r="150" spans="2:15">
      <c r="B150" s="102" t="s">
        <v>1509</v>
      </c>
      <c r="C150" s="96" t="s">
        <v>1510</v>
      </c>
      <c r="D150" s="109" t="s">
        <v>1455</v>
      </c>
      <c r="E150" s="109" t="s">
        <v>901</v>
      </c>
      <c r="F150" s="96" t="s">
        <v>1511</v>
      </c>
      <c r="G150" s="109" t="s">
        <v>966</v>
      </c>
      <c r="H150" s="109" t="s">
        <v>136</v>
      </c>
      <c r="I150" s="103">
        <v>478936.98456699995</v>
      </c>
      <c r="J150" s="105">
        <v>895.31</v>
      </c>
      <c r="K150" s="96"/>
      <c r="L150" s="103">
        <v>14862.106502043001</v>
      </c>
      <c r="M150" s="104">
        <v>2.084559937925911E-2</v>
      </c>
      <c r="N150" s="104">
        <f t="shared" si="3"/>
        <v>1.2088573818682371E-3</v>
      </c>
      <c r="O150" s="104">
        <f>L150/'סכום נכסי הקרן'!$C$42</f>
        <v>1.9731723639240399E-4</v>
      </c>
    </row>
    <row r="151" spans="2:15">
      <c r="B151" s="102" t="s">
        <v>1512</v>
      </c>
      <c r="C151" s="96" t="s">
        <v>1513</v>
      </c>
      <c r="D151" s="109" t="s">
        <v>1455</v>
      </c>
      <c r="E151" s="109" t="s">
        <v>901</v>
      </c>
      <c r="F151" s="96" t="s">
        <v>1514</v>
      </c>
      <c r="G151" s="109" t="s">
        <v>1003</v>
      </c>
      <c r="H151" s="109" t="s">
        <v>136</v>
      </c>
      <c r="I151" s="103">
        <v>408156.05319400004</v>
      </c>
      <c r="J151" s="105">
        <v>13878</v>
      </c>
      <c r="K151" s="96"/>
      <c r="L151" s="103">
        <v>196327.74721791805</v>
      </c>
      <c r="M151" s="104">
        <v>8.223885876320676E-3</v>
      </c>
      <c r="N151" s="104">
        <f t="shared" si="3"/>
        <v>1.59689507309961E-2</v>
      </c>
      <c r="O151" s="104">
        <f>L151/'סכום נכסי הקרן'!$C$42</f>
        <v>2.6065516690289415E-3</v>
      </c>
    </row>
    <row r="152" spans="2:15">
      <c r="B152" s="102" t="s">
        <v>1515</v>
      </c>
      <c r="C152" s="96" t="s">
        <v>1516</v>
      </c>
      <c r="D152" s="109" t="s">
        <v>1455</v>
      </c>
      <c r="E152" s="109" t="s">
        <v>901</v>
      </c>
      <c r="F152" s="96" t="s">
        <v>916</v>
      </c>
      <c r="G152" s="109" t="s">
        <v>917</v>
      </c>
      <c r="H152" s="109" t="s">
        <v>136</v>
      </c>
      <c r="I152" s="103">
        <v>8453575.9546380006</v>
      </c>
      <c r="J152" s="105">
        <v>1233</v>
      </c>
      <c r="K152" s="96"/>
      <c r="L152" s="103">
        <v>361270.16220915201</v>
      </c>
      <c r="M152" s="104">
        <v>7.7179318561721548E-3</v>
      </c>
      <c r="N152" s="104">
        <f t="shared" si="3"/>
        <v>2.9385074207026782E-2</v>
      </c>
      <c r="O152" s="104">
        <f>L152/'סכום נכסי הקרן'!$C$42</f>
        <v>4.7964149623302924E-3</v>
      </c>
    </row>
    <row r="153" spans="2:15">
      <c r="B153" s="102" t="s">
        <v>1517</v>
      </c>
      <c r="C153" s="96" t="s">
        <v>1518</v>
      </c>
      <c r="D153" s="109" t="s">
        <v>1455</v>
      </c>
      <c r="E153" s="109" t="s">
        <v>901</v>
      </c>
      <c r="F153" s="96" t="s">
        <v>1178</v>
      </c>
      <c r="G153" s="109" t="s">
        <v>1179</v>
      </c>
      <c r="H153" s="109" t="s">
        <v>136</v>
      </c>
      <c r="I153" s="103">
        <v>571521.55931699974</v>
      </c>
      <c r="J153" s="105">
        <v>1909</v>
      </c>
      <c r="K153" s="96"/>
      <c r="L153" s="103">
        <v>37815.261204317998</v>
      </c>
      <c r="M153" s="104">
        <v>5.3490753441768468E-3</v>
      </c>
      <c r="N153" s="104">
        <f t="shared" si="3"/>
        <v>3.0758262732023521E-3</v>
      </c>
      <c r="O153" s="104">
        <f>L153/'סכום נכסי הקרן'!$C$42</f>
        <v>5.0205553521415138E-4</v>
      </c>
    </row>
    <row r="154" spans="2:15">
      <c r="B154" s="102" t="s">
        <v>1519</v>
      </c>
      <c r="C154" s="96" t="s">
        <v>1520</v>
      </c>
      <c r="D154" s="109" t="s">
        <v>1458</v>
      </c>
      <c r="E154" s="109" t="s">
        <v>901</v>
      </c>
      <c r="F154" s="96" t="s">
        <v>1521</v>
      </c>
      <c r="G154" s="109" t="s">
        <v>922</v>
      </c>
      <c r="H154" s="109" t="s">
        <v>136</v>
      </c>
      <c r="I154" s="103">
        <v>401549.88448700006</v>
      </c>
      <c r="J154" s="105">
        <v>955</v>
      </c>
      <c r="K154" s="96"/>
      <c r="L154" s="103">
        <v>13291.421641989</v>
      </c>
      <c r="M154" s="104">
        <v>1.1277266728090882E-2</v>
      </c>
      <c r="N154" s="104">
        <f t="shared" si="3"/>
        <v>1.0811006612846542E-3</v>
      </c>
      <c r="O154" s="104">
        <f>L154/'סכום נכסי הקרן'!$C$42</f>
        <v>1.7646398818114658E-4</v>
      </c>
    </row>
    <row r="155" spans="2:15">
      <c r="B155" s="102" t="s">
        <v>1522</v>
      </c>
      <c r="C155" s="96" t="s">
        <v>1523</v>
      </c>
      <c r="D155" s="109" t="s">
        <v>1455</v>
      </c>
      <c r="E155" s="109" t="s">
        <v>901</v>
      </c>
      <c r="F155" s="96" t="s">
        <v>1524</v>
      </c>
      <c r="G155" s="109" t="s">
        <v>966</v>
      </c>
      <c r="H155" s="109" t="s">
        <v>136</v>
      </c>
      <c r="I155" s="103">
        <v>285475.42100799998</v>
      </c>
      <c r="J155" s="105">
        <v>2612</v>
      </c>
      <c r="K155" s="96"/>
      <c r="L155" s="103">
        <v>25844.637976921</v>
      </c>
      <c r="M155" s="104">
        <v>1.3014530025282273E-2</v>
      </c>
      <c r="N155" s="104">
        <f t="shared" si="3"/>
        <v>2.1021570122524975E-3</v>
      </c>
      <c r="O155" s="104">
        <f>L155/'סכום נכסי הקרן'!$C$42</f>
        <v>3.4312716979031292E-4</v>
      </c>
    </row>
    <row r="156" spans="2:15">
      <c r="B156" s="102" t="s">
        <v>1525</v>
      </c>
      <c r="C156" s="96" t="s">
        <v>1526</v>
      </c>
      <c r="D156" s="109" t="s">
        <v>1455</v>
      </c>
      <c r="E156" s="109" t="s">
        <v>901</v>
      </c>
      <c r="F156" s="96" t="s">
        <v>1527</v>
      </c>
      <c r="G156" s="109" t="s">
        <v>922</v>
      </c>
      <c r="H156" s="109" t="s">
        <v>136</v>
      </c>
      <c r="I156" s="103">
        <v>512330.90637500002</v>
      </c>
      <c r="J156" s="105">
        <v>4518</v>
      </c>
      <c r="K156" s="96"/>
      <c r="L156" s="103">
        <v>80227.884473177997</v>
      </c>
      <c r="M156" s="104">
        <v>7.9399560791009339E-3</v>
      </c>
      <c r="N156" s="104">
        <f t="shared" si="3"/>
        <v>6.525593822365729E-3</v>
      </c>
      <c r="O156" s="104">
        <f>L156/'סכום נכסי הקרן'!$C$42</f>
        <v>1.0651480961787242E-3</v>
      </c>
    </row>
    <row r="157" spans="2:15">
      <c r="B157" s="102" t="s">
        <v>1528</v>
      </c>
      <c r="C157" s="96" t="s">
        <v>1529</v>
      </c>
      <c r="D157" s="109" t="s">
        <v>1455</v>
      </c>
      <c r="E157" s="109" t="s">
        <v>901</v>
      </c>
      <c r="F157" s="96" t="s">
        <v>1530</v>
      </c>
      <c r="G157" s="109" t="s">
        <v>922</v>
      </c>
      <c r="H157" s="109" t="s">
        <v>136</v>
      </c>
      <c r="I157" s="103">
        <v>79292.197719000003</v>
      </c>
      <c r="J157" s="105">
        <v>25622</v>
      </c>
      <c r="K157" s="96"/>
      <c r="L157" s="103">
        <v>70416.111753509002</v>
      </c>
      <c r="M157" s="104">
        <v>1.522345902056911E-3</v>
      </c>
      <c r="N157" s="104">
        <f t="shared" si="3"/>
        <v>5.727521632548303E-3</v>
      </c>
      <c r="O157" s="104">
        <f>L157/'סכום נכסי הקרן'!$C$42</f>
        <v>9.3488177916038404E-4</v>
      </c>
    </row>
    <row r="158" spans="2:15">
      <c r="B158" s="99"/>
      <c r="C158" s="96"/>
      <c r="D158" s="96"/>
      <c r="E158" s="96"/>
      <c r="F158" s="96"/>
      <c r="G158" s="96"/>
      <c r="H158" s="96"/>
      <c r="I158" s="103"/>
      <c r="J158" s="105"/>
      <c r="K158" s="96"/>
      <c r="L158" s="96"/>
      <c r="M158" s="96"/>
      <c r="N158" s="104"/>
      <c r="O158" s="96"/>
    </row>
    <row r="159" spans="2:15">
      <c r="B159" s="112" t="s">
        <v>67</v>
      </c>
      <c r="C159" s="98"/>
      <c r="D159" s="98"/>
      <c r="E159" s="98"/>
      <c r="F159" s="98"/>
      <c r="G159" s="98"/>
      <c r="H159" s="98"/>
      <c r="I159" s="106"/>
      <c r="J159" s="108"/>
      <c r="K159" s="106">
        <f>SUM(K160:K248)</f>
        <v>1996.82633521</v>
      </c>
      <c r="L159" s="106">
        <f>SUM(L160:L248)</f>
        <v>3656379.1799364653</v>
      </c>
      <c r="M159" s="98"/>
      <c r="N159" s="107">
        <f t="shared" ref="N159:N227" si="4">L159/$L$11</f>
        <v>0.29740339715422787</v>
      </c>
      <c r="O159" s="107">
        <f>L159/'סכום נכסי הקרן'!$C$42</f>
        <v>4.8544036128970833E-2</v>
      </c>
    </row>
    <row r="160" spans="2:15">
      <c r="B160" s="102" t="s">
        <v>1531</v>
      </c>
      <c r="C160" s="96" t="s">
        <v>1532</v>
      </c>
      <c r="D160" s="109" t="s">
        <v>129</v>
      </c>
      <c r="E160" s="109" t="s">
        <v>901</v>
      </c>
      <c r="F160" s="96"/>
      <c r="G160" s="109" t="s">
        <v>945</v>
      </c>
      <c r="H160" s="109" t="s">
        <v>1533</v>
      </c>
      <c r="I160" s="103">
        <v>452635.503509</v>
      </c>
      <c r="J160" s="105">
        <v>2133</v>
      </c>
      <c r="K160" s="96"/>
      <c r="L160" s="103">
        <v>35171.162326860001</v>
      </c>
      <c r="M160" s="104">
        <v>2.0876593682478902E-4</v>
      </c>
      <c r="N160" s="104">
        <f t="shared" si="4"/>
        <v>2.8607599603640453E-3</v>
      </c>
      <c r="O160" s="104">
        <f>L160/'סכום נכסי הקרן'!$C$42</f>
        <v>4.6695107117491498E-4</v>
      </c>
    </row>
    <row r="161" spans="2:15">
      <c r="B161" s="102" t="s">
        <v>1534</v>
      </c>
      <c r="C161" s="96" t="s">
        <v>1535</v>
      </c>
      <c r="D161" s="109" t="s">
        <v>29</v>
      </c>
      <c r="E161" s="109" t="s">
        <v>901</v>
      </c>
      <c r="F161" s="96"/>
      <c r="G161" s="109" t="s">
        <v>994</v>
      </c>
      <c r="H161" s="109" t="s">
        <v>138</v>
      </c>
      <c r="I161" s="103">
        <v>30840.881984</v>
      </c>
      <c r="J161" s="105">
        <v>23350</v>
      </c>
      <c r="K161" s="96"/>
      <c r="L161" s="103">
        <v>27961.386028505996</v>
      </c>
      <c r="M161" s="104">
        <v>1.5388418769729506E-4</v>
      </c>
      <c r="N161" s="104">
        <f t="shared" si="4"/>
        <v>2.2743295442796351E-3</v>
      </c>
      <c r="O161" s="104">
        <f>L161/'סכום נכסי הקרן'!$C$42</f>
        <v>3.7123024357869834E-4</v>
      </c>
    </row>
    <row r="162" spans="2:15">
      <c r="B162" s="102" t="s">
        <v>1536</v>
      </c>
      <c r="C162" s="96" t="s">
        <v>1537</v>
      </c>
      <c r="D162" s="109" t="s">
        <v>29</v>
      </c>
      <c r="E162" s="109" t="s">
        <v>901</v>
      </c>
      <c r="F162" s="96"/>
      <c r="G162" s="109" t="s">
        <v>945</v>
      </c>
      <c r="H162" s="109" t="s">
        <v>138</v>
      </c>
      <c r="I162" s="103">
        <v>82571.204543000014</v>
      </c>
      <c r="J162" s="105">
        <v>6352</v>
      </c>
      <c r="K162" s="96"/>
      <c r="L162" s="103">
        <v>20364.98668478</v>
      </c>
      <c r="M162" s="104">
        <v>1.053117166071086E-4</v>
      </c>
      <c r="N162" s="104">
        <f t="shared" si="4"/>
        <v>1.6564518954402948E-3</v>
      </c>
      <c r="O162" s="104">
        <f>L162/'סכום נכסי הקרן'!$C$42</f>
        <v>2.7037640264901316E-4</v>
      </c>
    </row>
    <row r="163" spans="2:15">
      <c r="B163" s="102" t="s">
        <v>1538</v>
      </c>
      <c r="C163" s="96" t="s">
        <v>1539</v>
      </c>
      <c r="D163" s="109" t="s">
        <v>1458</v>
      </c>
      <c r="E163" s="109" t="s">
        <v>901</v>
      </c>
      <c r="F163" s="96"/>
      <c r="G163" s="109" t="s">
        <v>948</v>
      </c>
      <c r="H163" s="109" t="s">
        <v>136</v>
      </c>
      <c r="I163" s="103">
        <v>52242.701757000003</v>
      </c>
      <c r="J163" s="105">
        <v>21570</v>
      </c>
      <c r="K163" s="96"/>
      <c r="L163" s="103">
        <v>39057.490164199007</v>
      </c>
      <c r="M163" s="104">
        <v>1.94737589808437E-5</v>
      </c>
      <c r="N163" s="104">
        <f t="shared" si="4"/>
        <v>3.1768669734500749E-3</v>
      </c>
      <c r="O163" s="104">
        <f>L163/'סכום נכסי הקרן'!$C$42</f>
        <v>5.1854802807151557E-4</v>
      </c>
    </row>
    <row r="164" spans="2:15">
      <c r="B164" s="102" t="s">
        <v>1540</v>
      </c>
      <c r="C164" s="96" t="s">
        <v>1541</v>
      </c>
      <c r="D164" s="109" t="s">
        <v>1455</v>
      </c>
      <c r="E164" s="109" t="s">
        <v>901</v>
      </c>
      <c r="F164" s="96"/>
      <c r="G164" s="109" t="s">
        <v>932</v>
      </c>
      <c r="H164" s="109" t="s">
        <v>136</v>
      </c>
      <c r="I164" s="103">
        <v>39070.371812000005</v>
      </c>
      <c r="J164" s="105">
        <v>141361</v>
      </c>
      <c r="K164" s="96"/>
      <c r="L164" s="103">
        <v>191428.109911924</v>
      </c>
      <c r="M164" s="104">
        <v>1.1622473539996658E-4</v>
      </c>
      <c r="N164" s="104">
        <f t="shared" si="4"/>
        <v>1.5570422923042783E-2</v>
      </c>
      <c r="O164" s="104">
        <f>L164/'סכום נכסי הקרן'!$C$42</f>
        <v>2.5415014762846643E-3</v>
      </c>
    </row>
    <row r="165" spans="2:15">
      <c r="B165" s="102" t="s">
        <v>1542</v>
      </c>
      <c r="C165" s="96" t="s">
        <v>1543</v>
      </c>
      <c r="D165" s="109" t="s">
        <v>1455</v>
      </c>
      <c r="E165" s="109" t="s">
        <v>901</v>
      </c>
      <c r="F165" s="96"/>
      <c r="G165" s="109" t="s">
        <v>948</v>
      </c>
      <c r="H165" s="109" t="s">
        <v>136</v>
      </c>
      <c r="I165" s="103">
        <v>20167.133102000003</v>
      </c>
      <c r="J165" s="105">
        <v>275882</v>
      </c>
      <c r="K165" s="96"/>
      <c r="L165" s="103">
        <v>192839.54082920699</v>
      </c>
      <c r="M165" s="104">
        <v>4.0433244198069254E-5</v>
      </c>
      <c r="N165" s="104">
        <f t="shared" si="4"/>
        <v>1.5685226210391052E-2</v>
      </c>
      <c r="O165" s="104">
        <f>L165/'סכום נכסי הקרן'!$C$42</f>
        <v>2.5602403843875497E-3</v>
      </c>
    </row>
    <row r="166" spans="2:15">
      <c r="B166" s="102" t="s">
        <v>1544</v>
      </c>
      <c r="C166" s="96" t="s">
        <v>1545</v>
      </c>
      <c r="D166" s="109" t="s">
        <v>1458</v>
      </c>
      <c r="E166" s="109" t="s">
        <v>901</v>
      </c>
      <c r="F166" s="96"/>
      <c r="G166" s="109" t="s">
        <v>951</v>
      </c>
      <c r="H166" s="109" t="s">
        <v>136</v>
      </c>
      <c r="I166" s="103">
        <v>46436.555265000017</v>
      </c>
      <c r="J166" s="105">
        <v>9520</v>
      </c>
      <c r="K166" s="96"/>
      <c r="L166" s="103">
        <v>15322.354370564999</v>
      </c>
      <c r="M166" s="104">
        <v>5.7687204233550162E-5</v>
      </c>
      <c r="N166" s="104">
        <f t="shared" si="4"/>
        <v>1.2462931271493959E-3</v>
      </c>
      <c r="O166" s="104">
        <f>L166/'סכום נכסי הקרן'!$C$42</f>
        <v>2.0342773206539431E-4</v>
      </c>
    </row>
    <row r="167" spans="2:15">
      <c r="B167" s="102" t="s">
        <v>1546</v>
      </c>
      <c r="C167" s="96" t="s">
        <v>1547</v>
      </c>
      <c r="D167" s="109" t="s">
        <v>1458</v>
      </c>
      <c r="E167" s="109" t="s">
        <v>901</v>
      </c>
      <c r="F167" s="96"/>
      <c r="G167" s="109" t="s">
        <v>1128</v>
      </c>
      <c r="H167" s="109" t="s">
        <v>136</v>
      </c>
      <c r="I167" s="103">
        <v>38235.684369000002</v>
      </c>
      <c r="J167" s="105">
        <v>25854</v>
      </c>
      <c r="K167" s="103">
        <v>145.777370225</v>
      </c>
      <c r="L167" s="103">
        <v>34408.760366859991</v>
      </c>
      <c r="M167" s="104">
        <v>8.6251137312044044E-5</v>
      </c>
      <c r="N167" s="104">
        <f t="shared" si="4"/>
        <v>2.7987475372145991E-3</v>
      </c>
      <c r="O167" s="104">
        <f>L167/'סכום נכסי הקרן'!$C$42</f>
        <v>4.5682901695960745E-4</v>
      </c>
    </row>
    <row r="168" spans="2:15">
      <c r="B168" s="102" t="s">
        <v>1548</v>
      </c>
      <c r="C168" s="96" t="s">
        <v>1549</v>
      </c>
      <c r="D168" s="109" t="s">
        <v>1455</v>
      </c>
      <c r="E168" s="109" t="s">
        <v>901</v>
      </c>
      <c r="F168" s="96"/>
      <c r="G168" s="109" t="s">
        <v>942</v>
      </c>
      <c r="H168" s="109" t="s">
        <v>136</v>
      </c>
      <c r="I168" s="103">
        <v>113129.96255199998</v>
      </c>
      <c r="J168" s="105">
        <v>36480</v>
      </c>
      <c r="K168" s="96"/>
      <c r="L168" s="103">
        <v>143041.16263284502</v>
      </c>
      <c r="M168" s="104">
        <v>2.6100881116018947E-5</v>
      </c>
      <c r="N168" s="104">
        <f t="shared" si="4"/>
        <v>1.1634714455582727E-2</v>
      </c>
      <c r="O168" s="104">
        <f>L168/'סכום נכסי הקרן'!$C$42</f>
        <v>1.8990906098802036E-3</v>
      </c>
    </row>
    <row r="169" spans="2:15">
      <c r="B169" s="102" t="s">
        <v>1550</v>
      </c>
      <c r="C169" s="96" t="s">
        <v>1551</v>
      </c>
      <c r="D169" s="109" t="s">
        <v>29</v>
      </c>
      <c r="E169" s="109" t="s">
        <v>901</v>
      </c>
      <c r="F169" s="96"/>
      <c r="G169" s="109" t="s">
        <v>1128</v>
      </c>
      <c r="H169" s="109" t="s">
        <v>138</v>
      </c>
      <c r="I169" s="103">
        <v>2946386.0426999996</v>
      </c>
      <c r="J169" s="105">
        <v>508.4</v>
      </c>
      <c r="K169" s="96"/>
      <c r="L169" s="103">
        <v>58162.117764333991</v>
      </c>
      <c r="M169" s="104">
        <v>1.9177234232261788E-3</v>
      </c>
      <c r="N169" s="104">
        <f t="shared" si="4"/>
        <v>4.730803496451854E-3</v>
      </c>
      <c r="O169" s="104">
        <f>L169/'סכום נכסי הקרן'!$C$42</f>
        <v>7.7219123267689824E-4</v>
      </c>
    </row>
    <row r="170" spans="2:15">
      <c r="B170" s="102" t="s">
        <v>1552</v>
      </c>
      <c r="C170" s="96" t="s">
        <v>1553</v>
      </c>
      <c r="D170" s="109" t="s">
        <v>29</v>
      </c>
      <c r="E170" s="109" t="s">
        <v>901</v>
      </c>
      <c r="F170" s="96"/>
      <c r="G170" s="109" t="s">
        <v>1003</v>
      </c>
      <c r="H170" s="109" t="s">
        <v>138</v>
      </c>
      <c r="I170" s="103">
        <v>67087.329465000003</v>
      </c>
      <c r="J170" s="105">
        <v>32690</v>
      </c>
      <c r="K170" s="96"/>
      <c r="L170" s="103">
        <v>85153.096621084012</v>
      </c>
      <c r="M170" s="104">
        <v>1.5760789389873749E-4</v>
      </c>
      <c r="N170" s="104">
        <f t="shared" si="4"/>
        <v>6.9262018425979115E-3</v>
      </c>
      <c r="O170" s="104">
        <f>L170/'סכום נכסי הקרן'!$C$42</f>
        <v>1.130537834136632E-3</v>
      </c>
    </row>
    <row r="171" spans="2:15">
      <c r="B171" s="102" t="s">
        <v>1554</v>
      </c>
      <c r="C171" s="96" t="s">
        <v>1555</v>
      </c>
      <c r="D171" s="109" t="s">
        <v>1458</v>
      </c>
      <c r="E171" s="109" t="s">
        <v>901</v>
      </c>
      <c r="F171" s="96"/>
      <c r="G171" s="109" t="s">
        <v>1020</v>
      </c>
      <c r="H171" s="109" t="s">
        <v>136</v>
      </c>
      <c r="I171" s="103">
        <v>70092.913600000014</v>
      </c>
      <c r="J171" s="105">
        <v>6451</v>
      </c>
      <c r="K171" s="96"/>
      <c r="L171" s="103">
        <v>15672.190906059999</v>
      </c>
      <c r="M171" s="104">
        <v>8.02753063997913E-4</v>
      </c>
      <c r="N171" s="104">
        <f t="shared" si="4"/>
        <v>1.2747482104393864E-3</v>
      </c>
      <c r="O171" s="104">
        <f>L171/'סכום נכסי הקרן'!$C$42</f>
        <v>2.0807234811383115E-4</v>
      </c>
    </row>
    <row r="172" spans="2:15">
      <c r="B172" s="102" t="s">
        <v>1556</v>
      </c>
      <c r="C172" s="96" t="s">
        <v>1557</v>
      </c>
      <c r="D172" s="109" t="s">
        <v>1458</v>
      </c>
      <c r="E172" s="109" t="s">
        <v>901</v>
      </c>
      <c r="F172" s="96"/>
      <c r="G172" s="109" t="s">
        <v>939</v>
      </c>
      <c r="H172" s="109" t="s">
        <v>136</v>
      </c>
      <c r="I172" s="103">
        <v>704784.24624799995</v>
      </c>
      <c r="J172" s="105">
        <v>2375</v>
      </c>
      <c r="K172" s="96"/>
      <c r="L172" s="103">
        <v>58016.077190517994</v>
      </c>
      <c r="M172" s="104">
        <v>8.1237419528416586E-5</v>
      </c>
      <c r="N172" s="104">
        <f t="shared" si="4"/>
        <v>4.7189248152107073E-3</v>
      </c>
      <c r="O172" s="104">
        <f>L172/'סכום נכסי הקרן'!$C$42</f>
        <v>7.7025232028769071E-4</v>
      </c>
    </row>
    <row r="173" spans="2:15">
      <c r="B173" s="102" t="s">
        <v>1558</v>
      </c>
      <c r="C173" s="96" t="s">
        <v>1559</v>
      </c>
      <c r="D173" s="109" t="s">
        <v>29</v>
      </c>
      <c r="E173" s="109" t="s">
        <v>901</v>
      </c>
      <c r="F173" s="96"/>
      <c r="G173" s="109" t="s">
        <v>1020</v>
      </c>
      <c r="H173" s="109" t="s">
        <v>138</v>
      </c>
      <c r="I173" s="103">
        <v>75349.882120000009</v>
      </c>
      <c r="J173" s="105">
        <v>5698</v>
      </c>
      <c r="K173" s="96"/>
      <c r="L173" s="103">
        <v>16670.554400397999</v>
      </c>
      <c r="M173" s="104">
        <v>1.2516691598316344E-4</v>
      </c>
      <c r="N173" s="104">
        <f t="shared" si="4"/>
        <v>1.355953326265488E-3</v>
      </c>
      <c r="O173" s="104">
        <f>L173/'סכום נכסי הקרן'!$C$42</f>
        <v>2.2132715325136386E-4</v>
      </c>
    </row>
    <row r="174" spans="2:15">
      <c r="B174" s="102" t="s">
        <v>1560</v>
      </c>
      <c r="C174" s="96" t="s">
        <v>1561</v>
      </c>
      <c r="D174" s="109" t="s">
        <v>1458</v>
      </c>
      <c r="E174" s="109" t="s">
        <v>901</v>
      </c>
      <c r="F174" s="96"/>
      <c r="G174" s="109" t="s">
        <v>951</v>
      </c>
      <c r="H174" s="109" t="s">
        <v>136</v>
      </c>
      <c r="I174" s="103">
        <v>28707.253693000002</v>
      </c>
      <c r="J174" s="105">
        <v>54409</v>
      </c>
      <c r="K174" s="96"/>
      <c r="L174" s="103">
        <v>54136.596610753993</v>
      </c>
      <c r="M174" s="104">
        <v>1.883246190019062E-4</v>
      </c>
      <c r="N174" s="104">
        <f t="shared" si="4"/>
        <v>4.4033747459108069E-3</v>
      </c>
      <c r="O174" s="104">
        <f>L174/'סכום נכסי הקרן'!$C$42</f>
        <v>7.1874627122716164E-4</v>
      </c>
    </row>
    <row r="175" spans="2:15">
      <c r="B175" s="102" t="s">
        <v>1562</v>
      </c>
      <c r="C175" s="96" t="s">
        <v>1563</v>
      </c>
      <c r="D175" s="109" t="s">
        <v>1455</v>
      </c>
      <c r="E175" s="109" t="s">
        <v>901</v>
      </c>
      <c r="F175" s="96"/>
      <c r="G175" s="109" t="s">
        <v>948</v>
      </c>
      <c r="H175" s="109" t="s">
        <v>136</v>
      </c>
      <c r="I175" s="103">
        <v>2978.9488329999999</v>
      </c>
      <c r="J175" s="105">
        <v>159234</v>
      </c>
      <c r="K175" s="96"/>
      <c r="L175" s="103">
        <v>16440.968839910001</v>
      </c>
      <c r="M175" s="104">
        <v>7.2779929892105255E-5</v>
      </c>
      <c r="N175" s="104">
        <f t="shared" si="4"/>
        <v>1.3372792439926876E-3</v>
      </c>
      <c r="O175" s="104">
        <f>L175/'סכום נכסי הקרן'!$C$42</f>
        <v>2.1827905315163266E-4</v>
      </c>
    </row>
    <row r="176" spans="2:15">
      <c r="B176" s="102" t="s">
        <v>1564</v>
      </c>
      <c r="C176" s="96" t="s">
        <v>1565</v>
      </c>
      <c r="D176" s="109" t="s">
        <v>1458</v>
      </c>
      <c r="E176" s="109" t="s">
        <v>901</v>
      </c>
      <c r="F176" s="96"/>
      <c r="G176" s="109" t="s">
        <v>945</v>
      </c>
      <c r="H176" s="109" t="s">
        <v>136</v>
      </c>
      <c r="I176" s="103">
        <v>64842.954371999993</v>
      </c>
      <c r="J176" s="105">
        <v>12650</v>
      </c>
      <c r="K176" s="96"/>
      <c r="L176" s="103">
        <v>28430.328501170996</v>
      </c>
      <c r="M176" s="104">
        <v>1.1980459049210899E-4</v>
      </c>
      <c r="N176" s="104">
        <f t="shared" si="4"/>
        <v>2.312472493240114E-3</v>
      </c>
      <c r="O176" s="104">
        <f>L176/'סכום נכסי הקרן'!$C$42</f>
        <v>3.7745617344406155E-4</v>
      </c>
    </row>
    <row r="177" spans="2:15">
      <c r="B177" s="102" t="s">
        <v>1566</v>
      </c>
      <c r="C177" s="96" t="s">
        <v>1567</v>
      </c>
      <c r="D177" s="109" t="s">
        <v>1568</v>
      </c>
      <c r="E177" s="109" t="s">
        <v>901</v>
      </c>
      <c r="F177" s="96"/>
      <c r="G177" s="109" t="s">
        <v>975</v>
      </c>
      <c r="H177" s="109" t="s">
        <v>138</v>
      </c>
      <c r="I177" s="103">
        <v>162265.094984</v>
      </c>
      <c r="J177" s="105">
        <v>5424</v>
      </c>
      <c r="K177" s="96"/>
      <c r="L177" s="103">
        <v>34173.527483404992</v>
      </c>
      <c r="M177" s="104">
        <v>4.2111062377436255E-4</v>
      </c>
      <c r="N177" s="104">
        <f t="shared" si="4"/>
        <v>2.7796141117083536E-3</v>
      </c>
      <c r="O177" s="104">
        <f>L177/'סכום נכסי הקרן'!$C$42</f>
        <v>4.5370593999433497E-4</v>
      </c>
    </row>
    <row r="178" spans="2:15">
      <c r="B178" s="102" t="s">
        <v>1569</v>
      </c>
      <c r="C178" s="96" t="s">
        <v>1570</v>
      </c>
      <c r="D178" s="109" t="s">
        <v>1458</v>
      </c>
      <c r="E178" s="109" t="s">
        <v>901</v>
      </c>
      <c r="F178" s="96"/>
      <c r="G178" s="109" t="s">
        <v>989</v>
      </c>
      <c r="H178" s="109" t="s">
        <v>136</v>
      </c>
      <c r="I178" s="103">
        <v>80606.85063999999</v>
      </c>
      <c r="J178" s="105">
        <v>6355</v>
      </c>
      <c r="K178" s="96"/>
      <c r="L178" s="103">
        <v>17754.811531422998</v>
      </c>
      <c r="M178" s="104">
        <v>1.3918624772744662E-4</v>
      </c>
      <c r="N178" s="104">
        <f t="shared" si="4"/>
        <v>1.4441448781496486E-3</v>
      </c>
      <c r="O178" s="104">
        <f>L178/'סכום נכסי הקרן'!$C$42</f>
        <v>2.3572232802710643E-4</v>
      </c>
    </row>
    <row r="179" spans="2:15">
      <c r="B179" s="102" t="s">
        <v>1571</v>
      </c>
      <c r="C179" s="96" t="s">
        <v>1572</v>
      </c>
      <c r="D179" s="109" t="s">
        <v>1455</v>
      </c>
      <c r="E179" s="109" t="s">
        <v>901</v>
      </c>
      <c r="F179" s="96"/>
      <c r="G179" s="109" t="s">
        <v>942</v>
      </c>
      <c r="H179" s="109" t="s">
        <v>136</v>
      </c>
      <c r="I179" s="103">
        <v>196961.08721599999</v>
      </c>
      <c r="J179" s="105">
        <v>4664</v>
      </c>
      <c r="K179" s="96"/>
      <c r="L179" s="103">
        <v>31839.594863476006</v>
      </c>
      <c r="M179" s="104">
        <v>4.6647861209430134E-5</v>
      </c>
      <c r="N179" s="104">
        <f t="shared" si="4"/>
        <v>2.5897761721136946E-3</v>
      </c>
      <c r="O179" s="104">
        <f>L179/'סכום נכסי הקרן'!$C$42</f>
        <v>4.2271940827844626E-4</v>
      </c>
    </row>
    <row r="180" spans="2:15">
      <c r="B180" s="102" t="s">
        <v>1573</v>
      </c>
      <c r="C180" s="96" t="s">
        <v>1574</v>
      </c>
      <c r="D180" s="109" t="s">
        <v>1458</v>
      </c>
      <c r="E180" s="109" t="s">
        <v>901</v>
      </c>
      <c r="F180" s="96"/>
      <c r="G180" s="109" t="s">
        <v>939</v>
      </c>
      <c r="H180" s="109" t="s">
        <v>136</v>
      </c>
      <c r="I180" s="103">
        <v>303151.85132000002</v>
      </c>
      <c r="J180" s="105">
        <v>5110</v>
      </c>
      <c r="K180" s="96"/>
      <c r="L180" s="103">
        <v>53692.012582100004</v>
      </c>
      <c r="M180" s="104">
        <v>1.4562006500144106E-4</v>
      </c>
      <c r="N180" s="104">
        <f t="shared" si="4"/>
        <v>4.3672130695814639E-3</v>
      </c>
      <c r="O180" s="104">
        <f>L180/'סכום נכסי הקרן'!$C$42</f>
        <v>7.1284373702945906E-4</v>
      </c>
    </row>
    <row r="181" spans="2:15">
      <c r="B181" s="102" t="s">
        <v>1575</v>
      </c>
      <c r="C181" s="96" t="s">
        <v>1576</v>
      </c>
      <c r="D181" s="109" t="s">
        <v>29</v>
      </c>
      <c r="E181" s="109" t="s">
        <v>901</v>
      </c>
      <c r="F181" s="96"/>
      <c r="G181" s="109" t="s">
        <v>945</v>
      </c>
      <c r="H181" s="109" t="s">
        <v>138</v>
      </c>
      <c r="I181" s="103">
        <v>210278.74079999997</v>
      </c>
      <c r="J181" s="105">
        <v>3205</v>
      </c>
      <c r="K181" s="96"/>
      <c r="L181" s="103">
        <v>26167.87294764199</v>
      </c>
      <c r="M181" s="104">
        <v>3.8605659438135904E-4</v>
      </c>
      <c r="N181" s="104">
        <f t="shared" si="4"/>
        <v>2.1284483714471255E-3</v>
      </c>
      <c r="O181" s="104">
        <f>L181/'סכום נכסי הקרן'!$C$42</f>
        <v>3.4741860930592115E-4</v>
      </c>
    </row>
    <row r="182" spans="2:15">
      <c r="B182" s="102" t="s">
        <v>1577</v>
      </c>
      <c r="C182" s="96" t="s">
        <v>1578</v>
      </c>
      <c r="D182" s="109" t="s">
        <v>1458</v>
      </c>
      <c r="E182" s="109" t="s">
        <v>901</v>
      </c>
      <c r="F182" s="96"/>
      <c r="G182" s="109" t="s">
        <v>1128</v>
      </c>
      <c r="H182" s="109" t="s">
        <v>136</v>
      </c>
      <c r="I182" s="103">
        <v>42055.748159999996</v>
      </c>
      <c r="J182" s="105">
        <v>16735</v>
      </c>
      <c r="K182" s="96"/>
      <c r="L182" s="103">
        <v>24393.810089561</v>
      </c>
      <c r="M182" s="104">
        <v>1.0091331502488906E-4</v>
      </c>
      <c r="N182" s="104">
        <f t="shared" si="4"/>
        <v>1.9841492452368093E-3</v>
      </c>
      <c r="O182" s="104">
        <f>L182/'סכום נכסי הקרן'!$C$42</f>
        <v>3.2386520654334298E-4</v>
      </c>
    </row>
    <row r="183" spans="2:15">
      <c r="B183" s="102" t="s">
        <v>1579</v>
      </c>
      <c r="C183" s="96" t="s">
        <v>1580</v>
      </c>
      <c r="D183" s="109" t="s">
        <v>29</v>
      </c>
      <c r="E183" s="109" t="s">
        <v>901</v>
      </c>
      <c r="F183" s="96"/>
      <c r="G183" s="109" t="s">
        <v>982</v>
      </c>
      <c r="H183" s="109" t="s">
        <v>138</v>
      </c>
      <c r="I183" s="103">
        <v>225083.06508099995</v>
      </c>
      <c r="J183" s="105">
        <v>3270</v>
      </c>
      <c r="K183" s="96"/>
      <c r="L183" s="103">
        <v>28578.247570883999</v>
      </c>
      <c r="M183" s="104">
        <v>1.8203140697995969E-4</v>
      </c>
      <c r="N183" s="104">
        <f t="shared" si="4"/>
        <v>2.3245039680056235E-3</v>
      </c>
      <c r="O183" s="104">
        <f>L183/'סכום נכסי הקרן'!$C$42</f>
        <v>3.7942002574464177E-4</v>
      </c>
    </row>
    <row r="184" spans="2:15">
      <c r="B184" s="102" t="s">
        <v>1581</v>
      </c>
      <c r="C184" s="96" t="s">
        <v>1582</v>
      </c>
      <c r="D184" s="109" t="s">
        <v>1458</v>
      </c>
      <c r="E184" s="109" t="s">
        <v>901</v>
      </c>
      <c r="F184" s="96"/>
      <c r="G184" s="109" t="s">
        <v>948</v>
      </c>
      <c r="H184" s="109" t="s">
        <v>136</v>
      </c>
      <c r="I184" s="103">
        <v>15770.905559999999</v>
      </c>
      <c r="J184" s="105">
        <v>19051</v>
      </c>
      <c r="K184" s="96"/>
      <c r="L184" s="103">
        <v>10413.649746404</v>
      </c>
      <c r="M184" s="104">
        <v>6.2652117558911101E-5</v>
      </c>
      <c r="N184" s="104">
        <f t="shared" si="4"/>
        <v>8.4702779961913824E-4</v>
      </c>
      <c r="O184" s="104">
        <f>L184/'סכום נכסי הקרן'!$C$42</f>
        <v>1.3825715677898259E-4</v>
      </c>
    </row>
    <row r="185" spans="2:15">
      <c r="B185" s="102" t="s">
        <v>1583</v>
      </c>
      <c r="C185" s="96" t="s">
        <v>1584</v>
      </c>
      <c r="D185" s="109" t="s">
        <v>29</v>
      </c>
      <c r="E185" s="109" t="s">
        <v>901</v>
      </c>
      <c r="F185" s="96"/>
      <c r="G185" s="109" t="s">
        <v>945</v>
      </c>
      <c r="H185" s="109" t="s">
        <v>138</v>
      </c>
      <c r="I185" s="103">
        <v>106884.68394899998</v>
      </c>
      <c r="J185" s="105">
        <v>8140</v>
      </c>
      <c r="K185" s="96"/>
      <c r="L185" s="103">
        <v>33781.964657471995</v>
      </c>
      <c r="M185" s="104">
        <v>1.0731190983194654E-3</v>
      </c>
      <c r="N185" s="104">
        <f t="shared" si="4"/>
        <v>2.7477650859643096E-3</v>
      </c>
      <c r="O185" s="104">
        <f>L185/'סכום נכסי הקרן'!$C$42</f>
        <v>4.4850734350490205E-4</v>
      </c>
    </row>
    <row r="186" spans="2:15">
      <c r="B186" s="102" t="s">
        <v>1476</v>
      </c>
      <c r="C186" s="96" t="s">
        <v>1477</v>
      </c>
      <c r="D186" s="109" t="s">
        <v>125</v>
      </c>
      <c r="E186" s="109" t="s">
        <v>901</v>
      </c>
      <c r="F186" s="96"/>
      <c r="G186" s="109" t="s">
        <v>131</v>
      </c>
      <c r="H186" s="109" t="s">
        <v>139</v>
      </c>
      <c r="I186" s="103">
        <v>1476399.6328259998</v>
      </c>
      <c r="J186" s="105">
        <v>615</v>
      </c>
      <c r="K186" s="96"/>
      <c r="L186" s="103">
        <v>38626.622817624004</v>
      </c>
      <c r="M186" s="104">
        <v>8.3370296742990933E-3</v>
      </c>
      <c r="N186" s="104">
        <f>L186/$L$11</f>
        <v>3.1418209877116755E-3</v>
      </c>
      <c r="O186" s="104">
        <f>L186/'סכום נכסי הקרן'!$C$42</f>
        <v>5.1282760384590393E-4</v>
      </c>
    </row>
    <row r="187" spans="2:15">
      <c r="B187" s="102" t="s">
        <v>1585</v>
      </c>
      <c r="C187" s="96" t="s">
        <v>1586</v>
      </c>
      <c r="D187" s="109" t="s">
        <v>1455</v>
      </c>
      <c r="E187" s="109" t="s">
        <v>901</v>
      </c>
      <c r="F187" s="96"/>
      <c r="G187" s="109" t="s">
        <v>1128</v>
      </c>
      <c r="H187" s="109" t="s">
        <v>136</v>
      </c>
      <c r="I187" s="103">
        <v>20046.573288000003</v>
      </c>
      <c r="J187" s="105">
        <v>70230</v>
      </c>
      <c r="K187" s="96"/>
      <c r="L187" s="103">
        <v>48796.803388178007</v>
      </c>
      <c r="M187" s="104">
        <v>2.2647769234801599E-4</v>
      </c>
      <c r="N187" s="104">
        <f t="shared" si="4"/>
        <v>3.9690454364099204E-3</v>
      </c>
      <c r="O187" s="104">
        <f>L187/'סכום נכסי הקרן'!$C$42</f>
        <v>6.4785233425794758E-4</v>
      </c>
    </row>
    <row r="188" spans="2:15">
      <c r="B188" s="102" t="s">
        <v>1587</v>
      </c>
      <c r="C188" s="96" t="s">
        <v>1588</v>
      </c>
      <c r="D188" s="109" t="s">
        <v>29</v>
      </c>
      <c r="E188" s="109" t="s">
        <v>901</v>
      </c>
      <c r="F188" s="96"/>
      <c r="G188" s="109" t="s">
        <v>942</v>
      </c>
      <c r="H188" s="109" t="s">
        <v>142</v>
      </c>
      <c r="I188" s="103">
        <v>1145353.6051440001</v>
      </c>
      <c r="J188" s="105">
        <v>8616</v>
      </c>
      <c r="K188" s="96"/>
      <c r="L188" s="103">
        <v>36473.483183785007</v>
      </c>
      <c r="M188" s="104">
        <v>3.7278843534346878E-4</v>
      </c>
      <c r="N188" s="104">
        <f t="shared" si="4"/>
        <v>2.9666884289319662E-3</v>
      </c>
      <c r="O188" s="104">
        <f>L188/'סכום נכסי הקרן'!$C$42</f>
        <v>4.8424137604181292E-4</v>
      </c>
    </row>
    <row r="189" spans="2:15">
      <c r="B189" s="102" t="s">
        <v>1589</v>
      </c>
      <c r="C189" s="96" t="s">
        <v>1590</v>
      </c>
      <c r="D189" s="109" t="s">
        <v>1458</v>
      </c>
      <c r="E189" s="109" t="s">
        <v>901</v>
      </c>
      <c r="F189" s="96"/>
      <c r="G189" s="109" t="s">
        <v>1591</v>
      </c>
      <c r="H189" s="109" t="s">
        <v>136</v>
      </c>
      <c r="I189" s="103">
        <v>40303.425319999995</v>
      </c>
      <c r="J189" s="105">
        <v>18868</v>
      </c>
      <c r="K189" s="96"/>
      <c r="L189" s="103">
        <v>26357.024702981005</v>
      </c>
      <c r="M189" s="104">
        <v>1.7931505628121134E-4</v>
      </c>
      <c r="N189" s="104">
        <f t="shared" si="4"/>
        <v>2.1438336397267919E-3</v>
      </c>
      <c r="O189" s="104">
        <f>L189/'סכום נכסי הקרן'!$C$42</f>
        <v>3.4992988868728854E-4</v>
      </c>
    </row>
    <row r="190" spans="2:15">
      <c r="B190" s="102" t="s">
        <v>1592</v>
      </c>
      <c r="C190" s="96" t="s">
        <v>1593</v>
      </c>
      <c r="D190" s="109" t="s">
        <v>1455</v>
      </c>
      <c r="E190" s="109" t="s">
        <v>901</v>
      </c>
      <c r="F190" s="96"/>
      <c r="G190" s="109" t="s">
        <v>932</v>
      </c>
      <c r="H190" s="109" t="s">
        <v>136</v>
      </c>
      <c r="I190" s="103">
        <v>197346.59824099994</v>
      </c>
      <c r="J190" s="105">
        <v>22707</v>
      </c>
      <c r="K190" s="96"/>
      <c r="L190" s="103">
        <v>155316.63148805796</v>
      </c>
      <c r="M190" s="104">
        <v>8.1995357001328188E-5</v>
      </c>
      <c r="N190" s="104">
        <f t="shared" si="4"/>
        <v>1.2633179319192601E-2</v>
      </c>
      <c r="O190" s="104">
        <f>L190/'סכום נכסי הקרן'!$C$42</f>
        <v>2.0620662681153728E-3</v>
      </c>
    </row>
    <row r="191" spans="2:15">
      <c r="B191" s="102" t="s">
        <v>1594</v>
      </c>
      <c r="C191" s="96" t="s">
        <v>1595</v>
      </c>
      <c r="D191" s="109" t="s">
        <v>1458</v>
      </c>
      <c r="E191" s="109" t="s">
        <v>901</v>
      </c>
      <c r="F191" s="96"/>
      <c r="G191" s="109" t="s">
        <v>982</v>
      </c>
      <c r="H191" s="109" t="s">
        <v>136</v>
      </c>
      <c r="I191" s="103">
        <v>35046.4568</v>
      </c>
      <c r="J191" s="105">
        <v>14022</v>
      </c>
      <c r="K191" s="103">
        <v>78.956162522999989</v>
      </c>
      <c r="L191" s="103">
        <v>17111.622484396001</v>
      </c>
      <c r="M191" s="104">
        <v>1.3414923041906192E-4</v>
      </c>
      <c r="N191" s="104">
        <f t="shared" si="4"/>
        <v>1.3918290218927645E-3</v>
      </c>
      <c r="O191" s="104">
        <f>L191/'סכום נכסי הקרן'!$C$42</f>
        <v>2.2718300789642475E-4</v>
      </c>
    </row>
    <row r="192" spans="2:15">
      <c r="B192" s="102" t="s">
        <v>1596</v>
      </c>
      <c r="C192" s="96" t="s">
        <v>1597</v>
      </c>
      <c r="D192" s="109" t="s">
        <v>29</v>
      </c>
      <c r="E192" s="109" t="s">
        <v>901</v>
      </c>
      <c r="F192" s="96"/>
      <c r="G192" s="109" t="s">
        <v>1020</v>
      </c>
      <c r="H192" s="109" t="s">
        <v>138</v>
      </c>
      <c r="I192" s="103">
        <v>26284.842600000004</v>
      </c>
      <c r="J192" s="105">
        <v>15185</v>
      </c>
      <c r="K192" s="96"/>
      <c r="L192" s="103">
        <v>15497.626782758</v>
      </c>
      <c r="M192" s="104">
        <v>1.4227411528218269E-4</v>
      </c>
      <c r="N192" s="104">
        <f t="shared" si="4"/>
        <v>1.26054947427544E-3</v>
      </c>
      <c r="O192" s="104">
        <f>L192/'סכום נכסי הקרן'!$C$42</f>
        <v>2.0575474189976731E-4</v>
      </c>
    </row>
    <row r="193" spans="2:15">
      <c r="B193" s="102" t="s">
        <v>1598</v>
      </c>
      <c r="C193" s="96" t="s">
        <v>1599</v>
      </c>
      <c r="D193" s="109" t="s">
        <v>1568</v>
      </c>
      <c r="E193" s="109" t="s">
        <v>901</v>
      </c>
      <c r="F193" s="96"/>
      <c r="G193" s="109" t="s">
        <v>945</v>
      </c>
      <c r="H193" s="109" t="s">
        <v>138</v>
      </c>
      <c r="I193" s="103">
        <v>378501.73343999998</v>
      </c>
      <c r="J193" s="105">
        <v>2370</v>
      </c>
      <c r="K193" s="96"/>
      <c r="L193" s="103">
        <v>34830.622775239004</v>
      </c>
      <c r="M193" s="104">
        <v>5.1055710916480591E-4</v>
      </c>
      <c r="N193" s="104">
        <f t="shared" si="4"/>
        <v>2.8330610772522497E-3</v>
      </c>
      <c r="O193" s="104">
        <f>L193/'סכום נכסי הקרן'!$C$42</f>
        <v>4.6242988683278108E-4</v>
      </c>
    </row>
    <row r="194" spans="2:15">
      <c r="B194" s="102" t="s">
        <v>1600</v>
      </c>
      <c r="C194" s="96" t="s">
        <v>1601</v>
      </c>
      <c r="D194" s="109" t="s">
        <v>1458</v>
      </c>
      <c r="E194" s="109" t="s">
        <v>901</v>
      </c>
      <c r="F194" s="96"/>
      <c r="G194" s="109" t="s">
        <v>1020</v>
      </c>
      <c r="H194" s="109" t="s">
        <v>136</v>
      </c>
      <c r="I194" s="103">
        <v>175232.28399999999</v>
      </c>
      <c r="J194" s="105">
        <v>2530</v>
      </c>
      <c r="K194" s="96"/>
      <c r="L194" s="103">
        <v>15366.083937505</v>
      </c>
      <c r="M194" s="104">
        <v>1.2244788237298927E-4</v>
      </c>
      <c r="N194" s="104">
        <f t="shared" si="4"/>
        <v>1.249850012560899E-3</v>
      </c>
      <c r="O194" s="104">
        <f>L194/'סכום נכסי הקרן'!$C$42</f>
        <v>2.0400830907149042E-4</v>
      </c>
    </row>
    <row r="195" spans="2:15">
      <c r="B195" s="102" t="s">
        <v>1602</v>
      </c>
      <c r="C195" s="96" t="s">
        <v>1603</v>
      </c>
      <c r="D195" s="109" t="s">
        <v>1458</v>
      </c>
      <c r="E195" s="109" t="s">
        <v>901</v>
      </c>
      <c r="F195" s="96"/>
      <c r="G195" s="109" t="s">
        <v>951</v>
      </c>
      <c r="H195" s="109" t="s">
        <v>136</v>
      </c>
      <c r="I195" s="103">
        <v>31681.996945999996</v>
      </c>
      <c r="J195" s="105">
        <v>19762</v>
      </c>
      <c r="K195" s="96"/>
      <c r="L195" s="103">
        <v>21700.612957121997</v>
      </c>
      <c r="M195" s="104">
        <v>9.2129201775879654E-5</v>
      </c>
      <c r="N195" s="104">
        <f t="shared" si="4"/>
        <v>1.7650893674242181E-3</v>
      </c>
      <c r="O195" s="104">
        <f>L195/'סכום נכסי הקרן'!$C$42</f>
        <v>2.8810888793805232E-4</v>
      </c>
    </row>
    <row r="196" spans="2:15">
      <c r="B196" s="102" t="s">
        <v>1604</v>
      </c>
      <c r="C196" s="96" t="s">
        <v>1605</v>
      </c>
      <c r="D196" s="109" t="s">
        <v>1458</v>
      </c>
      <c r="E196" s="109" t="s">
        <v>901</v>
      </c>
      <c r="F196" s="96"/>
      <c r="G196" s="109" t="s">
        <v>948</v>
      </c>
      <c r="H196" s="109" t="s">
        <v>136</v>
      </c>
      <c r="I196" s="103">
        <v>40303.425320000002</v>
      </c>
      <c r="J196" s="105">
        <v>25051</v>
      </c>
      <c r="K196" s="96"/>
      <c r="L196" s="103">
        <v>34994.160792579998</v>
      </c>
      <c r="M196" s="104">
        <v>3.7473331931441553E-5</v>
      </c>
      <c r="N196" s="104">
        <f t="shared" si="4"/>
        <v>2.8463629695143983E-3</v>
      </c>
      <c r="O196" s="104">
        <f>L196/'סכום נכסי הקרן'!$C$42</f>
        <v>4.6460110459537628E-4</v>
      </c>
    </row>
    <row r="197" spans="2:15">
      <c r="B197" s="102" t="s">
        <v>1606</v>
      </c>
      <c r="C197" s="96" t="s">
        <v>1607</v>
      </c>
      <c r="D197" s="109" t="s">
        <v>1568</v>
      </c>
      <c r="E197" s="109" t="s">
        <v>901</v>
      </c>
      <c r="F197" s="96"/>
      <c r="G197" s="109" t="s">
        <v>948</v>
      </c>
      <c r="H197" s="109" t="s">
        <v>138</v>
      </c>
      <c r="I197" s="103">
        <v>245325.19759999996</v>
      </c>
      <c r="J197" s="105">
        <v>2357</v>
      </c>
      <c r="K197" s="96"/>
      <c r="L197" s="103">
        <v>22451.572322577998</v>
      </c>
      <c r="M197" s="104">
        <v>7.8714337564797084E-5</v>
      </c>
      <c r="N197" s="104">
        <f t="shared" si="4"/>
        <v>1.8261710702292533E-3</v>
      </c>
      <c r="O197" s="104">
        <f>L197/'סכום נכסי הקרן'!$C$42</f>
        <v>2.9807902417778405E-4</v>
      </c>
    </row>
    <row r="198" spans="2:15">
      <c r="B198" s="102" t="s">
        <v>1608</v>
      </c>
      <c r="C198" s="96" t="s">
        <v>1609</v>
      </c>
      <c r="D198" s="109" t="s">
        <v>29</v>
      </c>
      <c r="E198" s="109" t="s">
        <v>901</v>
      </c>
      <c r="F198" s="96"/>
      <c r="G198" s="109" t="s">
        <v>1003</v>
      </c>
      <c r="H198" s="109" t="s">
        <v>138</v>
      </c>
      <c r="I198" s="103">
        <v>210278.74079999997</v>
      </c>
      <c r="J198" s="105">
        <v>2097</v>
      </c>
      <c r="K198" s="96"/>
      <c r="L198" s="103">
        <v>17121.382081499003</v>
      </c>
      <c r="M198" s="104">
        <v>1.6101947877423777E-4</v>
      </c>
      <c r="N198" s="104">
        <f t="shared" si="4"/>
        <v>1.3926228502104665E-3</v>
      </c>
      <c r="O198" s="104">
        <f>L198/'סכום נכסי הקרן'!$C$42</f>
        <v>2.2731258150218535E-4</v>
      </c>
    </row>
    <row r="199" spans="2:15">
      <c r="B199" s="102" t="s">
        <v>1610</v>
      </c>
      <c r="C199" s="96" t="s">
        <v>1611</v>
      </c>
      <c r="D199" s="109" t="s">
        <v>1455</v>
      </c>
      <c r="E199" s="109" t="s">
        <v>901</v>
      </c>
      <c r="F199" s="96"/>
      <c r="G199" s="109" t="s">
        <v>1003</v>
      </c>
      <c r="H199" s="109" t="s">
        <v>136</v>
      </c>
      <c r="I199" s="103">
        <v>77102.204959999988</v>
      </c>
      <c r="J199" s="105">
        <v>5983</v>
      </c>
      <c r="K199" s="96"/>
      <c r="L199" s="103">
        <v>15988.744382275003</v>
      </c>
      <c r="M199" s="104">
        <v>1.8210251525743975E-5</v>
      </c>
      <c r="N199" s="104">
        <f t="shared" si="4"/>
        <v>1.3004961087219047E-3</v>
      </c>
      <c r="O199" s="104">
        <f>L199/'סכום נכסי הקרן'!$C$42</f>
        <v>2.1227508055210071E-4</v>
      </c>
    </row>
    <row r="200" spans="2:15">
      <c r="B200" s="102" t="s">
        <v>1481</v>
      </c>
      <c r="C200" s="96" t="s">
        <v>1482</v>
      </c>
      <c r="D200" s="109" t="s">
        <v>1458</v>
      </c>
      <c r="E200" s="109" t="s">
        <v>901</v>
      </c>
      <c r="F200" s="96"/>
      <c r="G200" s="109" t="s">
        <v>708</v>
      </c>
      <c r="H200" s="109" t="s">
        <v>136</v>
      </c>
      <c r="I200" s="103">
        <v>128759.390055</v>
      </c>
      <c r="J200" s="105">
        <v>12246</v>
      </c>
      <c r="K200" s="103">
        <v>334.71003444900003</v>
      </c>
      <c r="L200" s="103">
        <v>54986.164459114996</v>
      </c>
      <c r="M200" s="104">
        <v>1.2050352035070397E-3</v>
      </c>
      <c r="N200" s="104">
        <f>L200/$L$11</f>
        <v>4.472477087812874E-3</v>
      </c>
      <c r="O200" s="104">
        <f>L200/'סכום נכסי הקרן'!$C$42</f>
        <v>7.3002558617106886E-4</v>
      </c>
    </row>
    <row r="201" spans="2:15">
      <c r="B201" s="102" t="s">
        <v>1612</v>
      </c>
      <c r="C201" s="96" t="s">
        <v>1613</v>
      </c>
      <c r="D201" s="109" t="s">
        <v>1458</v>
      </c>
      <c r="E201" s="109" t="s">
        <v>901</v>
      </c>
      <c r="F201" s="96"/>
      <c r="G201" s="109" t="s">
        <v>134</v>
      </c>
      <c r="H201" s="109" t="s">
        <v>136</v>
      </c>
      <c r="I201" s="103">
        <v>52727.394255000007</v>
      </c>
      <c r="J201" s="105">
        <v>9160</v>
      </c>
      <c r="K201" s="96"/>
      <c r="L201" s="103">
        <v>16740.188401675001</v>
      </c>
      <c r="M201" s="104">
        <v>9.6354701151139975E-5</v>
      </c>
      <c r="N201" s="104">
        <f t="shared" si="4"/>
        <v>1.3616172324191112E-3</v>
      </c>
      <c r="O201" s="104">
        <f>L201/'סכום נכסי הקרן'!$C$42</f>
        <v>2.2225165131555376E-4</v>
      </c>
    </row>
    <row r="202" spans="2:15">
      <c r="B202" s="102" t="s">
        <v>1614</v>
      </c>
      <c r="C202" s="96" t="s">
        <v>1615</v>
      </c>
      <c r="D202" s="109" t="s">
        <v>1458</v>
      </c>
      <c r="E202" s="109" t="s">
        <v>901</v>
      </c>
      <c r="F202" s="96"/>
      <c r="G202" s="109" t="s">
        <v>939</v>
      </c>
      <c r="H202" s="109" t="s">
        <v>136</v>
      </c>
      <c r="I202" s="103">
        <v>196785.85493700003</v>
      </c>
      <c r="J202" s="105">
        <v>9406</v>
      </c>
      <c r="K202" s="96"/>
      <c r="L202" s="103">
        <v>64154.542266657001</v>
      </c>
      <c r="M202" s="104">
        <v>6.4582992278269005E-5</v>
      </c>
      <c r="N202" s="104">
        <f t="shared" si="4"/>
        <v>5.2182166766713261E-3</v>
      </c>
      <c r="O202" s="104">
        <f>L202/'סכום נכסי הקרן'!$C$42</f>
        <v>8.5174984988408645E-4</v>
      </c>
    </row>
    <row r="203" spans="2:15">
      <c r="B203" s="102" t="s">
        <v>1616</v>
      </c>
      <c r="C203" s="96" t="s">
        <v>1617</v>
      </c>
      <c r="D203" s="109" t="s">
        <v>1458</v>
      </c>
      <c r="E203" s="109" t="s">
        <v>901</v>
      </c>
      <c r="F203" s="96"/>
      <c r="G203" s="109" t="s">
        <v>945</v>
      </c>
      <c r="H203" s="109" t="s">
        <v>136</v>
      </c>
      <c r="I203" s="103">
        <v>24532.519759999999</v>
      </c>
      <c r="J203" s="105">
        <v>16967</v>
      </c>
      <c r="K203" s="96"/>
      <c r="L203" s="103">
        <v>14426.991487538002</v>
      </c>
      <c r="M203" s="104">
        <v>1.136446987575968E-4</v>
      </c>
      <c r="N203" s="104">
        <f t="shared" si="4"/>
        <v>1.173465898354526E-3</v>
      </c>
      <c r="O203" s="104">
        <f>L203/'סכום נכסי הקרן'!$C$42</f>
        <v>1.9154041786649951E-4</v>
      </c>
    </row>
    <row r="204" spans="2:15">
      <c r="B204" s="102" t="s">
        <v>1618</v>
      </c>
      <c r="C204" s="96" t="s">
        <v>1619</v>
      </c>
      <c r="D204" s="109" t="s">
        <v>29</v>
      </c>
      <c r="E204" s="109" t="s">
        <v>901</v>
      </c>
      <c r="F204" s="96"/>
      <c r="G204" s="109" t="s">
        <v>1128</v>
      </c>
      <c r="H204" s="109" t="s">
        <v>138</v>
      </c>
      <c r="I204" s="103">
        <v>52569.685199999993</v>
      </c>
      <c r="J204" s="105">
        <v>11358</v>
      </c>
      <c r="K204" s="96"/>
      <c r="L204" s="103">
        <v>23183.674020229002</v>
      </c>
      <c r="M204" s="104">
        <v>7.364780888541127E-4</v>
      </c>
      <c r="N204" s="104">
        <f t="shared" si="4"/>
        <v>1.8857189237829893E-3</v>
      </c>
      <c r="O204" s="104">
        <f>L204/'סכום נכסי הקרן'!$C$42</f>
        <v>3.0779879598259692E-4</v>
      </c>
    </row>
    <row r="205" spans="2:15">
      <c r="B205" s="102" t="s">
        <v>1620</v>
      </c>
      <c r="C205" s="96" t="s">
        <v>1621</v>
      </c>
      <c r="D205" s="109" t="s">
        <v>1458</v>
      </c>
      <c r="E205" s="109" t="s">
        <v>901</v>
      </c>
      <c r="F205" s="96"/>
      <c r="G205" s="109" t="s">
        <v>994</v>
      </c>
      <c r="H205" s="109" t="s">
        <v>136</v>
      </c>
      <c r="I205" s="103">
        <v>369358.46332599985</v>
      </c>
      <c r="J205" s="105">
        <v>1340</v>
      </c>
      <c r="K205" s="96"/>
      <c r="L205" s="103">
        <v>17154.632211127999</v>
      </c>
      <c r="M205" s="104">
        <v>5.9845566383787581E-3</v>
      </c>
      <c r="N205" s="104">
        <f t="shared" si="4"/>
        <v>1.3953273567785336E-3</v>
      </c>
      <c r="O205" s="104">
        <f>L205/'סכום נכסי הקרן'!$C$42</f>
        <v>2.2775402792077888E-4</v>
      </c>
    </row>
    <row r="206" spans="2:15">
      <c r="B206" s="102" t="s">
        <v>1491</v>
      </c>
      <c r="C206" s="96" t="s">
        <v>1492</v>
      </c>
      <c r="D206" s="109" t="s">
        <v>1455</v>
      </c>
      <c r="E206" s="109" t="s">
        <v>901</v>
      </c>
      <c r="F206" s="96"/>
      <c r="G206" s="109" t="s">
        <v>162</v>
      </c>
      <c r="H206" s="109" t="s">
        <v>136</v>
      </c>
      <c r="I206" s="103">
        <v>129532.719725</v>
      </c>
      <c r="J206" s="105">
        <v>4143</v>
      </c>
      <c r="K206" s="96"/>
      <c r="L206" s="103">
        <v>18600.429644063999</v>
      </c>
      <c r="M206" s="104">
        <v>1.9567375325482248E-3</v>
      </c>
      <c r="N206" s="104">
        <f>L206/$L$11</f>
        <v>1.512925955553921E-3</v>
      </c>
      <c r="O206" s="104">
        <f>L206/'סכום נכסי הקרן'!$C$42</f>
        <v>2.4694920417731747E-4</v>
      </c>
    </row>
    <row r="207" spans="2:15">
      <c r="B207" s="102" t="s">
        <v>1622</v>
      </c>
      <c r="C207" s="96" t="s">
        <v>1623</v>
      </c>
      <c r="D207" s="109" t="s">
        <v>1458</v>
      </c>
      <c r="E207" s="109" t="s">
        <v>901</v>
      </c>
      <c r="F207" s="96"/>
      <c r="G207" s="109" t="s">
        <v>945</v>
      </c>
      <c r="H207" s="109" t="s">
        <v>136</v>
      </c>
      <c r="I207" s="103">
        <v>32708.858131000001</v>
      </c>
      <c r="J207" s="105">
        <v>36492</v>
      </c>
      <c r="K207" s="96"/>
      <c r="L207" s="103">
        <v>41370.579822161009</v>
      </c>
      <c r="M207" s="104">
        <v>1.1663601728489872E-4</v>
      </c>
      <c r="N207" s="104">
        <f t="shared" si="4"/>
        <v>3.3650095834876271E-3</v>
      </c>
      <c r="O207" s="104">
        <f>L207/'סכום נכסי הקרן'!$C$42</f>
        <v>5.4925783753050268E-4</v>
      </c>
    </row>
    <row r="208" spans="2:15">
      <c r="B208" s="102" t="s">
        <v>1624</v>
      </c>
      <c r="C208" s="96" t="s">
        <v>1625</v>
      </c>
      <c r="D208" s="109" t="s">
        <v>29</v>
      </c>
      <c r="E208" s="109" t="s">
        <v>901</v>
      </c>
      <c r="F208" s="96"/>
      <c r="G208" s="109" t="s">
        <v>1591</v>
      </c>
      <c r="H208" s="109" t="s">
        <v>138</v>
      </c>
      <c r="I208" s="103">
        <v>17698.460688999996</v>
      </c>
      <c r="J208" s="105">
        <v>28570</v>
      </c>
      <c r="K208" s="96"/>
      <c r="L208" s="103">
        <v>19633.184904192996</v>
      </c>
      <c r="M208" s="104">
        <v>3.1644504627275944E-5</v>
      </c>
      <c r="N208" s="104">
        <f t="shared" si="4"/>
        <v>1.5969284366085799E-3</v>
      </c>
      <c r="O208" s="104">
        <f>L208/'סכום נכסי הקרן'!$C$42</f>
        <v>2.6066061270277514E-4</v>
      </c>
    </row>
    <row r="209" spans="2:15">
      <c r="B209" s="102" t="s">
        <v>1626</v>
      </c>
      <c r="C209" s="96" t="s">
        <v>1627</v>
      </c>
      <c r="D209" s="109" t="s">
        <v>1458</v>
      </c>
      <c r="E209" s="109" t="s">
        <v>901</v>
      </c>
      <c r="F209" s="96"/>
      <c r="G209" s="109" t="s">
        <v>1074</v>
      </c>
      <c r="H209" s="109" t="s">
        <v>136</v>
      </c>
      <c r="I209" s="103">
        <v>33294.133959999999</v>
      </c>
      <c r="J209" s="105">
        <v>20657</v>
      </c>
      <c r="K209" s="96"/>
      <c r="L209" s="103">
        <v>23837.655027837009</v>
      </c>
      <c r="M209" s="104">
        <v>5.3576035455626025E-4</v>
      </c>
      <c r="N209" s="104">
        <f t="shared" si="4"/>
        <v>1.9389125789717671E-3</v>
      </c>
      <c r="O209" s="104">
        <f>L209/'סכום נכסי הקרן'!$C$42</f>
        <v>3.1648139592605666E-4</v>
      </c>
    </row>
    <row r="210" spans="2:15">
      <c r="B210" s="102" t="s">
        <v>1628</v>
      </c>
      <c r="C210" s="96" t="s">
        <v>1629</v>
      </c>
      <c r="D210" s="109" t="s">
        <v>1458</v>
      </c>
      <c r="E210" s="109" t="s">
        <v>901</v>
      </c>
      <c r="F210" s="96"/>
      <c r="G210" s="109" t="s">
        <v>922</v>
      </c>
      <c r="H210" s="109" t="s">
        <v>136</v>
      </c>
      <c r="I210" s="103">
        <v>35329.982636000001</v>
      </c>
      <c r="J210" s="105">
        <v>29570</v>
      </c>
      <c r="K210" s="96"/>
      <c r="L210" s="103">
        <v>36209.564947170009</v>
      </c>
      <c r="M210" s="104">
        <v>3.5577576275045453E-5</v>
      </c>
      <c r="N210" s="104">
        <f t="shared" si="4"/>
        <v>2.9452217876790704E-3</v>
      </c>
      <c r="O210" s="104">
        <f>L210/'סכום נכסי הקרן'!$C$42</f>
        <v>4.8073745705998693E-4</v>
      </c>
    </row>
    <row r="211" spans="2:15">
      <c r="B211" s="102" t="s">
        <v>1630</v>
      </c>
      <c r="C211" s="96" t="s">
        <v>1631</v>
      </c>
      <c r="D211" s="109" t="s">
        <v>1458</v>
      </c>
      <c r="E211" s="109" t="s">
        <v>901</v>
      </c>
      <c r="F211" s="96"/>
      <c r="G211" s="109" t="s">
        <v>954</v>
      </c>
      <c r="H211" s="109" t="s">
        <v>136</v>
      </c>
      <c r="I211" s="103">
        <v>83080.780026999986</v>
      </c>
      <c r="J211" s="105">
        <v>18447</v>
      </c>
      <c r="K211" s="96"/>
      <c r="L211" s="103">
        <v>53119.609225998989</v>
      </c>
      <c r="M211" s="104">
        <v>1.1173436794450589E-4</v>
      </c>
      <c r="N211" s="104">
        <f t="shared" si="4"/>
        <v>4.320654795871493E-3</v>
      </c>
      <c r="O211" s="104">
        <f>L211/'סכום נכסי הקרן'!$C$42</f>
        <v>7.0524420540774295E-4</v>
      </c>
    </row>
    <row r="212" spans="2:15">
      <c r="B212" s="102" t="s">
        <v>1632</v>
      </c>
      <c r="C212" s="96" t="s">
        <v>1633</v>
      </c>
      <c r="D212" s="109" t="s">
        <v>1455</v>
      </c>
      <c r="E212" s="109" t="s">
        <v>901</v>
      </c>
      <c r="F212" s="96"/>
      <c r="G212" s="109" t="s">
        <v>922</v>
      </c>
      <c r="H212" s="109" t="s">
        <v>136</v>
      </c>
      <c r="I212" s="103">
        <v>160322.46988400002</v>
      </c>
      <c r="J212" s="105">
        <v>20351</v>
      </c>
      <c r="K212" s="96"/>
      <c r="L212" s="103">
        <v>113085.96478344302</v>
      </c>
      <c r="M212" s="104">
        <v>2.1141126541799205E-5</v>
      </c>
      <c r="N212" s="104">
        <f t="shared" si="4"/>
        <v>9.1982117942274629E-3</v>
      </c>
      <c r="O212" s="104">
        <f>L212/'סכום נכסי הקרן'!$C$42</f>
        <v>1.5013894593455079E-3</v>
      </c>
    </row>
    <row r="213" spans="2:15">
      <c r="B213" s="102" t="s">
        <v>1634</v>
      </c>
      <c r="C213" s="96" t="s">
        <v>1635</v>
      </c>
      <c r="D213" s="109" t="s">
        <v>1458</v>
      </c>
      <c r="E213" s="109" t="s">
        <v>901</v>
      </c>
      <c r="F213" s="96"/>
      <c r="G213" s="109" t="s">
        <v>951</v>
      </c>
      <c r="H213" s="109" t="s">
        <v>136</v>
      </c>
      <c r="I213" s="103">
        <v>13198.846096000001</v>
      </c>
      <c r="J213" s="105">
        <v>27473</v>
      </c>
      <c r="K213" s="96"/>
      <c r="L213" s="103">
        <v>12568.128414182998</v>
      </c>
      <c r="M213" s="104">
        <v>7.0393845845333338E-5</v>
      </c>
      <c r="N213" s="104">
        <f t="shared" si="4"/>
        <v>1.0222692730444745E-3</v>
      </c>
      <c r="O213" s="104">
        <f>L213/'סכום נכסי הקרן'!$C$42</f>
        <v>1.6686116231037226E-4</v>
      </c>
    </row>
    <row r="214" spans="2:15">
      <c r="B214" s="102" t="s">
        <v>1636</v>
      </c>
      <c r="C214" s="96" t="s">
        <v>1637</v>
      </c>
      <c r="D214" s="109" t="s">
        <v>1458</v>
      </c>
      <c r="E214" s="109" t="s">
        <v>901</v>
      </c>
      <c r="F214" s="96"/>
      <c r="G214" s="109" t="s">
        <v>951</v>
      </c>
      <c r="H214" s="109" t="s">
        <v>136</v>
      </c>
      <c r="I214" s="103">
        <v>104438.44126399999</v>
      </c>
      <c r="J214" s="105">
        <v>4830</v>
      </c>
      <c r="K214" s="96"/>
      <c r="L214" s="103">
        <v>17483.809687433994</v>
      </c>
      <c r="M214" s="104">
        <v>6.6282498258916073E-5</v>
      </c>
      <c r="N214" s="104">
        <f t="shared" si="4"/>
        <v>1.4221020688371881E-3</v>
      </c>
      <c r="O214" s="104">
        <f>L214/'סכום נכסי הקרן'!$C$42</f>
        <v>2.3212436330347826E-4</v>
      </c>
    </row>
    <row r="215" spans="2:15">
      <c r="B215" s="102" t="s">
        <v>1638</v>
      </c>
      <c r="C215" s="96" t="s">
        <v>1639</v>
      </c>
      <c r="D215" s="109" t="s">
        <v>1455</v>
      </c>
      <c r="E215" s="109" t="s">
        <v>901</v>
      </c>
      <c r="F215" s="96"/>
      <c r="G215" s="109" t="s">
        <v>951</v>
      </c>
      <c r="H215" s="109" t="s">
        <v>136</v>
      </c>
      <c r="I215" s="103">
        <v>41144.540282000002</v>
      </c>
      <c r="J215" s="105">
        <v>11947</v>
      </c>
      <c r="K215" s="96"/>
      <c r="L215" s="103">
        <v>17037.255497678998</v>
      </c>
      <c r="M215" s="104">
        <v>2.5077302147048189E-4</v>
      </c>
      <c r="N215" s="104">
        <f t="shared" si="4"/>
        <v>1.3857801430983763E-3</v>
      </c>
      <c r="O215" s="104">
        <f>L215/'סכום נכסי הקרן'!$C$42</f>
        <v>2.2619567219836522E-4</v>
      </c>
    </row>
    <row r="216" spans="2:15">
      <c r="B216" s="102" t="s">
        <v>1640</v>
      </c>
      <c r="C216" s="96" t="s">
        <v>1641</v>
      </c>
      <c r="D216" s="109" t="s">
        <v>129</v>
      </c>
      <c r="E216" s="109" t="s">
        <v>901</v>
      </c>
      <c r="F216" s="96"/>
      <c r="G216" s="109" t="s">
        <v>969</v>
      </c>
      <c r="H216" s="109" t="s">
        <v>1533</v>
      </c>
      <c r="I216" s="103">
        <v>133176.53584</v>
      </c>
      <c r="J216" s="105">
        <v>10474</v>
      </c>
      <c r="K216" s="96"/>
      <c r="L216" s="103">
        <v>50814.485564583993</v>
      </c>
      <c r="M216" s="104">
        <v>4.475018005376344E-5</v>
      </c>
      <c r="N216" s="104">
        <f t="shared" si="4"/>
        <v>4.1331601258637381E-3</v>
      </c>
      <c r="O216" s="104">
        <f>L216/'סכום נכסי הקרן'!$C$42</f>
        <v>6.7464015675887726E-4</v>
      </c>
    </row>
    <row r="217" spans="2:15">
      <c r="B217" s="102" t="s">
        <v>1642</v>
      </c>
      <c r="C217" s="96" t="s">
        <v>1643</v>
      </c>
      <c r="D217" s="109" t="s">
        <v>1455</v>
      </c>
      <c r="E217" s="109" t="s">
        <v>901</v>
      </c>
      <c r="F217" s="96"/>
      <c r="G217" s="109" t="s">
        <v>932</v>
      </c>
      <c r="H217" s="109" t="s">
        <v>136</v>
      </c>
      <c r="I217" s="103">
        <v>39325.278709999999</v>
      </c>
      <c r="J217" s="105">
        <v>45504</v>
      </c>
      <c r="K217" s="96"/>
      <c r="L217" s="103">
        <v>62022.596339774995</v>
      </c>
      <c r="M217" s="104">
        <v>8.94154568409087E-5</v>
      </c>
      <c r="N217" s="104">
        <f t="shared" si="4"/>
        <v>5.0448079764240927E-3</v>
      </c>
      <c r="O217" s="104">
        <f>L217/'סכום נכסי הקרן'!$C$42</f>
        <v>8.2344500101407111E-4</v>
      </c>
    </row>
    <row r="218" spans="2:15">
      <c r="B218" s="102" t="s">
        <v>1644</v>
      </c>
      <c r="C218" s="96" t="s">
        <v>1645</v>
      </c>
      <c r="D218" s="109" t="s">
        <v>1458</v>
      </c>
      <c r="E218" s="109" t="s">
        <v>901</v>
      </c>
      <c r="F218" s="96"/>
      <c r="G218" s="109" t="s">
        <v>994</v>
      </c>
      <c r="H218" s="109" t="s">
        <v>136</v>
      </c>
      <c r="I218" s="103">
        <v>166120.20523200001</v>
      </c>
      <c r="J218" s="105">
        <v>9805</v>
      </c>
      <c r="K218" s="103">
        <v>114.27993492800002</v>
      </c>
      <c r="L218" s="103">
        <v>56568.786437239003</v>
      </c>
      <c r="M218" s="104">
        <v>1.3396601874037127E-4</v>
      </c>
      <c r="N218" s="104">
        <f t="shared" si="4"/>
        <v>4.6012047524073328E-3</v>
      </c>
      <c r="O218" s="104">
        <f>L218/'סכום נכסי הקרן'!$C$42</f>
        <v>7.5103731791544719E-4</v>
      </c>
    </row>
    <row r="219" spans="2:15">
      <c r="B219" s="102" t="s">
        <v>1646</v>
      </c>
      <c r="C219" s="96" t="s">
        <v>1647</v>
      </c>
      <c r="D219" s="109" t="s">
        <v>29</v>
      </c>
      <c r="E219" s="109" t="s">
        <v>901</v>
      </c>
      <c r="F219" s="96"/>
      <c r="G219" s="109" t="s">
        <v>942</v>
      </c>
      <c r="H219" s="109" t="s">
        <v>138</v>
      </c>
      <c r="I219" s="103">
        <v>1177911.4130479998</v>
      </c>
      <c r="J219" s="105">
        <v>388.85</v>
      </c>
      <c r="K219" s="96"/>
      <c r="L219" s="103">
        <v>17784.421956843005</v>
      </c>
      <c r="M219" s="104">
        <v>2.0833659892019059E-4</v>
      </c>
      <c r="N219" s="104">
        <f t="shared" si="4"/>
        <v>1.4465533376331217E-3</v>
      </c>
      <c r="O219" s="104">
        <f>L219/'סכום נכסי הקרן'!$C$42</f>
        <v>2.3611545179536071E-4</v>
      </c>
    </row>
    <row r="220" spans="2:15">
      <c r="B220" s="102" t="s">
        <v>1648</v>
      </c>
      <c r="C220" s="96" t="s">
        <v>1649</v>
      </c>
      <c r="D220" s="109" t="s">
        <v>1458</v>
      </c>
      <c r="E220" s="109" t="s">
        <v>901</v>
      </c>
      <c r="F220" s="96"/>
      <c r="G220" s="109" t="s">
        <v>1074</v>
      </c>
      <c r="H220" s="109" t="s">
        <v>136</v>
      </c>
      <c r="I220" s="103">
        <v>120252.76368500001</v>
      </c>
      <c r="J220" s="105">
        <v>3210</v>
      </c>
      <c r="K220" s="103">
        <v>187.558235521</v>
      </c>
      <c r="L220" s="103">
        <v>13566.712369243996</v>
      </c>
      <c r="M220" s="104">
        <v>2.110250775578744E-4</v>
      </c>
      <c r="N220" s="104">
        <f t="shared" si="4"/>
        <v>1.1034923207547522E-3</v>
      </c>
      <c r="O220" s="104">
        <f>L220/'סכום נכסי הקרן'!$C$42</f>
        <v>1.8011889440180538E-4</v>
      </c>
    </row>
    <row r="221" spans="2:15">
      <c r="B221" s="102" t="s">
        <v>1650</v>
      </c>
      <c r="C221" s="96" t="s">
        <v>1651</v>
      </c>
      <c r="D221" s="109" t="s">
        <v>1455</v>
      </c>
      <c r="E221" s="109" t="s">
        <v>901</v>
      </c>
      <c r="F221" s="96"/>
      <c r="G221" s="109" t="s">
        <v>1003</v>
      </c>
      <c r="H221" s="109" t="s">
        <v>136</v>
      </c>
      <c r="I221" s="103">
        <v>44894.511161000002</v>
      </c>
      <c r="J221" s="105">
        <v>37991</v>
      </c>
      <c r="K221" s="96"/>
      <c r="L221" s="103">
        <v>59115.658367256001</v>
      </c>
      <c r="M221" s="104">
        <v>7.2999205139837405E-5</v>
      </c>
      <c r="N221" s="104">
        <f t="shared" si="4"/>
        <v>4.8083627977928119E-3</v>
      </c>
      <c r="O221" s="104">
        <f>L221/'סכום נכסי הקרן'!$C$42</f>
        <v>7.8485094525066119E-4</v>
      </c>
    </row>
    <row r="222" spans="2:15">
      <c r="B222" s="102" t="s">
        <v>1500</v>
      </c>
      <c r="C222" s="96" t="s">
        <v>1501</v>
      </c>
      <c r="D222" s="109" t="s">
        <v>1458</v>
      </c>
      <c r="E222" s="109" t="s">
        <v>901</v>
      </c>
      <c r="F222" s="96"/>
      <c r="G222" s="109" t="s">
        <v>160</v>
      </c>
      <c r="H222" s="109" t="s">
        <v>136</v>
      </c>
      <c r="I222" s="103">
        <v>379842.90731699998</v>
      </c>
      <c r="J222" s="105">
        <v>6349</v>
      </c>
      <c r="K222" s="96"/>
      <c r="L222" s="103">
        <v>83586.839961500009</v>
      </c>
      <c r="M222" s="104">
        <v>7.4426876352949511E-3</v>
      </c>
      <c r="N222" s="104">
        <f>L222/$L$11</f>
        <v>6.7988053039862327E-3</v>
      </c>
      <c r="O222" s="104">
        <f>L222/'סכום נכסי הקרן'!$C$42</f>
        <v>1.1097433770717582E-3</v>
      </c>
    </row>
    <row r="223" spans="2:15">
      <c r="B223" s="102" t="s">
        <v>1652</v>
      </c>
      <c r="C223" s="96" t="s">
        <v>1653</v>
      </c>
      <c r="D223" s="109" t="s">
        <v>1458</v>
      </c>
      <c r="E223" s="109" t="s">
        <v>901</v>
      </c>
      <c r="F223" s="96"/>
      <c r="G223" s="109" t="s">
        <v>951</v>
      </c>
      <c r="H223" s="109" t="s">
        <v>136</v>
      </c>
      <c r="I223" s="103">
        <v>1526334</v>
      </c>
      <c r="J223" s="105">
        <v>1233</v>
      </c>
      <c r="K223" s="103">
        <v>423.22189000000003</v>
      </c>
      <c r="L223" s="103">
        <v>65652.295920000004</v>
      </c>
      <c r="M223" s="104">
        <v>3.9769203890306073E-3</v>
      </c>
      <c r="N223" s="104">
        <f t="shared" si="4"/>
        <v>5.3400413022595579E-3</v>
      </c>
      <c r="O223" s="104">
        <f>L223/'סכום נכסי הקרן'!$C$42</f>
        <v>8.7163482457684911E-4</v>
      </c>
    </row>
    <row r="224" spans="2:15">
      <c r="B224" s="102" t="s">
        <v>1654</v>
      </c>
      <c r="C224" s="96" t="s">
        <v>1655</v>
      </c>
      <c r="D224" s="109" t="s">
        <v>1458</v>
      </c>
      <c r="E224" s="109" t="s">
        <v>901</v>
      </c>
      <c r="F224" s="96"/>
      <c r="G224" s="109" t="s">
        <v>922</v>
      </c>
      <c r="H224" s="109" t="s">
        <v>136</v>
      </c>
      <c r="I224" s="103">
        <v>55834.402174999996</v>
      </c>
      <c r="J224" s="105">
        <v>22967</v>
      </c>
      <c r="K224" s="96"/>
      <c r="L224" s="103">
        <v>44446.20645332399</v>
      </c>
      <c r="M224" s="104">
        <v>5.7879944229612026E-4</v>
      </c>
      <c r="N224" s="104">
        <f t="shared" si="4"/>
        <v>3.6151755984089179E-3</v>
      </c>
      <c r="O224" s="104">
        <f>L224/'סכום נכסי הקרן'!$C$42</f>
        <v>5.9009149371191515E-4</v>
      </c>
    </row>
    <row r="225" spans="2:15">
      <c r="B225" s="102" t="s">
        <v>1656</v>
      </c>
      <c r="C225" s="96" t="s">
        <v>1657</v>
      </c>
      <c r="D225" s="109" t="s">
        <v>1455</v>
      </c>
      <c r="E225" s="109" t="s">
        <v>901</v>
      </c>
      <c r="F225" s="96"/>
      <c r="G225" s="109" t="s">
        <v>922</v>
      </c>
      <c r="H225" s="109" t="s">
        <v>136</v>
      </c>
      <c r="I225" s="103">
        <v>90099.884392000022</v>
      </c>
      <c r="J225" s="105">
        <v>17423</v>
      </c>
      <c r="K225" s="96"/>
      <c r="L225" s="103">
        <v>54409.624507932996</v>
      </c>
      <c r="M225" s="104">
        <v>7.67355530917289E-5</v>
      </c>
      <c r="N225" s="104">
        <f t="shared" si="4"/>
        <v>4.4255823507961187E-3</v>
      </c>
      <c r="O225" s="104">
        <f>L225/'סכום נכסי הקרן'!$C$42</f>
        <v>7.2237113491132275E-4</v>
      </c>
    </row>
    <row r="226" spans="2:15">
      <c r="B226" s="102" t="s">
        <v>1504</v>
      </c>
      <c r="C226" s="96" t="s">
        <v>1505</v>
      </c>
      <c r="D226" s="109" t="s">
        <v>1455</v>
      </c>
      <c r="E226" s="109" t="s">
        <v>901</v>
      </c>
      <c r="F226" s="96"/>
      <c r="G226" s="109" t="s">
        <v>917</v>
      </c>
      <c r="H226" s="109" t="s">
        <v>136</v>
      </c>
      <c r="I226" s="103">
        <v>416078.04233399994</v>
      </c>
      <c r="J226" s="105">
        <v>5527</v>
      </c>
      <c r="K226" s="96"/>
      <c r="L226" s="103">
        <v>79706.331363023011</v>
      </c>
      <c r="M226" s="104">
        <v>3.052364273938687E-3</v>
      </c>
      <c r="N226" s="104">
        <f>L226/$L$11</f>
        <v>6.4831716174676189E-3</v>
      </c>
      <c r="O226" s="104">
        <f>L226/'סכום נכסי הקרן'!$C$42</f>
        <v>1.0582236794876246E-3</v>
      </c>
    </row>
    <row r="227" spans="2:15">
      <c r="B227" s="102" t="s">
        <v>1658</v>
      </c>
      <c r="C227" s="96" t="s">
        <v>1659</v>
      </c>
      <c r="D227" s="109" t="s">
        <v>1458</v>
      </c>
      <c r="E227" s="109" t="s">
        <v>901</v>
      </c>
      <c r="F227" s="96"/>
      <c r="G227" s="109" t="s">
        <v>1128</v>
      </c>
      <c r="H227" s="109" t="s">
        <v>136</v>
      </c>
      <c r="I227" s="103">
        <v>178138.3361999999</v>
      </c>
      <c r="J227" s="105">
        <v>9333</v>
      </c>
      <c r="K227" s="96"/>
      <c r="L227" s="103">
        <v>57624.506079605009</v>
      </c>
      <c r="M227" s="104">
        <v>2.4118965287537458E-4</v>
      </c>
      <c r="N227" s="104">
        <f t="shared" si="4"/>
        <v>4.687075115581087E-3</v>
      </c>
      <c r="O227" s="104">
        <f>L227/'סכום נכסי הקרן'!$C$42</f>
        <v>7.6505361380245366E-4</v>
      </c>
    </row>
    <row r="228" spans="2:15">
      <c r="B228" s="102" t="s">
        <v>1660</v>
      </c>
      <c r="C228" s="96" t="s">
        <v>1661</v>
      </c>
      <c r="D228" s="109" t="s">
        <v>125</v>
      </c>
      <c r="E228" s="109" t="s">
        <v>901</v>
      </c>
      <c r="F228" s="96"/>
      <c r="G228" s="109" t="s">
        <v>1591</v>
      </c>
      <c r="H228" s="109" t="s">
        <v>139</v>
      </c>
      <c r="I228" s="103">
        <v>54322.008040000008</v>
      </c>
      <c r="J228" s="105">
        <v>7432</v>
      </c>
      <c r="K228" s="96"/>
      <c r="L228" s="103">
        <v>17174.70202722801</v>
      </c>
      <c r="M228" s="104">
        <v>7.6401881799364067E-5</v>
      </c>
      <c r="N228" s="104">
        <f t="shared" ref="N228:N248" si="5">L228/$L$11</f>
        <v>1.3969598000221546E-3</v>
      </c>
      <c r="O228" s="104">
        <f>L228/'סכום נכסי הקרן'!$C$42</f>
        <v>2.2802048548163767E-4</v>
      </c>
    </row>
    <row r="229" spans="2:15">
      <c r="B229" s="102" t="s">
        <v>1662</v>
      </c>
      <c r="C229" s="96" t="s">
        <v>1663</v>
      </c>
      <c r="D229" s="109" t="s">
        <v>1455</v>
      </c>
      <c r="E229" s="109" t="s">
        <v>901</v>
      </c>
      <c r="F229" s="96"/>
      <c r="G229" s="109" t="s">
        <v>948</v>
      </c>
      <c r="H229" s="109" t="s">
        <v>136</v>
      </c>
      <c r="I229" s="103">
        <v>28037.165440000001</v>
      </c>
      <c r="J229" s="105">
        <v>8524</v>
      </c>
      <c r="K229" s="96"/>
      <c r="L229" s="103">
        <v>8283.3517459780014</v>
      </c>
      <c r="M229" s="104">
        <v>7.8773428118698871E-5</v>
      </c>
      <c r="N229" s="104">
        <f t="shared" si="5"/>
        <v>6.7375313878689932E-4</v>
      </c>
      <c r="O229" s="104">
        <f>L229/'סכום נכסי הקרן'!$C$42</f>
        <v>1.0997418665771882E-4</v>
      </c>
    </row>
    <row r="230" spans="2:15">
      <c r="B230" s="102" t="s">
        <v>1664</v>
      </c>
      <c r="C230" s="96" t="s">
        <v>1665</v>
      </c>
      <c r="D230" s="109" t="s">
        <v>1458</v>
      </c>
      <c r="E230" s="109" t="s">
        <v>901</v>
      </c>
      <c r="F230" s="96"/>
      <c r="G230" s="109" t="s">
        <v>951</v>
      </c>
      <c r="H230" s="109" t="s">
        <v>136</v>
      </c>
      <c r="I230" s="103">
        <v>11209.959672000001</v>
      </c>
      <c r="J230" s="105">
        <v>32948</v>
      </c>
      <c r="K230" s="96"/>
      <c r="L230" s="103">
        <v>12801.523738308997</v>
      </c>
      <c r="M230" s="104">
        <v>4.6533664059775846E-5</v>
      </c>
      <c r="N230" s="104">
        <f t="shared" si="5"/>
        <v>1.0412532347341891E-3</v>
      </c>
      <c r="O230" s="104">
        <f>L230/'סכום נכסי הקרן'!$C$42</f>
        <v>1.6995984285993773E-4</v>
      </c>
    </row>
    <row r="231" spans="2:15">
      <c r="B231" s="102" t="s">
        <v>1666</v>
      </c>
      <c r="C231" s="96" t="s">
        <v>1667</v>
      </c>
      <c r="D231" s="109" t="s">
        <v>29</v>
      </c>
      <c r="E231" s="109" t="s">
        <v>901</v>
      </c>
      <c r="F231" s="96"/>
      <c r="G231" s="109" t="s">
        <v>942</v>
      </c>
      <c r="H231" s="109" t="s">
        <v>136</v>
      </c>
      <c r="I231" s="103">
        <v>16344.265594000002</v>
      </c>
      <c r="J231" s="105">
        <v>110300</v>
      </c>
      <c r="K231" s="96"/>
      <c r="L231" s="103">
        <v>62484.094675159002</v>
      </c>
      <c r="M231" s="104">
        <v>6.8445816313694713E-5</v>
      </c>
      <c r="N231" s="104">
        <f t="shared" si="5"/>
        <v>5.082345432461847E-3</v>
      </c>
      <c r="O231" s="104">
        <f>L231/'סכום נכסי הקרן'!$C$42</f>
        <v>8.2957209855069223E-4</v>
      </c>
    </row>
    <row r="232" spans="2:15">
      <c r="B232" s="102" t="s">
        <v>1668</v>
      </c>
      <c r="C232" s="96" t="s">
        <v>1669</v>
      </c>
      <c r="D232" s="109" t="s">
        <v>29</v>
      </c>
      <c r="E232" s="109" t="s">
        <v>901</v>
      </c>
      <c r="F232" s="96"/>
      <c r="G232" s="109" t="s">
        <v>922</v>
      </c>
      <c r="H232" s="109" t="s">
        <v>138</v>
      </c>
      <c r="I232" s="103">
        <v>35046.456800000007</v>
      </c>
      <c r="J232" s="105">
        <v>12468</v>
      </c>
      <c r="K232" s="96"/>
      <c r="L232" s="103">
        <v>16966.252725492996</v>
      </c>
      <c r="M232" s="104">
        <v>2.8527746089197035E-5</v>
      </c>
      <c r="N232" s="104">
        <f t="shared" si="5"/>
        <v>1.3800049035468122E-3</v>
      </c>
      <c r="O232" s="104">
        <f>L232/'סכום נכסי הקרן'!$C$42</f>
        <v>2.252530016030485E-4</v>
      </c>
    </row>
    <row r="233" spans="2:15">
      <c r="B233" s="102" t="s">
        <v>1670</v>
      </c>
      <c r="C233" s="96" t="s">
        <v>1671</v>
      </c>
      <c r="D233" s="109" t="s">
        <v>125</v>
      </c>
      <c r="E233" s="109" t="s">
        <v>901</v>
      </c>
      <c r="F233" s="96"/>
      <c r="G233" s="109" t="s">
        <v>1128</v>
      </c>
      <c r="H233" s="109" t="s">
        <v>139</v>
      </c>
      <c r="I233" s="103">
        <v>1676526.115557</v>
      </c>
      <c r="J233" s="105">
        <v>895</v>
      </c>
      <c r="K233" s="96"/>
      <c r="L233" s="103">
        <v>63832.382247534995</v>
      </c>
      <c r="M233" s="104">
        <v>1.4077303966322434E-3</v>
      </c>
      <c r="N233" s="104">
        <f t="shared" si="5"/>
        <v>5.1920127521331112E-3</v>
      </c>
      <c r="O233" s="104">
        <f>L233/'סכום נכסי הקרן'!$C$42</f>
        <v>8.4747268199805768E-4</v>
      </c>
    </row>
    <row r="234" spans="2:15">
      <c r="B234" s="102" t="s">
        <v>1672</v>
      </c>
      <c r="C234" s="96" t="s">
        <v>1673</v>
      </c>
      <c r="D234" s="109" t="s">
        <v>29</v>
      </c>
      <c r="E234" s="109" t="s">
        <v>901</v>
      </c>
      <c r="F234" s="96"/>
      <c r="G234" s="109" t="s">
        <v>945</v>
      </c>
      <c r="H234" s="109" t="s">
        <v>138</v>
      </c>
      <c r="I234" s="103">
        <v>70495.947852999991</v>
      </c>
      <c r="J234" s="105">
        <v>10488</v>
      </c>
      <c r="K234" s="96"/>
      <c r="L234" s="103">
        <v>28707.928362840998</v>
      </c>
      <c r="M234" s="104">
        <v>8.2936409238823513E-5</v>
      </c>
      <c r="N234" s="104">
        <f t="shared" si="5"/>
        <v>2.3350519736078032E-3</v>
      </c>
      <c r="O234" s="104">
        <f>L234/'סכום נכסי הקרן'!$C$42</f>
        <v>3.8114173696226865E-4</v>
      </c>
    </row>
    <row r="235" spans="2:15">
      <c r="B235" s="102" t="s">
        <v>1674</v>
      </c>
      <c r="C235" s="96" t="s">
        <v>1675</v>
      </c>
      <c r="D235" s="109" t="s">
        <v>1455</v>
      </c>
      <c r="E235" s="109" t="s">
        <v>901</v>
      </c>
      <c r="F235" s="96"/>
      <c r="G235" s="109" t="s">
        <v>954</v>
      </c>
      <c r="H235" s="109" t="s">
        <v>136</v>
      </c>
      <c r="I235" s="103">
        <v>75349.882119999995</v>
      </c>
      <c r="J235" s="105">
        <v>7359</v>
      </c>
      <c r="K235" s="96"/>
      <c r="L235" s="103">
        <v>19218.962462181</v>
      </c>
      <c r="M235" s="104">
        <v>6.4495319797997083E-5</v>
      </c>
      <c r="N235" s="104">
        <f t="shared" si="5"/>
        <v>1.5632363178841677E-3</v>
      </c>
      <c r="O235" s="104">
        <f>L235/'סכום נכסי הקרן'!$C$42</f>
        <v>2.5516117508952128E-4</v>
      </c>
    </row>
    <row r="236" spans="2:15">
      <c r="B236" s="102" t="s">
        <v>1676</v>
      </c>
      <c r="C236" s="96" t="s">
        <v>1677</v>
      </c>
      <c r="D236" s="109" t="s">
        <v>29</v>
      </c>
      <c r="E236" s="109" t="s">
        <v>901</v>
      </c>
      <c r="F236" s="96"/>
      <c r="G236" s="109" t="s">
        <v>1003</v>
      </c>
      <c r="H236" s="109" t="s">
        <v>138</v>
      </c>
      <c r="I236" s="103">
        <v>182241.57535999999</v>
      </c>
      <c r="J236" s="105">
        <v>2422</v>
      </c>
      <c r="K236" s="96"/>
      <c r="L236" s="103">
        <v>17138.255800927</v>
      </c>
      <c r="M236" s="104">
        <v>1.9230842181715667E-4</v>
      </c>
      <c r="N236" s="104">
        <f t="shared" si="5"/>
        <v>1.3939953286197218E-3</v>
      </c>
      <c r="O236" s="104">
        <f>L236/'סכום נכסי הקרן'!$C$42</f>
        <v>2.2753660598247928E-4</v>
      </c>
    </row>
    <row r="237" spans="2:15">
      <c r="B237" s="102" t="s">
        <v>1678</v>
      </c>
      <c r="C237" s="96" t="s">
        <v>1679</v>
      </c>
      <c r="D237" s="109" t="s">
        <v>1458</v>
      </c>
      <c r="E237" s="109" t="s">
        <v>901</v>
      </c>
      <c r="F237" s="96"/>
      <c r="G237" s="109" t="s">
        <v>948</v>
      </c>
      <c r="H237" s="109" t="s">
        <v>136</v>
      </c>
      <c r="I237" s="103">
        <v>38551.102479999994</v>
      </c>
      <c r="J237" s="105">
        <v>11993</v>
      </c>
      <c r="K237" s="96"/>
      <c r="L237" s="103">
        <v>16024.821274999</v>
      </c>
      <c r="M237" s="104">
        <v>7.7099817949636274E-5</v>
      </c>
      <c r="N237" s="104">
        <f t="shared" si="5"/>
        <v>1.3034305391862724E-3</v>
      </c>
      <c r="O237" s="104">
        <f>L237/'סכום נכסי הקרן'!$C$42</f>
        <v>2.1275405658211004E-4</v>
      </c>
    </row>
    <row r="238" spans="2:15">
      <c r="B238" s="102" t="s">
        <v>1680</v>
      </c>
      <c r="C238" s="96" t="s">
        <v>1681</v>
      </c>
      <c r="D238" s="109" t="s">
        <v>1682</v>
      </c>
      <c r="E238" s="109" t="s">
        <v>901</v>
      </c>
      <c r="F238" s="96"/>
      <c r="G238" s="109" t="s">
        <v>932</v>
      </c>
      <c r="H238" s="109" t="s">
        <v>141</v>
      </c>
      <c r="I238" s="103">
        <v>79555.456936000017</v>
      </c>
      <c r="J238" s="105">
        <v>49860</v>
      </c>
      <c r="K238" s="96"/>
      <c r="L238" s="103">
        <v>17738.395427603002</v>
      </c>
      <c r="M238" s="104">
        <v>8.3272335422899195E-6</v>
      </c>
      <c r="N238" s="104">
        <f t="shared" si="5"/>
        <v>1.4428096213822724E-3</v>
      </c>
      <c r="O238" s="104">
        <f>L238/'סכום נכסי הקרן'!$C$42</f>
        <v>2.3550437909519378E-4</v>
      </c>
    </row>
    <row r="239" spans="2:15">
      <c r="B239" s="102" t="s">
        <v>1683</v>
      </c>
      <c r="C239" s="96" t="s">
        <v>1684</v>
      </c>
      <c r="D239" s="109" t="s">
        <v>1458</v>
      </c>
      <c r="E239" s="109" t="s">
        <v>901</v>
      </c>
      <c r="F239" s="96"/>
      <c r="G239" s="109" t="s">
        <v>948</v>
      </c>
      <c r="H239" s="109" t="s">
        <v>136</v>
      </c>
      <c r="I239" s="103">
        <v>45560.393839999997</v>
      </c>
      <c r="J239" s="105">
        <v>5056</v>
      </c>
      <c r="K239" s="96"/>
      <c r="L239" s="103">
        <v>7984.0471544980001</v>
      </c>
      <c r="M239" s="104">
        <v>3.803428086921912E-5</v>
      </c>
      <c r="N239" s="104">
        <f t="shared" si="5"/>
        <v>6.4940823419427506E-4</v>
      </c>
      <c r="O239" s="104">
        <f>L239/'סכום נכסי הקרן'!$C$42</f>
        <v>1.0600045959404362E-4</v>
      </c>
    </row>
    <row r="240" spans="2:15">
      <c r="B240" s="102" t="s">
        <v>1685</v>
      </c>
      <c r="C240" s="96" t="s">
        <v>1686</v>
      </c>
      <c r="D240" s="109" t="s">
        <v>1458</v>
      </c>
      <c r="E240" s="109" t="s">
        <v>901</v>
      </c>
      <c r="F240" s="96"/>
      <c r="G240" s="109" t="s">
        <v>982</v>
      </c>
      <c r="H240" s="109" t="s">
        <v>136</v>
      </c>
      <c r="I240" s="103">
        <v>155412.11082099998</v>
      </c>
      <c r="J240" s="105">
        <v>11118</v>
      </c>
      <c r="K240" s="96"/>
      <c r="L240" s="103">
        <v>59888.038256780994</v>
      </c>
      <c r="M240" s="104">
        <v>2.2071919827985258E-4</v>
      </c>
      <c r="N240" s="104">
        <f t="shared" si="5"/>
        <v>4.8711868080319066E-3</v>
      </c>
      <c r="O240" s="104">
        <f>L240/'סכום נכסי הקרן'!$C$42</f>
        <v>7.9510547176917261E-4</v>
      </c>
    </row>
    <row r="241" spans="2:15">
      <c r="B241" s="102" t="s">
        <v>1687</v>
      </c>
      <c r="C241" s="96" t="s">
        <v>1688</v>
      </c>
      <c r="D241" s="109" t="s">
        <v>1455</v>
      </c>
      <c r="E241" s="109" t="s">
        <v>901</v>
      </c>
      <c r="F241" s="96"/>
      <c r="G241" s="109" t="s">
        <v>922</v>
      </c>
      <c r="H241" s="109" t="s">
        <v>136</v>
      </c>
      <c r="I241" s="103">
        <v>113679.46148999999</v>
      </c>
      <c r="J241" s="105">
        <v>8848</v>
      </c>
      <c r="K241" s="96"/>
      <c r="L241" s="103">
        <v>34862.271436634001</v>
      </c>
      <c r="M241" s="104">
        <v>3.6125382329303735E-3</v>
      </c>
      <c r="N241" s="104">
        <f t="shared" si="5"/>
        <v>2.8356353232346972E-3</v>
      </c>
      <c r="O241" s="104">
        <f>L241/'סכום נכסי הקרן'!$C$42</f>
        <v>4.6285007130670615E-4</v>
      </c>
    </row>
    <row r="242" spans="2:15">
      <c r="B242" s="102" t="s">
        <v>1689</v>
      </c>
      <c r="C242" s="96" t="s">
        <v>1690</v>
      </c>
      <c r="D242" s="109" t="s">
        <v>29</v>
      </c>
      <c r="E242" s="109" t="s">
        <v>901</v>
      </c>
      <c r="F242" s="96"/>
      <c r="G242" s="109" t="s">
        <v>945</v>
      </c>
      <c r="H242" s="109" t="s">
        <v>138</v>
      </c>
      <c r="I242" s="103">
        <v>146764.74806899999</v>
      </c>
      <c r="J242" s="105">
        <v>8200</v>
      </c>
      <c r="K242" s="103">
        <v>712.32270756399998</v>
      </c>
      <c r="L242" s="103">
        <v>47440.692139408995</v>
      </c>
      <c r="M242" s="104">
        <v>2.4210107224672953E-4</v>
      </c>
      <c r="N242" s="104">
        <f t="shared" si="5"/>
        <v>3.8587417527777505E-3</v>
      </c>
      <c r="O242" s="104">
        <f>L242/'סכום נכסי הקרן'!$C$42</f>
        <v>6.2984787951857603E-4</v>
      </c>
    </row>
    <row r="243" spans="2:15">
      <c r="B243" s="102" t="s">
        <v>1691</v>
      </c>
      <c r="C243" s="96" t="s">
        <v>1692</v>
      </c>
      <c r="D243" s="109" t="s">
        <v>1458</v>
      </c>
      <c r="E243" s="109" t="s">
        <v>901</v>
      </c>
      <c r="F243" s="96"/>
      <c r="G243" s="109" t="s">
        <v>922</v>
      </c>
      <c r="H243" s="109" t="s">
        <v>136</v>
      </c>
      <c r="I243" s="103">
        <v>64724.497347000011</v>
      </c>
      <c r="J243" s="105">
        <v>19317</v>
      </c>
      <c r="K243" s="96"/>
      <c r="L243" s="103">
        <v>43334.812773467005</v>
      </c>
      <c r="M243" s="104">
        <v>3.8364068646244004E-5</v>
      </c>
      <c r="N243" s="104">
        <f t="shared" si="5"/>
        <v>3.5247768077750243E-3</v>
      </c>
      <c r="O243" s="104">
        <f>L243/'סכום נכסי הקרן'!$C$42</f>
        <v>5.753360396702408E-4</v>
      </c>
    </row>
    <row r="244" spans="2:15">
      <c r="B244" s="102" t="s">
        <v>1693</v>
      </c>
      <c r="C244" s="96" t="s">
        <v>1694</v>
      </c>
      <c r="D244" s="109" t="s">
        <v>29</v>
      </c>
      <c r="E244" s="109" t="s">
        <v>901</v>
      </c>
      <c r="F244" s="96"/>
      <c r="G244" s="109" t="s">
        <v>1020</v>
      </c>
      <c r="H244" s="109" t="s">
        <v>138</v>
      </c>
      <c r="I244" s="103">
        <v>82359.173479999998</v>
      </c>
      <c r="J244" s="105">
        <v>13554</v>
      </c>
      <c r="K244" s="96"/>
      <c r="L244" s="103">
        <v>43343.550303745986</v>
      </c>
      <c r="M244" s="104">
        <v>3.9940348558691063E-4</v>
      </c>
      <c r="N244" s="104">
        <f t="shared" si="5"/>
        <v>3.5254875029901061E-3</v>
      </c>
      <c r="O244" s="104">
        <f>L244/'סכום נכסי הקרן'!$C$42</f>
        <v>5.7545204377284272E-4</v>
      </c>
    </row>
    <row r="245" spans="2:15">
      <c r="B245" s="102" t="s">
        <v>1695</v>
      </c>
      <c r="C245" s="96" t="s">
        <v>1696</v>
      </c>
      <c r="D245" s="109" t="s">
        <v>29</v>
      </c>
      <c r="E245" s="109" t="s">
        <v>901</v>
      </c>
      <c r="F245" s="96"/>
      <c r="G245" s="109" t="s">
        <v>945</v>
      </c>
      <c r="H245" s="109" t="s">
        <v>142</v>
      </c>
      <c r="I245" s="103">
        <v>679901.26191999984</v>
      </c>
      <c r="J245" s="105">
        <v>14590</v>
      </c>
      <c r="K245" s="96"/>
      <c r="L245" s="103">
        <v>36663.430784582</v>
      </c>
      <c r="M245" s="104">
        <v>4.1121094152493822E-4</v>
      </c>
      <c r="N245" s="104">
        <f t="shared" si="5"/>
        <v>2.9821384298695888E-3</v>
      </c>
      <c r="O245" s="104">
        <f>L245/'סכום נכסי הקרן'!$C$42</f>
        <v>4.8676322149107529E-4</v>
      </c>
    </row>
    <row r="246" spans="2:15">
      <c r="B246" s="102" t="s">
        <v>1697</v>
      </c>
      <c r="C246" s="96" t="s">
        <v>1698</v>
      </c>
      <c r="D246" s="109" t="s">
        <v>29</v>
      </c>
      <c r="E246" s="109" t="s">
        <v>901</v>
      </c>
      <c r="F246" s="96"/>
      <c r="G246" s="109" t="s">
        <v>1128</v>
      </c>
      <c r="H246" s="109" t="s">
        <v>138</v>
      </c>
      <c r="I246" s="103">
        <v>70092.913600000014</v>
      </c>
      <c r="J246" s="105">
        <v>5516</v>
      </c>
      <c r="K246" s="96"/>
      <c r="L246" s="103">
        <v>15012.167153322</v>
      </c>
      <c r="M246" s="104">
        <v>1.2925746740790603E-4</v>
      </c>
      <c r="N246" s="104">
        <f t="shared" si="5"/>
        <v>1.2210630490797885E-3</v>
      </c>
      <c r="O246" s="104">
        <f>L246/'סכום נכסי הקרן'!$C$42</f>
        <v>1.9930952146972772E-4</v>
      </c>
    </row>
    <row r="247" spans="2:15">
      <c r="B247" s="102" t="s">
        <v>1699</v>
      </c>
      <c r="C247" s="96" t="s">
        <v>1700</v>
      </c>
      <c r="D247" s="109" t="s">
        <v>1458</v>
      </c>
      <c r="E247" s="109" t="s">
        <v>901</v>
      </c>
      <c r="F247" s="96"/>
      <c r="G247" s="109" t="s">
        <v>1074</v>
      </c>
      <c r="H247" s="109" t="s">
        <v>136</v>
      </c>
      <c r="I247" s="103">
        <v>57826.653719999995</v>
      </c>
      <c r="J247" s="105">
        <v>11585</v>
      </c>
      <c r="K247" s="96"/>
      <c r="L247" s="103">
        <v>23219.489010779002</v>
      </c>
      <c r="M247" s="104">
        <v>4.3664401226745433E-4</v>
      </c>
      <c r="N247" s="104">
        <f t="shared" si="5"/>
        <v>1.8886320515890615E-3</v>
      </c>
      <c r="O247" s="104">
        <f>L247/'סכום נכסי הקרן'!$C$42</f>
        <v>3.0827429485994477E-4</v>
      </c>
    </row>
    <row r="248" spans="2:15">
      <c r="B248" s="102" t="s">
        <v>1701</v>
      </c>
      <c r="C248" s="96" t="s">
        <v>1702</v>
      </c>
      <c r="D248" s="109" t="s">
        <v>1458</v>
      </c>
      <c r="E248" s="109" t="s">
        <v>901</v>
      </c>
      <c r="F248" s="96"/>
      <c r="G248" s="109" t="s">
        <v>1044</v>
      </c>
      <c r="H248" s="109" t="s">
        <v>136</v>
      </c>
      <c r="I248" s="103">
        <v>196705.59854399989</v>
      </c>
      <c r="J248" s="105">
        <v>11978</v>
      </c>
      <c r="K248" s="96"/>
      <c r="L248" s="103">
        <v>81663.800595243025</v>
      </c>
      <c r="M248" s="104">
        <v>6.9459333289535497E-5</v>
      </c>
      <c r="N248" s="104">
        <f t="shared" si="5"/>
        <v>6.6423886928414118E-3</v>
      </c>
      <c r="O248" s="104">
        <f>L248/'סכום נכסי הקרן'!$C$42</f>
        <v>1.0842120828927354E-3</v>
      </c>
    </row>
    <row r="249" spans="2:15">
      <c r="B249" s="126"/>
      <c r="C249" s="126"/>
      <c r="D249" s="126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</row>
    <row r="250" spans="2:15">
      <c r="B250" s="126"/>
      <c r="C250" s="126"/>
      <c r="D250" s="126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</row>
    <row r="251" spans="2:15">
      <c r="B251" s="126"/>
      <c r="C251" s="126"/>
      <c r="D251" s="126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</row>
    <row r="252" spans="2:15">
      <c r="B252" s="131" t="s">
        <v>229</v>
      </c>
      <c r="C252" s="126"/>
      <c r="D252" s="126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</row>
    <row r="253" spans="2:15">
      <c r="B253" s="131" t="s">
        <v>116</v>
      </c>
      <c r="C253" s="126"/>
      <c r="D253" s="126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</row>
    <row r="254" spans="2:15">
      <c r="B254" s="131" t="s">
        <v>211</v>
      </c>
      <c r="C254" s="126"/>
      <c r="D254" s="126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</row>
    <row r="255" spans="2:15">
      <c r="B255" s="131" t="s">
        <v>219</v>
      </c>
      <c r="C255" s="126"/>
      <c r="D255" s="126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</row>
    <row r="256" spans="2:15">
      <c r="B256" s="131" t="s">
        <v>226</v>
      </c>
      <c r="C256" s="126"/>
      <c r="D256" s="126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</row>
    <row r="257" spans="2:15">
      <c r="B257" s="126"/>
      <c r="C257" s="126"/>
      <c r="D257" s="126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</row>
    <row r="258" spans="2:15">
      <c r="B258" s="126"/>
      <c r="C258" s="126"/>
      <c r="D258" s="126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</row>
    <row r="259" spans="2:15">
      <c r="B259" s="126"/>
      <c r="C259" s="126"/>
      <c r="D259" s="126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</row>
    <row r="260" spans="2:15">
      <c r="B260" s="126"/>
      <c r="C260" s="126"/>
      <c r="D260" s="126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</row>
    <row r="261" spans="2:15">
      <c r="B261" s="126"/>
      <c r="C261" s="126"/>
      <c r="D261" s="126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</row>
    <row r="262" spans="2:15">
      <c r="B262" s="126"/>
      <c r="C262" s="126"/>
      <c r="D262" s="126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</row>
    <row r="263" spans="2:15">
      <c r="B263" s="126"/>
      <c r="C263" s="126"/>
      <c r="D263" s="126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</row>
    <row r="264" spans="2:15">
      <c r="B264" s="126"/>
      <c r="C264" s="126"/>
      <c r="D264" s="126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</row>
    <row r="265" spans="2:15">
      <c r="B265" s="126"/>
      <c r="C265" s="126"/>
      <c r="D265" s="126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</row>
    <row r="266" spans="2:15">
      <c r="B266" s="126"/>
      <c r="C266" s="126"/>
      <c r="D266" s="126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</row>
    <row r="267" spans="2:15">
      <c r="B267" s="126"/>
      <c r="C267" s="126"/>
      <c r="D267" s="126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</row>
    <row r="268" spans="2:15">
      <c r="B268" s="126"/>
      <c r="C268" s="126"/>
      <c r="D268" s="126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</row>
    <row r="269" spans="2:15">
      <c r="B269" s="126"/>
      <c r="C269" s="126"/>
      <c r="D269" s="126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</row>
    <row r="270" spans="2:15">
      <c r="B270" s="126"/>
      <c r="C270" s="126"/>
      <c r="D270" s="126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</row>
    <row r="271" spans="2:15">
      <c r="B271" s="126"/>
      <c r="C271" s="126"/>
      <c r="D271" s="126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</row>
    <row r="272" spans="2:15">
      <c r="B272" s="87"/>
      <c r="C272" s="126"/>
      <c r="D272" s="126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</row>
    <row r="273" spans="2:15">
      <c r="B273" s="87"/>
      <c r="C273" s="126"/>
      <c r="D273" s="126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</row>
    <row r="274" spans="2:15">
      <c r="B274" s="136"/>
      <c r="C274" s="126"/>
      <c r="D274" s="126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</row>
    <row r="275" spans="2:15">
      <c r="B275" s="126"/>
      <c r="C275" s="126"/>
      <c r="D275" s="126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</row>
    <row r="276" spans="2:15">
      <c r="B276" s="126"/>
      <c r="C276" s="126"/>
      <c r="D276" s="126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</row>
    <row r="277" spans="2:15">
      <c r="B277" s="126"/>
      <c r="C277" s="126"/>
      <c r="D277" s="126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</row>
    <row r="278" spans="2:15">
      <c r="B278" s="126"/>
      <c r="C278" s="126"/>
      <c r="D278" s="126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</row>
    <row r="279" spans="2:15">
      <c r="B279" s="126"/>
      <c r="C279" s="126"/>
      <c r="D279" s="126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</row>
    <row r="280" spans="2:15">
      <c r="B280" s="126"/>
      <c r="C280" s="126"/>
      <c r="D280" s="126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</row>
    <row r="281" spans="2:15">
      <c r="B281" s="126"/>
      <c r="C281" s="126"/>
      <c r="D281" s="126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</row>
    <row r="282" spans="2:15">
      <c r="B282" s="126"/>
      <c r="C282" s="126"/>
      <c r="D282" s="126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</row>
    <row r="283" spans="2:15">
      <c r="B283" s="126"/>
      <c r="C283" s="126"/>
      <c r="D283" s="126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</row>
    <row r="284" spans="2:15">
      <c r="B284" s="126"/>
      <c r="C284" s="126"/>
      <c r="D284" s="126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</row>
    <row r="285" spans="2:15">
      <c r="B285" s="126"/>
      <c r="C285" s="126"/>
      <c r="D285" s="126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</row>
    <row r="286" spans="2:15">
      <c r="B286" s="126"/>
      <c r="C286" s="126"/>
      <c r="D286" s="126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</row>
    <row r="287" spans="2:15">
      <c r="B287" s="126"/>
      <c r="C287" s="126"/>
      <c r="D287" s="126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</row>
    <row r="288" spans="2:15">
      <c r="B288" s="126"/>
      <c r="C288" s="126"/>
      <c r="D288" s="126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</row>
    <row r="289" spans="2:15">
      <c r="B289" s="126"/>
      <c r="C289" s="126"/>
      <c r="D289" s="126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</row>
    <row r="290" spans="2:15">
      <c r="B290" s="126"/>
      <c r="C290" s="126"/>
      <c r="D290" s="126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</row>
    <row r="291" spans="2:15">
      <c r="B291" s="126"/>
      <c r="C291" s="126"/>
      <c r="D291" s="126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</row>
    <row r="292" spans="2:15">
      <c r="B292" s="126"/>
      <c r="C292" s="126"/>
      <c r="D292" s="126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</row>
    <row r="293" spans="2:15">
      <c r="B293" s="87"/>
      <c r="C293" s="126"/>
      <c r="D293" s="126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</row>
    <row r="294" spans="2:15">
      <c r="B294" s="87"/>
      <c r="C294" s="126"/>
      <c r="D294" s="126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</row>
    <row r="295" spans="2:15">
      <c r="B295" s="136"/>
      <c r="C295" s="126"/>
      <c r="D295" s="126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</row>
    <row r="296" spans="2:15">
      <c r="B296" s="126"/>
      <c r="C296" s="126"/>
      <c r="D296" s="126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</row>
    <row r="297" spans="2:15">
      <c r="B297" s="126"/>
      <c r="C297" s="126"/>
      <c r="D297" s="126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</row>
    <row r="298" spans="2:15">
      <c r="B298" s="126"/>
      <c r="C298" s="126"/>
      <c r="D298" s="126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</row>
    <row r="299" spans="2:15">
      <c r="B299" s="126"/>
      <c r="C299" s="126"/>
      <c r="D299" s="126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</row>
    <row r="300" spans="2:15">
      <c r="B300" s="126"/>
      <c r="C300" s="126"/>
      <c r="D300" s="126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</row>
    <row r="301" spans="2:15">
      <c r="B301" s="126"/>
      <c r="C301" s="126"/>
      <c r="D301" s="126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</row>
    <row r="302" spans="2:15">
      <c r="B302" s="126"/>
      <c r="C302" s="126"/>
      <c r="D302" s="126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</row>
    <row r="303" spans="2:15">
      <c r="B303" s="126"/>
      <c r="C303" s="126"/>
      <c r="D303" s="126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</row>
    <row r="304" spans="2:15">
      <c r="B304" s="126"/>
      <c r="C304" s="126"/>
      <c r="D304" s="126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</row>
    <row r="305" spans="2:15">
      <c r="B305" s="126"/>
      <c r="C305" s="126"/>
      <c r="D305" s="126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</row>
    <row r="306" spans="2:15">
      <c r="B306" s="126"/>
      <c r="C306" s="126"/>
      <c r="D306" s="126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</row>
    <row r="307" spans="2:15">
      <c r="B307" s="126"/>
      <c r="C307" s="126"/>
      <c r="D307" s="126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</row>
    <row r="308" spans="2:15">
      <c r="B308" s="126"/>
      <c r="C308" s="126"/>
      <c r="D308" s="126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</row>
    <row r="309" spans="2:15">
      <c r="B309" s="126"/>
      <c r="C309" s="126"/>
      <c r="D309" s="126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</row>
    <row r="310" spans="2:15">
      <c r="B310" s="126"/>
      <c r="C310" s="126"/>
      <c r="D310" s="126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</row>
    <row r="311" spans="2:15">
      <c r="B311" s="126"/>
      <c r="C311" s="126"/>
      <c r="D311" s="126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</row>
    <row r="312" spans="2:15">
      <c r="B312" s="126"/>
      <c r="C312" s="126"/>
      <c r="D312" s="126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</row>
    <row r="313" spans="2:15">
      <c r="B313" s="126"/>
      <c r="C313" s="126"/>
      <c r="D313" s="126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</row>
    <row r="314" spans="2:15">
      <c r="B314" s="126"/>
      <c r="C314" s="126"/>
      <c r="D314" s="126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</row>
    <row r="315" spans="2:15">
      <c r="B315" s="126"/>
      <c r="C315" s="126"/>
      <c r="D315" s="126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</row>
    <row r="316" spans="2:15">
      <c r="B316" s="126"/>
      <c r="C316" s="126"/>
      <c r="D316" s="126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</row>
    <row r="317" spans="2:15">
      <c r="B317" s="126"/>
      <c r="C317" s="126"/>
      <c r="D317" s="126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</row>
    <row r="318" spans="2:15">
      <c r="B318" s="126"/>
      <c r="C318" s="126"/>
      <c r="D318" s="126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</row>
    <row r="319" spans="2:15">
      <c r="B319" s="126"/>
      <c r="C319" s="126"/>
      <c r="D319" s="126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</row>
    <row r="320" spans="2:15">
      <c r="B320" s="126"/>
      <c r="C320" s="126"/>
      <c r="D320" s="126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</row>
    <row r="321" spans="2:15">
      <c r="B321" s="126"/>
      <c r="C321" s="126"/>
      <c r="D321" s="126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</row>
    <row r="322" spans="2:15">
      <c r="B322" s="126"/>
      <c r="C322" s="126"/>
      <c r="D322" s="126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</row>
    <row r="323" spans="2:15">
      <c r="B323" s="126"/>
      <c r="C323" s="126"/>
      <c r="D323" s="126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</row>
    <row r="324" spans="2:15">
      <c r="B324" s="126"/>
      <c r="C324" s="126"/>
      <c r="D324" s="126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</row>
    <row r="325" spans="2:15">
      <c r="B325" s="126"/>
      <c r="C325" s="126"/>
      <c r="D325" s="126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</row>
    <row r="326" spans="2:15">
      <c r="B326" s="126"/>
      <c r="C326" s="126"/>
      <c r="D326" s="126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</row>
    <row r="327" spans="2:15">
      <c r="B327" s="126"/>
      <c r="C327" s="126"/>
      <c r="D327" s="126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</row>
    <row r="328" spans="2:15">
      <c r="B328" s="126"/>
      <c r="C328" s="126"/>
      <c r="D328" s="126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</row>
    <row r="329" spans="2:15">
      <c r="B329" s="126"/>
      <c r="C329" s="126"/>
      <c r="D329" s="126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</row>
    <row r="330" spans="2:15">
      <c r="B330" s="126"/>
      <c r="C330" s="126"/>
      <c r="D330" s="126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</row>
    <row r="331" spans="2:15">
      <c r="B331" s="126"/>
      <c r="C331" s="126"/>
      <c r="D331" s="126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</row>
    <row r="332" spans="2:15">
      <c r="B332" s="126"/>
      <c r="C332" s="126"/>
      <c r="D332" s="126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</row>
    <row r="333" spans="2:15">
      <c r="B333" s="126"/>
      <c r="C333" s="126"/>
      <c r="D333" s="126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</row>
    <row r="334" spans="2:15">
      <c r="B334" s="126"/>
      <c r="C334" s="126"/>
      <c r="D334" s="126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</row>
    <row r="335" spans="2:15">
      <c r="B335" s="126"/>
      <c r="C335" s="126"/>
      <c r="D335" s="126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</row>
    <row r="336" spans="2:15">
      <c r="B336" s="126"/>
      <c r="C336" s="126"/>
      <c r="D336" s="126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</row>
    <row r="337" spans="2:15">
      <c r="B337" s="126"/>
      <c r="C337" s="126"/>
      <c r="D337" s="126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</row>
    <row r="338" spans="2:15">
      <c r="B338" s="126"/>
      <c r="C338" s="126"/>
      <c r="D338" s="126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</row>
    <row r="339" spans="2:15">
      <c r="B339" s="126"/>
      <c r="C339" s="126"/>
      <c r="D339" s="126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</row>
    <row r="340" spans="2:15">
      <c r="B340" s="126"/>
      <c r="C340" s="126"/>
      <c r="D340" s="126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</row>
    <row r="341" spans="2:15">
      <c r="B341" s="126"/>
      <c r="C341" s="126"/>
      <c r="D341" s="126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</row>
    <row r="342" spans="2:15">
      <c r="B342" s="126"/>
      <c r="C342" s="126"/>
      <c r="D342" s="126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</row>
    <row r="343" spans="2:15">
      <c r="B343" s="126"/>
      <c r="C343" s="126"/>
      <c r="D343" s="126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</row>
    <row r="344" spans="2:15">
      <c r="B344" s="126"/>
      <c r="C344" s="126"/>
      <c r="D344" s="126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</row>
    <row r="345" spans="2:15">
      <c r="B345" s="126"/>
      <c r="C345" s="126"/>
      <c r="D345" s="126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</row>
    <row r="346" spans="2:15">
      <c r="B346" s="126"/>
      <c r="C346" s="126"/>
      <c r="D346" s="126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</row>
    <row r="347" spans="2:15">
      <c r="B347" s="126"/>
      <c r="C347" s="126"/>
      <c r="D347" s="126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</row>
    <row r="348" spans="2:15">
      <c r="B348" s="126"/>
      <c r="C348" s="126"/>
      <c r="D348" s="126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</row>
    <row r="349" spans="2:15">
      <c r="B349" s="126"/>
      <c r="C349" s="126"/>
      <c r="D349" s="126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</row>
    <row r="350" spans="2:15">
      <c r="B350" s="126"/>
      <c r="C350" s="126"/>
      <c r="D350" s="126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</row>
    <row r="351" spans="2:15">
      <c r="B351" s="126"/>
      <c r="C351" s="126"/>
      <c r="D351" s="126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</row>
    <row r="352" spans="2:15">
      <c r="B352" s="126"/>
      <c r="C352" s="126"/>
      <c r="D352" s="126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</row>
    <row r="353" spans="2:15">
      <c r="B353" s="126"/>
      <c r="C353" s="126"/>
      <c r="D353" s="126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</row>
    <row r="354" spans="2:15">
      <c r="B354" s="126"/>
      <c r="C354" s="126"/>
      <c r="D354" s="126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</row>
    <row r="355" spans="2:15">
      <c r="B355" s="126"/>
      <c r="C355" s="126"/>
      <c r="D355" s="126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</row>
    <row r="356" spans="2:15">
      <c r="B356" s="126"/>
      <c r="C356" s="126"/>
      <c r="D356" s="126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</row>
    <row r="357" spans="2:15">
      <c r="B357" s="126"/>
      <c r="C357" s="126"/>
      <c r="D357" s="126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</row>
    <row r="358" spans="2:15">
      <c r="B358" s="126"/>
      <c r="C358" s="126"/>
      <c r="D358" s="126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</row>
    <row r="359" spans="2:15">
      <c r="B359" s="126"/>
      <c r="C359" s="126"/>
      <c r="D359" s="126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</row>
    <row r="360" spans="2:15">
      <c r="B360" s="87"/>
      <c r="C360" s="126"/>
      <c r="D360" s="126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</row>
    <row r="361" spans="2:15">
      <c r="B361" s="87"/>
      <c r="C361" s="126"/>
      <c r="D361" s="126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</row>
    <row r="362" spans="2:15">
      <c r="B362" s="136"/>
      <c r="C362" s="126"/>
      <c r="D362" s="126"/>
      <c r="E362" s="126"/>
      <c r="F362" s="126"/>
      <c r="G362" s="126"/>
      <c r="H362" s="125"/>
      <c r="I362" s="125"/>
      <c r="J362" s="125"/>
      <c r="K362" s="125"/>
      <c r="L362" s="125"/>
      <c r="M362" s="125"/>
      <c r="N362" s="125"/>
      <c r="O362" s="125"/>
    </row>
    <row r="363" spans="2:15">
      <c r="B363" s="126"/>
      <c r="C363" s="126"/>
      <c r="D363" s="126"/>
      <c r="E363" s="126"/>
      <c r="F363" s="126"/>
      <c r="G363" s="126"/>
      <c r="H363" s="125"/>
      <c r="I363" s="125"/>
      <c r="J363" s="125"/>
      <c r="K363" s="125"/>
      <c r="L363" s="125"/>
      <c r="M363" s="125"/>
      <c r="N363" s="125"/>
      <c r="O363" s="125"/>
    </row>
    <row r="364" spans="2:15">
      <c r="B364" s="126"/>
      <c r="C364" s="126"/>
      <c r="D364" s="126"/>
      <c r="E364" s="126"/>
      <c r="F364" s="126"/>
      <c r="G364" s="126"/>
      <c r="H364" s="125"/>
      <c r="I364" s="125"/>
      <c r="J364" s="125"/>
      <c r="K364" s="125"/>
      <c r="L364" s="125"/>
      <c r="M364" s="125"/>
      <c r="N364" s="125"/>
      <c r="O364" s="125"/>
    </row>
    <row r="365" spans="2:15">
      <c r="B365" s="126"/>
      <c r="C365" s="126"/>
      <c r="D365" s="126"/>
      <c r="E365" s="126"/>
      <c r="F365" s="126"/>
      <c r="G365" s="126"/>
      <c r="H365" s="125"/>
      <c r="I365" s="125"/>
      <c r="J365" s="125"/>
      <c r="K365" s="125"/>
      <c r="L365" s="125"/>
      <c r="M365" s="125"/>
      <c r="N365" s="125"/>
      <c r="O365" s="125"/>
    </row>
    <row r="366" spans="2:15">
      <c r="B366" s="126"/>
      <c r="C366" s="126"/>
      <c r="D366" s="126"/>
      <c r="E366" s="126"/>
      <c r="F366" s="126"/>
      <c r="G366" s="126"/>
      <c r="H366" s="125"/>
      <c r="I366" s="125"/>
      <c r="J366" s="125"/>
      <c r="K366" s="125"/>
      <c r="L366" s="125"/>
      <c r="M366" s="125"/>
      <c r="N366" s="125"/>
      <c r="O366" s="125"/>
    </row>
    <row r="367" spans="2:15">
      <c r="B367" s="126"/>
      <c r="C367" s="126"/>
      <c r="D367" s="126"/>
      <c r="E367" s="126"/>
      <c r="F367" s="126"/>
      <c r="G367" s="126"/>
      <c r="H367" s="125"/>
      <c r="I367" s="125"/>
      <c r="J367" s="125"/>
      <c r="K367" s="125"/>
      <c r="L367" s="125"/>
      <c r="M367" s="125"/>
      <c r="N367" s="125"/>
      <c r="O367" s="125"/>
    </row>
    <row r="368" spans="2:15">
      <c r="B368" s="126"/>
      <c r="C368" s="126"/>
      <c r="D368" s="126"/>
      <c r="E368" s="126"/>
      <c r="F368" s="126"/>
      <c r="G368" s="126"/>
      <c r="H368" s="125"/>
      <c r="I368" s="125"/>
      <c r="J368" s="125"/>
      <c r="K368" s="125"/>
      <c r="L368" s="125"/>
      <c r="M368" s="125"/>
      <c r="N368" s="125"/>
      <c r="O368" s="125"/>
    </row>
    <row r="369" spans="2:15">
      <c r="B369" s="126"/>
      <c r="C369" s="126"/>
      <c r="D369" s="126"/>
      <c r="E369" s="126"/>
      <c r="F369" s="126"/>
      <c r="G369" s="126"/>
      <c r="H369" s="125"/>
      <c r="I369" s="125"/>
      <c r="J369" s="125"/>
      <c r="K369" s="125"/>
      <c r="L369" s="125"/>
      <c r="M369" s="125"/>
      <c r="N369" s="125"/>
      <c r="O369" s="125"/>
    </row>
    <row r="370" spans="2:15">
      <c r="B370" s="126"/>
      <c r="C370" s="126"/>
      <c r="D370" s="126"/>
      <c r="E370" s="126"/>
      <c r="F370" s="126"/>
      <c r="G370" s="126"/>
      <c r="H370" s="125"/>
      <c r="I370" s="125"/>
      <c r="J370" s="125"/>
      <c r="K370" s="125"/>
      <c r="L370" s="125"/>
      <c r="M370" s="125"/>
      <c r="N370" s="125"/>
      <c r="O370" s="125"/>
    </row>
    <row r="371" spans="2:15">
      <c r="B371" s="126"/>
      <c r="C371" s="126"/>
      <c r="D371" s="126"/>
      <c r="E371" s="126"/>
      <c r="F371" s="126"/>
      <c r="G371" s="126"/>
      <c r="H371" s="125"/>
      <c r="I371" s="125"/>
      <c r="J371" s="125"/>
      <c r="K371" s="125"/>
      <c r="L371" s="125"/>
      <c r="M371" s="125"/>
      <c r="N371" s="125"/>
      <c r="O371" s="125"/>
    </row>
    <row r="372" spans="2:15">
      <c r="B372" s="126"/>
      <c r="C372" s="126"/>
      <c r="D372" s="126"/>
      <c r="E372" s="126"/>
      <c r="F372" s="126"/>
      <c r="G372" s="126"/>
      <c r="H372" s="125"/>
      <c r="I372" s="125"/>
      <c r="J372" s="125"/>
      <c r="K372" s="125"/>
      <c r="L372" s="125"/>
      <c r="M372" s="125"/>
      <c r="N372" s="125"/>
      <c r="O372" s="125"/>
    </row>
    <row r="373" spans="2:15">
      <c r="B373" s="126"/>
      <c r="C373" s="126"/>
      <c r="D373" s="126"/>
      <c r="E373" s="126"/>
      <c r="F373" s="126"/>
      <c r="G373" s="126"/>
      <c r="H373" s="125"/>
      <c r="I373" s="125"/>
      <c r="J373" s="125"/>
      <c r="K373" s="125"/>
      <c r="L373" s="125"/>
      <c r="M373" s="125"/>
      <c r="N373" s="125"/>
      <c r="O373" s="125"/>
    </row>
    <row r="374" spans="2:15">
      <c r="B374" s="126"/>
      <c r="C374" s="126"/>
      <c r="D374" s="126"/>
      <c r="E374" s="126"/>
      <c r="F374" s="126"/>
      <c r="G374" s="126"/>
      <c r="H374" s="125"/>
      <c r="I374" s="125"/>
      <c r="J374" s="125"/>
      <c r="K374" s="125"/>
      <c r="L374" s="125"/>
      <c r="M374" s="125"/>
      <c r="N374" s="125"/>
      <c r="O374" s="125"/>
    </row>
    <row r="375" spans="2:15">
      <c r="B375" s="126"/>
      <c r="C375" s="126"/>
      <c r="D375" s="126"/>
      <c r="E375" s="126"/>
      <c r="F375" s="126"/>
      <c r="G375" s="126"/>
      <c r="H375" s="125"/>
      <c r="I375" s="125"/>
      <c r="J375" s="125"/>
      <c r="K375" s="125"/>
      <c r="L375" s="125"/>
      <c r="M375" s="125"/>
      <c r="N375" s="125"/>
      <c r="O375" s="125"/>
    </row>
    <row r="376" spans="2:15">
      <c r="B376" s="126"/>
      <c r="C376" s="126"/>
      <c r="D376" s="126"/>
      <c r="E376" s="126"/>
      <c r="F376" s="126"/>
      <c r="G376" s="126"/>
      <c r="H376" s="125"/>
      <c r="I376" s="125"/>
      <c r="J376" s="125"/>
      <c r="K376" s="125"/>
      <c r="L376" s="125"/>
      <c r="M376" s="125"/>
      <c r="N376" s="125"/>
      <c r="O376" s="125"/>
    </row>
    <row r="377" spans="2:15">
      <c r="B377" s="126"/>
      <c r="C377" s="126"/>
      <c r="D377" s="126"/>
      <c r="E377" s="126"/>
      <c r="F377" s="126"/>
      <c r="G377" s="126"/>
      <c r="H377" s="125"/>
      <c r="I377" s="125"/>
      <c r="J377" s="125"/>
      <c r="K377" s="125"/>
      <c r="L377" s="125"/>
      <c r="M377" s="125"/>
      <c r="N377" s="125"/>
      <c r="O377" s="125"/>
    </row>
    <row r="378" spans="2:15">
      <c r="B378" s="126"/>
      <c r="C378" s="126"/>
      <c r="D378" s="126"/>
      <c r="E378" s="126"/>
      <c r="F378" s="126"/>
      <c r="G378" s="126"/>
      <c r="H378" s="125"/>
      <c r="I378" s="125"/>
      <c r="J378" s="125"/>
      <c r="K378" s="125"/>
      <c r="L378" s="125"/>
      <c r="M378" s="125"/>
      <c r="N378" s="125"/>
      <c r="O378" s="125"/>
    </row>
    <row r="379" spans="2:15">
      <c r="B379" s="126"/>
      <c r="C379" s="126"/>
      <c r="D379" s="126"/>
      <c r="E379" s="126"/>
      <c r="F379" s="126"/>
      <c r="G379" s="126"/>
      <c r="H379" s="125"/>
      <c r="I379" s="125"/>
      <c r="J379" s="125"/>
      <c r="K379" s="125"/>
      <c r="L379" s="125"/>
      <c r="M379" s="125"/>
      <c r="N379" s="125"/>
      <c r="O379" s="125"/>
    </row>
    <row r="380" spans="2:15">
      <c r="B380" s="126"/>
      <c r="C380" s="126"/>
      <c r="D380" s="126"/>
      <c r="E380" s="126"/>
      <c r="F380" s="126"/>
      <c r="G380" s="126"/>
      <c r="H380" s="125"/>
      <c r="I380" s="125"/>
      <c r="J380" s="125"/>
      <c r="K380" s="125"/>
      <c r="L380" s="125"/>
      <c r="M380" s="125"/>
      <c r="N380" s="125"/>
      <c r="O380" s="125"/>
    </row>
    <row r="381" spans="2:15">
      <c r="B381" s="126"/>
      <c r="C381" s="126"/>
      <c r="D381" s="126"/>
      <c r="E381" s="126"/>
      <c r="F381" s="126"/>
      <c r="G381" s="126"/>
      <c r="H381" s="125"/>
      <c r="I381" s="125"/>
      <c r="J381" s="125"/>
      <c r="K381" s="125"/>
      <c r="L381" s="125"/>
      <c r="M381" s="125"/>
      <c r="N381" s="125"/>
      <c r="O381" s="125"/>
    </row>
    <row r="382" spans="2:15">
      <c r="B382" s="126"/>
      <c r="C382" s="126"/>
      <c r="D382" s="126"/>
      <c r="E382" s="126"/>
      <c r="F382" s="126"/>
      <c r="G382" s="126"/>
      <c r="H382" s="125"/>
      <c r="I382" s="125"/>
      <c r="J382" s="125"/>
      <c r="K382" s="125"/>
      <c r="L382" s="125"/>
      <c r="M382" s="125"/>
      <c r="N382" s="125"/>
      <c r="O382" s="125"/>
    </row>
    <row r="383" spans="2:15">
      <c r="B383" s="126"/>
      <c r="C383" s="126"/>
      <c r="D383" s="126"/>
      <c r="E383" s="126"/>
      <c r="F383" s="126"/>
      <c r="G383" s="126"/>
      <c r="H383" s="125"/>
      <c r="I383" s="125"/>
      <c r="J383" s="125"/>
      <c r="K383" s="125"/>
      <c r="L383" s="125"/>
      <c r="M383" s="125"/>
      <c r="N383" s="125"/>
      <c r="O383" s="125"/>
    </row>
    <row r="384" spans="2:15">
      <c r="B384" s="126"/>
      <c r="C384" s="126"/>
      <c r="D384" s="126"/>
      <c r="E384" s="126"/>
      <c r="F384" s="126"/>
      <c r="G384" s="126"/>
      <c r="H384" s="125"/>
      <c r="I384" s="125"/>
      <c r="J384" s="125"/>
      <c r="K384" s="125"/>
      <c r="L384" s="125"/>
      <c r="M384" s="125"/>
      <c r="N384" s="125"/>
      <c r="O384" s="125"/>
    </row>
    <row r="385" spans="2:15">
      <c r="B385" s="126"/>
      <c r="C385" s="126"/>
      <c r="D385" s="126"/>
      <c r="E385" s="126"/>
      <c r="F385" s="126"/>
      <c r="G385" s="126"/>
      <c r="H385" s="125"/>
      <c r="I385" s="125"/>
      <c r="J385" s="125"/>
      <c r="K385" s="125"/>
      <c r="L385" s="125"/>
      <c r="M385" s="125"/>
      <c r="N385" s="125"/>
      <c r="O385" s="125"/>
    </row>
    <row r="386" spans="2:15">
      <c r="B386" s="126"/>
      <c r="C386" s="126"/>
      <c r="D386" s="126"/>
      <c r="E386" s="126"/>
      <c r="F386" s="126"/>
      <c r="G386" s="126"/>
      <c r="H386" s="125"/>
      <c r="I386" s="125"/>
      <c r="J386" s="125"/>
      <c r="K386" s="125"/>
      <c r="L386" s="125"/>
      <c r="M386" s="125"/>
      <c r="N386" s="125"/>
      <c r="O386" s="125"/>
    </row>
    <row r="387" spans="2:15">
      <c r="B387" s="126"/>
      <c r="C387" s="126"/>
      <c r="D387" s="126"/>
      <c r="E387" s="126"/>
      <c r="F387" s="126"/>
      <c r="G387" s="126"/>
      <c r="H387" s="125"/>
      <c r="I387" s="125"/>
      <c r="J387" s="125"/>
      <c r="K387" s="125"/>
      <c r="L387" s="125"/>
      <c r="M387" s="125"/>
      <c r="N387" s="125"/>
      <c r="O387" s="125"/>
    </row>
    <row r="388" spans="2:15">
      <c r="B388" s="126"/>
      <c r="C388" s="126"/>
      <c r="D388" s="126"/>
      <c r="E388" s="126"/>
      <c r="F388" s="126"/>
      <c r="G388" s="126"/>
      <c r="H388" s="125"/>
      <c r="I388" s="125"/>
      <c r="J388" s="125"/>
      <c r="K388" s="125"/>
      <c r="L388" s="125"/>
      <c r="M388" s="125"/>
      <c r="N388" s="125"/>
      <c r="O388" s="125"/>
    </row>
    <row r="389" spans="2:15">
      <c r="B389" s="126"/>
      <c r="C389" s="126"/>
      <c r="D389" s="126"/>
      <c r="E389" s="126"/>
      <c r="F389" s="126"/>
      <c r="G389" s="126"/>
      <c r="H389" s="125"/>
      <c r="I389" s="125"/>
      <c r="J389" s="125"/>
      <c r="K389" s="125"/>
      <c r="L389" s="125"/>
      <c r="M389" s="125"/>
      <c r="N389" s="125"/>
      <c r="O389" s="125"/>
    </row>
    <row r="390" spans="2:15">
      <c r="B390" s="126"/>
      <c r="C390" s="126"/>
      <c r="D390" s="126"/>
      <c r="E390" s="126"/>
      <c r="F390" s="126"/>
      <c r="G390" s="126"/>
      <c r="H390" s="125"/>
      <c r="I390" s="125"/>
      <c r="J390" s="125"/>
      <c r="K390" s="125"/>
      <c r="L390" s="125"/>
      <c r="M390" s="125"/>
      <c r="N390" s="125"/>
      <c r="O390" s="125"/>
    </row>
    <row r="391" spans="2:15">
      <c r="B391" s="126"/>
      <c r="C391" s="126"/>
      <c r="D391" s="126"/>
      <c r="E391" s="126"/>
      <c r="F391" s="126"/>
      <c r="G391" s="126"/>
      <c r="H391" s="125"/>
      <c r="I391" s="125"/>
      <c r="J391" s="125"/>
      <c r="K391" s="125"/>
      <c r="L391" s="125"/>
      <c r="M391" s="125"/>
      <c r="N391" s="125"/>
      <c r="O391" s="125"/>
    </row>
    <row r="392" spans="2:15">
      <c r="B392" s="126"/>
      <c r="C392" s="126"/>
      <c r="D392" s="126"/>
      <c r="E392" s="126"/>
      <c r="F392" s="126"/>
      <c r="G392" s="126"/>
      <c r="H392" s="125"/>
      <c r="I392" s="125"/>
      <c r="J392" s="125"/>
      <c r="K392" s="125"/>
      <c r="L392" s="125"/>
      <c r="M392" s="125"/>
      <c r="N392" s="125"/>
      <c r="O392" s="125"/>
    </row>
    <row r="393" spans="2:15">
      <c r="B393" s="126"/>
      <c r="C393" s="126"/>
      <c r="D393" s="126"/>
      <c r="E393" s="126"/>
      <c r="F393" s="126"/>
      <c r="G393" s="126"/>
      <c r="H393" s="125"/>
      <c r="I393" s="125"/>
      <c r="J393" s="125"/>
      <c r="K393" s="125"/>
      <c r="L393" s="125"/>
      <c r="M393" s="125"/>
      <c r="N393" s="125"/>
      <c r="O393" s="125"/>
    </row>
    <row r="394" spans="2:15">
      <c r="B394" s="126"/>
      <c r="C394" s="126"/>
      <c r="D394" s="126"/>
      <c r="E394" s="126"/>
      <c r="F394" s="126"/>
      <c r="G394" s="126"/>
      <c r="H394" s="125"/>
      <c r="I394" s="125"/>
      <c r="J394" s="125"/>
      <c r="K394" s="125"/>
      <c r="L394" s="125"/>
      <c r="M394" s="125"/>
      <c r="N394" s="125"/>
      <c r="O394" s="125"/>
    </row>
    <row r="395" spans="2:15">
      <c r="B395" s="126"/>
      <c r="C395" s="126"/>
      <c r="D395" s="126"/>
      <c r="E395" s="126"/>
      <c r="F395" s="126"/>
      <c r="G395" s="126"/>
      <c r="H395" s="125"/>
      <c r="I395" s="125"/>
      <c r="J395" s="125"/>
      <c r="K395" s="125"/>
      <c r="L395" s="125"/>
      <c r="M395" s="125"/>
      <c r="N395" s="125"/>
      <c r="O395" s="125"/>
    </row>
    <row r="396" spans="2:15">
      <c r="B396" s="126"/>
      <c r="C396" s="126"/>
      <c r="D396" s="126"/>
      <c r="E396" s="126"/>
      <c r="F396" s="126"/>
      <c r="G396" s="126"/>
      <c r="H396" s="125"/>
      <c r="I396" s="125"/>
      <c r="J396" s="125"/>
      <c r="K396" s="125"/>
      <c r="L396" s="125"/>
      <c r="M396" s="125"/>
      <c r="N396" s="125"/>
      <c r="O396" s="125"/>
    </row>
    <row r="397" spans="2:15">
      <c r="B397" s="126"/>
      <c r="C397" s="126"/>
      <c r="D397" s="126"/>
      <c r="E397" s="126"/>
      <c r="F397" s="126"/>
      <c r="G397" s="126"/>
      <c r="H397" s="125"/>
      <c r="I397" s="125"/>
      <c r="J397" s="125"/>
      <c r="K397" s="125"/>
      <c r="L397" s="125"/>
      <c r="M397" s="125"/>
      <c r="N397" s="125"/>
      <c r="O397" s="125"/>
    </row>
    <row r="398" spans="2:15">
      <c r="B398" s="126"/>
      <c r="C398" s="126"/>
      <c r="D398" s="126"/>
      <c r="E398" s="126"/>
      <c r="F398" s="126"/>
      <c r="G398" s="126"/>
      <c r="H398" s="125"/>
      <c r="I398" s="125"/>
      <c r="J398" s="125"/>
      <c r="K398" s="125"/>
      <c r="L398" s="125"/>
      <c r="M398" s="125"/>
      <c r="N398" s="125"/>
      <c r="O398" s="125"/>
    </row>
    <row r="399" spans="2:15">
      <c r="B399" s="126"/>
      <c r="C399" s="126"/>
      <c r="D399" s="126"/>
      <c r="E399" s="126"/>
      <c r="F399" s="126"/>
      <c r="G399" s="126"/>
      <c r="H399" s="125"/>
      <c r="I399" s="125"/>
      <c r="J399" s="125"/>
      <c r="K399" s="125"/>
      <c r="L399" s="125"/>
      <c r="M399" s="125"/>
      <c r="N399" s="125"/>
      <c r="O399" s="125"/>
    </row>
    <row r="400" spans="2:15">
      <c r="B400" s="126"/>
      <c r="C400" s="126"/>
      <c r="D400" s="126"/>
      <c r="E400" s="126"/>
      <c r="F400" s="126"/>
      <c r="G400" s="126"/>
      <c r="H400" s="125"/>
      <c r="I400" s="125"/>
      <c r="J400" s="125"/>
      <c r="K400" s="125"/>
      <c r="L400" s="125"/>
      <c r="M400" s="125"/>
      <c r="N400" s="125"/>
      <c r="O400" s="125"/>
    </row>
    <row r="401" spans="2:15">
      <c r="B401" s="126"/>
      <c r="C401" s="126"/>
      <c r="D401" s="126"/>
      <c r="E401" s="126"/>
      <c r="F401" s="126"/>
      <c r="G401" s="126"/>
      <c r="H401" s="125"/>
      <c r="I401" s="125"/>
      <c r="J401" s="125"/>
      <c r="K401" s="125"/>
      <c r="L401" s="125"/>
      <c r="M401" s="125"/>
      <c r="N401" s="125"/>
      <c r="O401" s="125"/>
    </row>
    <row r="402" spans="2:15">
      <c r="B402" s="126"/>
      <c r="C402" s="126"/>
      <c r="D402" s="126"/>
      <c r="E402" s="126"/>
      <c r="F402" s="126"/>
      <c r="G402" s="126"/>
      <c r="H402" s="125"/>
      <c r="I402" s="125"/>
      <c r="J402" s="125"/>
      <c r="K402" s="125"/>
      <c r="L402" s="125"/>
      <c r="M402" s="125"/>
      <c r="N402" s="125"/>
      <c r="O402" s="125"/>
    </row>
    <row r="403" spans="2:15">
      <c r="B403" s="126"/>
      <c r="C403" s="126"/>
      <c r="D403" s="126"/>
      <c r="E403" s="126"/>
      <c r="F403" s="126"/>
      <c r="G403" s="126"/>
      <c r="H403" s="125"/>
      <c r="I403" s="125"/>
      <c r="J403" s="125"/>
      <c r="K403" s="125"/>
      <c r="L403" s="125"/>
      <c r="M403" s="125"/>
      <c r="N403" s="125"/>
      <c r="O403" s="125"/>
    </row>
    <row r="404" spans="2:15">
      <c r="B404" s="126"/>
      <c r="C404" s="126"/>
      <c r="D404" s="126"/>
      <c r="E404" s="126"/>
      <c r="F404" s="126"/>
      <c r="G404" s="126"/>
      <c r="H404" s="125"/>
      <c r="I404" s="125"/>
      <c r="J404" s="125"/>
      <c r="K404" s="125"/>
      <c r="L404" s="125"/>
      <c r="M404" s="125"/>
      <c r="N404" s="125"/>
      <c r="O404" s="125"/>
    </row>
    <row r="405" spans="2:15">
      <c r="B405" s="126"/>
      <c r="C405" s="126"/>
      <c r="D405" s="126"/>
      <c r="E405" s="126"/>
      <c r="F405" s="126"/>
      <c r="G405" s="126"/>
      <c r="H405" s="125"/>
      <c r="I405" s="125"/>
      <c r="J405" s="125"/>
      <c r="K405" s="125"/>
      <c r="L405" s="125"/>
      <c r="M405" s="125"/>
      <c r="N405" s="125"/>
      <c r="O405" s="125"/>
    </row>
    <row r="406" spans="2:15">
      <c r="B406" s="126"/>
      <c r="C406" s="126"/>
      <c r="D406" s="126"/>
      <c r="E406" s="126"/>
      <c r="F406" s="126"/>
      <c r="G406" s="126"/>
      <c r="H406" s="125"/>
      <c r="I406" s="125"/>
      <c r="J406" s="125"/>
      <c r="K406" s="125"/>
      <c r="L406" s="125"/>
      <c r="M406" s="125"/>
      <c r="N406" s="125"/>
      <c r="O406" s="125"/>
    </row>
    <row r="407" spans="2:15">
      <c r="B407" s="126"/>
      <c r="C407" s="126"/>
      <c r="D407" s="126"/>
      <c r="E407" s="126"/>
      <c r="F407" s="126"/>
      <c r="G407" s="126"/>
      <c r="H407" s="125"/>
      <c r="I407" s="125"/>
      <c r="J407" s="125"/>
      <c r="K407" s="125"/>
      <c r="L407" s="125"/>
      <c r="M407" s="125"/>
      <c r="N407" s="125"/>
      <c r="O407" s="125"/>
    </row>
    <row r="408" spans="2:15">
      <c r="B408" s="126"/>
      <c r="C408" s="126"/>
      <c r="D408" s="126"/>
      <c r="E408" s="126"/>
      <c r="F408" s="126"/>
      <c r="G408" s="126"/>
      <c r="H408" s="125"/>
      <c r="I408" s="125"/>
      <c r="J408" s="125"/>
      <c r="K408" s="125"/>
      <c r="L408" s="125"/>
      <c r="M408" s="125"/>
      <c r="N408" s="125"/>
      <c r="O408" s="125"/>
    </row>
    <row r="409" spans="2:15">
      <c r="B409" s="126"/>
      <c r="C409" s="126"/>
      <c r="D409" s="126"/>
      <c r="E409" s="126"/>
      <c r="F409" s="126"/>
      <c r="G409" s="126"/>
      <c r="H409" s="125"/>
      <c r="I409" s="125"/>
      <c r="J409" s="125"/>
      <c r="K409" s="125"/>
      <c r="L409" s="125"/>
      <c r="M409" s="125"/>
      <c r="N409" s="125"/>
      <c r="O409" s="125"/>
    </row>
    <row r="410" spans="2:15">
      <c r="B410" s="126"/>
      <c r="C410" s="126"/>
      <c r="D410" s="126"/>
      <c r="E410" s="126"/>
      <c r="F410" s="126"/>
      <c r="G410" s="126"/>
      <c r="H410" s="125"/>
      <c r="I410" s="125"/>
      <c r="J410" s="125"/>
      <c r="K410" s="125"/>
      <c r="L410" s="125"/>
      <c r="M410" s="125"/>
      <c r="N410" s="125"/>
      <c r="O410" s="125"/>
    </row>
    <row r="411" spans="2:15">
      <c r="B411" s="126"/>
      <c r="C411" s="126"/>
      <c r="D411" s="126"/>
      <c r="E411" s="126"/>
      <c r="F411" s="126"/>
      <c r="G411" s="126"/>
      <c r="H411" s="125"/>
      <c r="I411" s="125"/>
      <c r="J411" s="125"/>
      <c r="K411" s="125"/>
      <c r="L411" s="125"/>
      <c r="M411" s="125"/>
      <c r="N411" s="125"/>
      <c r="O411" s="125"/>
    </row>
    <row r="412" spans="2:15">
      <c r="B412" s="126"/>
      <c r="C412" s="126"/>
      <c r="D412" s="126"/>
      <c r="E412" s="126"/>
      <c r="F412" s="126"/>
      <c r="G412" s="126"/>
      <c r="H412" s="125"/>
      <c r="I412" s="125"/>
      <c r="J412" s="125"/>
      <c r="K412" s="125"/>
      <c r="L412" s="125"/>
      <c r="M412" s="125"/>
      <c r="N412" s="125"/>
      <c r="O412" s="125"/>
    </row>
    <row r="413" spans="2:15">
      <c r="B413" s="126"/>
      <c r="C413" s="126"/>
      <c r="D413" s="126"/>
      <c r="E413" s="126"/>
      <c r="F413" s="126"/>
      <c r="G413" s="126"/>
      <c r="H413" s="125"/>
      <c r="I413" s="125"/>
      <c r="J413" s="125"/>
      <c r="K413" s="125"/>
      <c r="L413" s="125"/>
      <c r="M413" s="125"/>
      <c r="N413" s="125"/>
      <c r="O413" s="125"/>
    </row>
    <row r="414" spans="2:15">
      <c r="B414" s="126"/>
      <c r="C414" s="126"/>
      <c r="D414" s="126"/>
      <c r="E414" s="126"/>
      <c r="F414" s="126"/>
      <c r="G414" s="126"/>
      <c r="H414" s="125"/>
      <c r="I414" s="125"/>
      <c r="J414" s="125"/>
      <c r="K414" s="125"/>
      <c r="L414" s="125"/>
      <c r="M414" s="125"/>
      <c r="N414" s="125"/>
      <c r="O414" s="125"/>
    </row>
    <row r="415" spans="2:15">
      <c r="B415" s="126"/>
      <c r="C415" s="126"/>
      <c r="D415" s="126"/>
      <c r="E415" s="126"/>
      <c r="F415" s="126"/>
      <c r="G415" s="126"/>
      <c r="H415" s="125"/>
      <c r="I415" s="125"/>
      <c r="J415" s="125"/>
      <c r="K415" s="125"/>
      <c r="L415" s="125"/>
      <c r="M415" s="125"/>
      <c r="N415" s="125"/>
      <c r="O415" s="125"/>
    </row>
    <row r="416" spans="2:15">
      <c r="B416" s="126"/>
      <c r="C416" s="126"/>
      <c r="D416" s="126"/>
      <c r="E416" s="126"/>
      <c r="F416" s="126"/>
      <c r="G416" s="126"/>
      <c r="H416" s="125"/>
      <c r="I416" s="125"/>
      <c r="J416" s="125"/>
      <c r="K416" s="125"/>
      <c r="L416" s="125"/>
      <c r="M416" s="125"/>
      <c r="N416" s="125"/>
      <c r="O416" s="125"/>
    </row>
    <row r="417" spans="2:15">
      <c r="B417" s="126"/>
      <c r="C417" s="126"/>
      <c r="D417" s="126"/>
      <c r="E417" s="126"/>
      <c r="F417" s="126"/>
      <c r="G417" s="126"/>
      <c r="H417" s="125"/>
      <c r="I417" s="125"/>
      <c r="J417" s="125"/>
      <c r="K417" s="125"/>
      <c r="L417" s="125"/>
      <c r="M417" s="125"/>
      <c r="N417" s="125"/>
      <c r="O417" s="125"/>
    </row>
    <row r="418" spans="2:15">
      <c r="B418" s="126"/>
      <c r="C418" s="126"/>
      <c r="D418" s="126"/>
      <c r="E418" s="126"/>
      <c r="F418" s="126"/>
      <c r="G418" s="126"/>
      <c r="H418" s="125"/>
      <c r="I418" s="125"/>
      <c r="J418" s="125"/>
      <c r="K418" s="125"/>
      <c r="L418" s="125"/>
      <c r="M418" s="125"/>
      <c r="N418" s="125"/>
      <c r="O418" s="125"/>
    </row>
    <row r="419" spans="2:15">
      <c r="B419" s="126"/>
      <c r="C419" s="126"/>
      <c r="D419" s="126"/>
      <c r="E419" s="126"/>
      <c r="F419" s="126"/>
      <c r="G419" s="126"/>
      <c r="H419" s="125"/>
      <c r="I419" s="125"/>
      <c r="J419" s="125"/>
      <c r="K419" s="125"/>
      <c r="L419" s="125"/>
      <c r="M419" s="125"/>
      <c r="N419" s="125"/>
      <c r="O419" s="125"/>
    </row>
    <row r="420" spans="2:15">
      <c r="B420" s="126"/>
      <c r="C420" s="126"/>
      <c r="D420" s="126"/>
      <c r="E420" s="126"/>
      <c r="F420" s="126"/>
      <c r="G420" s="126"/>
      <c r="H420" s="125"/>
      <c r="I420" s="125"/>
      <c r="J420" s="125"/>
      <c r="K420" s="125"/>
      <c r="L420" s="125"/>
      <c r="M420" s="125"/>
      <c r="N420" s="125"/>
      <c r="O420" s="125"/>
    </row>
    <row r="421" spans="2:15">
      <c r="B421" s="126"/>
      <c r="C421" s="126"/>
      <c r="D421" s="126"/>
      <c r="E421" s="126"/>
      <c r="F421" s="126"/>
      <c r="G421" s="126"/>
      <c r="H421" s="125"/>
      <c r="I421" s="125"/>
      <c r="J421" s="125"/>
      <c r="K421" s="125"/>
      <c r="L421" s="125"/>
      <c r="M421" s="125"/>
      <c r="N421" s="125"/>
      <c r="O421" s="125"/>
    </row>
    <row r="422" spans="2:15">
      <c r="B422" s="126"/>
      <c r="C422" s="126"/>
      <c r="D422" s="126"/>
      <c r="E422" s="126"/>
      <c r="F422" s="126"/>
      <c r="G422" s="126"/>
      <c r="H422" s="125"/>
      <c r="I422" s="125"/>
      <c r="J422" s="125"/>
      <c r="K422" s="125"/>
      <c r="L422" s="125"/>
      <c r="M422" s="125"/>
      <c r="N422" s="125"/>
      <c r="O422" s="125"/>
    </row>
    <row r="423" spans="2:15">
      <c r="B423" s="126"/>
      <c r="C423" s="126"/>
      <c r="D423" s="126"/>
      <c r="E423" s="126"/>
      <c r="F423" s="126"/>
      <c r="G423" s="126"/>
      <c r="H423" s="125"/>
      <c r="I423" s="125"/>
      <c r="J423" s="125"/>
      <c r="K423" s="125"/>
      <c r="L423" s="125"/>
      <c r="M423" s="125"/>
      <c r="N423" s="125"/>
      <c r="O423" s="125"/>
    </row>
    <row r="424" spans="2:15">
      <c r="B424" s="126"/>
      <c r="C424" s="126"/>
      <c r="D424" s="126"/>
      <c r="E424" s="126"/>
      <c r="F424" s="126"/>
      <c r="G424" s="126"/>
      <c r="H424" s="125"/>
      <c r="I424" s="125"/>
      <c r="J424" s="125"/>
      <c r="K424" s="125"/>
      <c r="L424" s="125"/>
      <c r="M424" s="125"/>
      <c r="N424" s="125"/>
      <c r="O424" s="125"/>
    </row>
    <row r="425" spans="2:15">
      <c r="B425" s="126"/>
      <c r="C425" s="126"/>
      <c r="D425" s="126"/>
      <c r="E425" s="126"/>
      <c r="F425" s="126"/>
      <c r="G425" s="126"/>
      <c r="H425" s="125"/>
      <c r="I425" s="125"/>
      <c r="J425" s="125"/>
      <c r="K425" s="125"/>
      <c r="L425" s="125"/>
      <c r="M425" s="125"/>
      <c r="N425" s="125"/>
      <c r="O425" s="125"/>
    </row>
    <row r="426" spans="2:15">
      <c r="B426" s="126"/>
      <c r="C426" s="126"/>
      <c r="D426" s="126"/>
      <c r="E426" s="126"/>
      <c r="F426" s="126"/>
      <c r="G426" s="126"/>
      <c r="H426" s="125"/>
      <c r="I426" s="125"/>
      <c r="J426" s="125"/>
      <c r="K426" s="125"/>
      <c r="L426" s="125"/>
      <c r="M426" s="125"/>
      <c r="N426" s="125"/>
      <c r="O426" s="125"/>
    </row>
    <row r="427" spans="2:15">
      <c r="B427" s="126"/>
      <c r="C427" s="126"/>
      <c r="D427" s="126"/>
      <c r="E427" s="126"/>
      <c r="F427" s="126"/>
      <c r="G427" s="126"/>
      <c r="H427" s="125"/>
      <c r="I427" s="125"/>
      <c r="J427" s="125"/>
      <c r="K427" s="125"/>
      <c r="L427" s="125"/>
      <c r="M427" s="125"/>
      <c r="N427" s="125"/>
      <c r="O427" s="125"/>
    </row>
    <row r="428" spans="2:15">
      <c r="B428" s="126"/>
      <c r="C428" s="126"/>
      <c r="D428" s="126"/>
      <c r="E428" s="126"/>
      <c r="F428" s="126"/>
      <c r="G428" s="126"/>
      <c r="H428" s="125"/>
      <c r="I428" s="125"/>
      <c r="J428" s="125"/>
      <c r="K428" s="125"/>
      <c r="L428" s="125"/>
      <c r="M428" s="125"/>
      <c r="N428" s="125"/>
      <c r="O428" s="125"/>
    </row>
    <row r="429" spans="2:15">
      <c r="B429" s="126"/>
      <c r="C429" s="126"/>
      <c r="D429" s="126"/>
      <c r="E429" s="126"/>
      <c r="F429" s="126"/>
      <c r="G429" s="126"/>
      <c r="H429" s="125"/>
      <c r="I429" s="125"/>
      <c r="J429" s="125"/>
      <c r="K429" s="125"/>
      <c r="L429" s="125"/>
      <c r="M429" s="125"/>
      <c r="N429" s="125"/>
      <c r="O429" s="125"/>
    </row>
    <row r="430" spans="2:15">
      <c r="B430" s="126"/>
      <c r="C430" s="126"/>
      <c r="D430" s="126"/>
      <c r="E430" s="126"/>
      <c r="F430" s="126"/>
      <c r="G430" s="126"/>
      <c r="H430" s="125"/>
      <c r="I430" s="125"/>
      <c r="J430" s="125"/>
      <c r="K430" s="125"/>
      <c r="L430" s="125"/>
      <c r="M430" s="125"/>
      <c r="N430" s="125"/>
      <c r="O430" s="125"/>
    </row>
    <row r="431" spans="2:15">
      <c r="B431" s="126"/>
      <c r="C431" s="126"/>
      <c r="D431" s="126"/>
      <c r="E431" s="126"/>
      <c r="F431" s="126"/>
      <c r="G431" s="126"/>
      <c r="H431" s="125"/>
      <c r="I431" s="125"/>
      <c r="J431" s="125"/>
      <c r="K431" s="125"/>
      <c r="L431" s="125"/>
      <c r="M431" s="125"/>
      <c r="N431" s="125"/>
      <c r="O431" s="125"/>
    </row>
    <row r="432" spans="2:15">
      <c r="B432" s="126"/>
      <c r="C432" s="126"/>
      <c r="D432" s="126"/>
      <c r="E432" s="126"/>
      <c r="F432" s="126"/>
      <c r="G432" s="126"/>
      <c r="H432" s="125"/>
      <c r="I432" s="125"/>
      <c r="J432" s="125"/>
      <c r="K432" s="125"/>
      <c r="L432" s="125"/>
      <c r="M432" s="125"/>
      <c r="N432" s="125"/>
      <c r="O432" s="125"/>
    </row>
    <row r="433" spans="2:15">
      <c r="B433" s="126"/>
      <c r="C433" s="126"/>
      <c r="D433" s="126"/>
      <c r="E433" s="126"/>
      <c r="F433" s="126"/>
      <c r="G433" s="126"/>
      <c r="H433" s="125"/>
      <c r="I433" s="125"/>
      <c r="J433" s="125"/>
      <c r="K433" s="125"/>
      <c r="L433" s="125"/>
      <c r="M433" s="125"/>
      <c r="N433" s="125"/>
      <c r="O433" s="125"/>
    </row>
    <row r="434" spans="2:15">
      <c r="B434" s="126"/>
      <c r="C434" s="126"/>
      <c r="D434" s="126"/>
      <c r="E434" s="126"/>
      <c r="F434" s="126"/>
      <c r="G434" s="126"/>
      <c r="H434" s="125"/>
      <c r="I434" s="125"/>
      <c r="J434" s="125"/>
      <c r="K434" s="125"/>
      <c r="L434" s="125"/>
      <c r="M434" s="125"/>
      <c r="N434" s="125"/>
      <c r="O434" s="125"/>
    </row>
    <row r="435" spans="2:15">
      <c r="B435" s="126"/>
      <c r="C435" s="126"/>
      <c r="D435" s="126"/>
      <c r="E435" s="126"/>
      <c r="F435" s="126"/>
      <c r="G435" s="126"/>
      <c r="H435" s="125"/>
      <c r="I435" s="125"/>
      <c r="J435" s="125"/>
      <c r="K435" s="125"/>
      <c r="L435" s="125"/>
      <c r="M435" s="125"/>
      <c r="N435" s="125"/>
      <c r="O435" s="125"/>
    </row>
    <row r="436" spans="2:15">
      <c r="B436" s="126"/>
      <c r="C436" s="126"/>
      <c r="D436" s="126"/>
      <c r="E436" s="126"/>
      <c r="F436" s="126"/>
      <c r="G436" s="126"/>
      <c r="H436" s="125"/>
      <c r="I436" s="125"/>
      <c r="J436" s="125"/>
      <c r="K436" s="125"/>
      <c r="L436" s="125"/>
      <c r="M436" s="125"/>
      <c r="N436" s="125"/>
      <c r="O436" s="125"/>
    </row>
    <row r="437" spans="2:15">
      <c r="B437" s="126"/>
      <c r="C437" s="126"/>
      <c r="D437" s="126"/>
      <c r="E437" s="126"/>
      <c r="F437" s="126"/>
      <c r="G437" s="126"/>
      <c r="H437" s="125"/>
      <c r="I437" s="125"/>
      <c r="J437" s="125"/>
      <c r="K437" s="125"/>
      <c r="L437" s="125"/>
      <c r="M437" s="125"/>
      <c r="N437" s="125"/>
      <c r="O437" s="125"/>
    </row>
    <row r="438" spans="2:15">
      <c r="B438" s="126"/>
      <c r="C438" s="126"/>
      <c r="D438" s="126"/>
      <c r="E438" s="126"/>
      <c r="F438" s="126"/>
      <c r="G438" s="126"/>
      <c r="H438" s="125"/>
      <c r="I438" s="125"/>
      <c r="J438" s="125"/>
      <c r="K438" s="125"/>
      <c r="L438" s="125"/>
      <c r="M438" s="125"/>
      <c r="N438" s="125"/>
      <c r="O438" s="125"/>
    </row>
    <row r="439" spans="2:15">
      <c r="B439" s="126"/>
      <c r="C439" s="126"/>
      <c r="D439" s="126"/>
      <c r="E439" s="126"/>
      <c r="F439" s="126"/>
      <c r="G439" s="126"/>
      <c r="H439" s="125"/>
      <c r="I439" s="125"/>
      <c r="J439" s="125"/>
      <c r="K439" s="125"/>
      <c r="L439" s="125"/>
      <c r="M439" s="125"/>
      <c r="N439" s="125"/>
      <c r="O439" s="125"/>
    </row>
    <row r="440" spans="2:15">
      <c r="B440" s="126"/>
      <c r="C440" s="126"/>
      <c r="D440" s="126"/>
      <c r="E440" s="126"/>
      <c r="F440" s="126"/>
      <c r="G440" s="126"/>
      <c r="H440" s="125"/>
      <c r="I440" s="125"/>
      <c r="J440" s="125"/>
      <c r="K440" s="125"/>
      <c r="L440" s="125"/>
      <c r="M440" s="125"/>
      <c r="N440" s="125"/>
      <c r="O440" s="125"/>
    </row>
    <row r="441" spans="2:15">
      <c r="B441" s="126"/>
      <c r="C441" s="126"/>
      <c r="D441" s="126"/>
      <c r="E441" s="126"/>
      <c r="F441" s="126"/>
      <c r="G441" s="126"/>
      <c r="H441" s="125"/>
      <c r="I441" s="125"/>
      <c r="J441" s="125"/>
      <c r="K441" s="125"/>
      <c r="L441" s="125"/>
      <c r="M441" s="125"/>
      <c r="N441" s="125"/>
      <c r="O441" s="125"/>
    </row>
    <row r="442" spans="2:15">
      <c r="B442" s="126"/>
      <c r="C442" s="126"/>
      <c r="D442" s="126"/>
      <c r="E442" s="126"/>
      <c r="F442" s="126"/>
      <c r="G442" s="126"/>
      <c r="H442" s="125"/>
      <c r="I442" s="125"/>
      <c r="J442" s="125"/>
      <c r="K442" s="125"/>
      <c r="L442" s="125"/>
      <c r="M442" s="125"/>
      <c r="N442" s="125"/>
      <c r="O442" s="125"/>
    </row>
    <row r="443" spans="2:15">
      <c r="B443" s="126"/>
      <c r="C443" s="126"/>
      <c r="D443" s="126"/>
      <c r="E443" s="126"/>
      <c r="F443" s="126"/>
      <c r="G443" s="126"/>
      <c r="H443" s="125"/>
      <c r="I443" s="125"/>
      <c r="J443" s="125"/>
      <c r="K443" s="125"/>
      <c r="L443" s="125"/>
      <c r="M443" s="125"/>
      <c r="N443" s="125"/>
      <c r="O443" s="125"/>
    </row>
    <row r="444" spans="2:15">
      <c r="B444" s="126"/>
      <c r="C444" s="126"/>
      <c r="D444" s="126"/>
      <c r="E444" s="126"/>
      <c r="F444" s="126"/>
      <c r="G444" s="126"/>
      <c r="H444" s="125"/>
      <c r="I444" s="125"/>
      <c r="J444" s="125"/>
      <c r="K444" s="125"/>
      <c r="L444" s="125"/>
      <c r="M444" s="125"/>
      <c r="N444" s="125"/>
      <c r="O444" s="125"/>
    </row>
    <row r="445" spans="2:15">
      <c r="B445" s="126"/>
      <c r="C445" s="126"/>
      <c r="D445" s="126"/>
      <c r="E445" s="126"/>
      <c r="F445" s="126"/>
      <c r="G445" s="126"/>
      <c r="H445" s="125"/>
      <c r="I445" s="125"/>
      <c r="J445" s="125"/>
      <c r="K445" s="125"/>
      <c r="L445" s="125"/>
      <c r="M445" s="125"/>
      <c r="N445" s="125"/>
      <c r="O445" s="125"/>
    </row>
    <row r="446" spans="2:15">
      <c r="B446" s="126"/>
      <c r="C446" s="126"/>
      <c r="D446" s="126"/>
      <c r="E446" s="126"/>
      <c r="F446" s="126"/>
      <c r="G446" s="126"/>
      <c r="H446" s="125"/>
      <c r="I446" s="125"/>
      <c r="J446" s="125"/>
      <c r="K446" s="125"/>
      <c r="L446" s="125"/>
      <c r="M446" s="125"/>
      <c r="N446" s="125"/>
      <c r="O446" s="125"/>
    </row>
    <row r="447" spans="2:15">
      <c r="B447" s="126"/>
      <c r="C447" s="126"/>
      <c r="D447" s="126"/>
      <c r="E447" s="126"/>
      <c r="F447" s="126"/>
      <c r="G447" s="126"/>
      <c r="H447" s="125"/>
      <c r="I447" s="125"/>
      <c r="J447" s="125"/>
      <c r="K447" s="125"/>
      <c r="L447" s="125"/>
      <c r="M447" s="125"/>
      <c r="N447" s="125"/>
      <c r="O447" s="125"/>
    </row>
    <row r="448" spans="2:15">
      <c r="B448" s="126"/>
      <c r="C448" s="126"/>
      <c r="D448" s="126"/>
      <c r="E448" s="126"/>
      <c r="F448" s="126"/>
      <c r="G448" s="126"/>
      <c r="H448" s="125"/>
      <c r="I448" s="125"/>
      <c r="J448" s="125"/>
      <c r="K448" s="125"/>
      <c r="L448" s="125"/>
      <c r="M448" s="125"/>
      <c r="N448" s="125"/>
      <c r="O448" s="125"/>
    </row>
    <row r="449" spans="2:15">
      <c r="B449" s="126"/>
      <c r="C449" s="126"/>
      <c r="D449" s="126"/>
      <c r="E449" s="126"/>
      <c r="F449" s="126"/>
      <c r="G449" s="126"/>
      <c r="H449" s="125"/>
      <c r="I449" s="125"/>
      <c r="J449" s="125"/>
      <c r="K449" s="125"/>
      <c r="L449" s="125"/>
      <c r="M449" s="125"/>
      <c r="N449" s="125"/>
      <c r="O449" s="125"/>
    </row>
    <row r="450" spans="2:15">
      <c r="B450" s="126"/>
      <c r="C450" s="126"/>
      <c r="D450" s="126"/>
      <c r="E450" s="126"/>
      <c r="F450" s="126"/>
      <c r="G450" s="126"/>
      <c r="H450" s="125"/>
      <c r="I450" s="125"/>
      <c r="J450" s="125"/>
      <c r="K450" s="125"/>
      <c r="L450" s="125"/>
      <c r="M450" s="125"/>
      <c r="N450" s="125"/>
      <c r="O450" s="125"/>
    </row>
    <row r="451" spans="2:15">
      <c r="B451" s="126"/>
      <c r="C451" s="126"/>
      <c r="D451" s="126"/>
      <c r="E451" s="126"/>
      <c r="F451" s="126"/>
      <c r="G451" s="126"/>
      <c r="H451" s="125"/>
      <c r="I451" s="125"/>
      <c r="J451" s="125"/>
      <c r="K451" s="125"/>
      <c r="L451" s="125"/>
      <c r="M451" s="125"/>
      <c r="N451" s="125"/>
      <c r="O451" s="125"/>
    </row>
    <row r="452" spans="2:15">
      <c r="B452" s="126"/>
      <c r="C452" s="126"/>
      <c r="D452" s="126"/>
      <c r="E452" s="126"/>
      <c r="F452" s="126"/>
      <c r="G452" s="126"/>
      <c r="H452" s="125"/>
      <c r="I452" s="125"/>
      <c r="J452" s="125"/>
      <c r="K452" s="125"/>
      <c r="L452" s="125"/>
      <c r="M452" s="125"/>
      <c r="N452" s="125"/>
      <c r="O452" s="125"/>
    </row>
    <row r="453" spans="2:15">
      <c r="B453" s="126"/>
      <c r="C453" s="126"/>
      <c r="D453" s="126"/>
      <c r="E453" s="126"/>
      <c r="F453" s="126"/>
      <c r="G453" s="126"/>
      <c r="H453" s="125"/>
      <c r="I453" s="125"/>
      <c r="J453" s="125"/>
      <c r="K453" s="125"/>
      <c r="L453" s="125"/>
      <c r="M453" s="125"/>
      <c r="N453" s="125"/>
      <c r="O453" s="125"/>
    </row>
    <row r="454" spans="2:15">
      <c r="B454" s="126"/>
      <c r="C454" s="126"/>
      <c r="D454" s="126"/>
      <c r="E454" s="126"/>
      <c r="F454" s="126"/>
      <c r="G454" s="126"/>
      <c r="H454" s="125"/>
      <c r="I454" s="125"/>
      <c r="J454" s="125"/>
      <c r="K454" s="125"/>
      <c r="L454" s="125"/>
      <c r="M454" s="125"/>
      <c r="N454" s="125"/>
      <c r="O454" s="125"/>
    </row>
    <row r="455" spans="2:15">
      <c r="B455" s="126"/>
      <c r="C455" s="126"/>
      <c r="D455" s="126"/>
      <c r="E455" s="126"/>
      <c r="F455" s="126"/>
      <c r="G455" s="126"/>
      <c r="H455" s="125"/>
      <c r="I455" s="125"/>
      <c r="J455" s="125"/>
      <c r="K455" s="125"/>
      <c r="L455" s="125"/>
      <c r="M455" s="125"/>
      <c r="N455" s="125"/>
      <c r="O455" s="125"/>
    </row>
    <row r="456" spans="2:15">
      <c r="B456" s="126"/>
      <c r="C456" s="126"/>
      <c r="D456" s="126"/>
      <c r="E456" s="126"/>
      <c r="F456" s="126"/>
      <c r="G456" s="126"/>
      <c r="H456" s="125"/>
      <c r="I456" s="125"/>
      <c r="J456" s="125"/>
      <c r="K456" s="125"/>
      <c r="L456" s="125"/>
      <c r="M456" s="125"/>
      <c r="N456" s="125"/>
      <c r="O456" s="125"/>
    </row>
    <row r="457" spans="2:15">
      <c r="B457" s="126"/>
      <c r="C457" s="126"/>
      <c r="D457" s="126"/>
      <c r="E457" s="126"/>
      <c r="F457" s="126"/>
      <c r="G457" s="126"/>
      <c r="H457" s="125"/>
      <c r="I457" s="125"/>
      <c r="J457" s="125"/>
      <c r="K457" s="125"/>
      <c r="L457" s="125"/>
      <c r="M457" s="125"/>
      <c r="N457" s="125"/>
      <c r="O457" s="125"/>
    </row>
    <row r="458" spans="2:15">
      <c r="B458" s="126"/>
      <c r="C458" s="126"/>
      <c r="D458" s="126"/>
      <c r="E458" s="126"/>
      <c r="F458" s="126"/>
      <c r="G458" s="126"/>
      <c r="H458" s="125"/>
      <c r="I458" s="125"/>
      <c r="J458" s="125"/>
      <c r="K458" s="125"/>
      <c r="L458" s="125"/>
      <c r="M458" s="125"/>
      <c r="N458" s="125"/>
      <c r="O458" s="125"/>
    </row>
    <row r="459" spans="2:15">
      <c r="B459" s="126"/>
      <c r="C459" s="126"/>
      <c r="D459" s="126"/>
      <c r="E459" s="126"/>
      <c r="F459" s="126"/>
      <c r="G459" s="126"/>
      <c r="H459" s="125"/>
      <c r="I459" s="125"/>
      <c r="J459" s="125"/>
      <c r="K459" s="125"/>
      <c r="L459" s="125"/>
      <c r="M459" s="125"/>
      <c r="N459" s="125"/>
      <c r="O459" s="125"/>
    </row>
    <row r="460" spans="2:15">
      <c r="B460" s="126"/>
      <c r="C460" s="126"/>
      <c r="D460" s="126"/>
      <c r="E460" s="126"/>
      <c r="F460" s="126"/>
      <c r="G460" s="126"/>
      <c r="H460" s="125"/>
      <c r="I460" s="125"/>
      <c r="J460" s="125"/>
      <c r="K460" s="125"/>
      <c r="L460" s="125"/>
      <c r="M460" s="125"/>
      <c r="N460" s="125"/>
      <c r="O460" s="125"/>
    </row>
    <row r="461" spans="2:15">
      <c r="B461" s="126"/>
      <c r="C461" s="126"/>
      <c r="D461" s="126"/>
      <c r="E461" s="126"/>
      <c r="F461" s="126"/>
      <c r="G461" s="126"/>
      <c r="H461" s="125"/>
      <c r="I461" s="125"/>
      <c r="J461" s="125"/>
      <c r="K461" s="125"/>
      <c r="L461" s="125"/>
      <c r="M461" s="125"/>
      <c r="N461" s="125"/>
      <c r="O461" s="125"/>
    </row>
    <row r="462" spans="2:15">
      <c r="B462" s="126"/>
      <c r="C462" s="126"/>
      <c r="D462" s="126"/>
      <c r="E462" s="126"/>
      <c r="F462" s="126"/>
      <c r="G462" s="126"/>
      <c r="H462" s="125"/>
      <c r="I462" s="125"/>
      <c r="J462" s="125"/>
      <c r="K462" s="125"/>
      <c r="L462" s="125"/>
      <c r="M462" s="125"/>
      <c r="N462" s="125"/>
      <c r="O462" s="125"/>
    </row>
    <row r="463" spans="2:15">
      <c r="B463" s="126"/>
      <c r="C463" s="126"/>
      <c r="D463" s="126"/>
      <c r="E463" s="126"/>
      <c r="F463" s="126"/>
      <c r="G463" s="126"/>
      <c r="H463" s="125"/>
      <c r="I463" s="125"/>
      <c r="J463" s="125"/>
      <c r="K463" s="125"/>
      <c r="L463" s="125"/>
      <c r="M463" s="125"/>
      <c r="N463" s="125"/>
      <c r="O463" s="125"/>
    </row>
    <row r="464" spans="2:15">
      <c r="B464" s="126"/>
      <c r="C464" s="126"/>
      <c r="D464" s="126"/>
      <c r="E464" s="126"/>
      <c r="F464" s="126"/>
      <c r="G464" s="126"/>
      <c r="H464" s="125"/>
      <c r="I464" s="125"/>
      <c r="J464" s="125"/>
      <c r="K464" s="125"/>
      <c r="L464" s="125"/>
      <c r="M464" s="125"/>
      <c r="N464" s="125"/>
      <c r="O464" s="125"/>
    </row>
    <row r="465" spans="2:15">
      <c r="B465" s="126"/>
      <c r="C465" s="126"/>
      <c r="D465" s="126"/>
      <c r="E465" s="126"/>
      <c r="F465" s="126"/>
      <c r="G465" s="126"/>
      <c r="H465" s="125"/>
      <c r="I465" s="125"/>
      <c r="J465" s="125"/>
      <c r="K465" s="125"/>
      <c r="L465" s="125"/>
      <c r="M465" s="125"/>
      <c r="N465" s="125"/>
      <c r="O465" s="125"/>
    </row>
    <row r="466" spans="2:15">
      <c r="B466" s="126"/>
      <c r="C466" s="126"/>
      <c r="D466" s="126"/>
      <c r="E466" s="126"/>
      <c r="F466" s="126"/>
      <c r="G466" s="126"/>
      <c r="H466" s="125"/>
      <c r="I466" s="125"/>
      <c r="J466" s="125"/>
      <c r="K466" s="125"/>
      <c r="L466" s="125"/>
      <c r="M466" s="125"/>
      <c r="N466" s="125"/>
      <c r="O466" s="125"/>
    </row>
    <row r="467" spans="2:15">
      <c r="B467" s="126"/>
      <c r="C467" s="126"/>
      <c r="D467" s="126"/>
      <c r="E467" s="126"/>
      <c r="F467" s="126"/>
      <c r="G467" s="126"/>
      <c r="H467" s="125"/>
      <c r="I467" s="125"/>
      <c r="J467" s="125"/>
      <c r="K467" s="125"/>
      <c r="L467" s="125"/>
      <c r="M467" s="125"/>
      <c r="N467" s="125"/>
      <c r="O467" s="125"/>
    </row>
    <row r="468" spans="2:15">
      <c r="B468" s="126"/>
      <c r="C468" s="126"/>
      <c r="D468" s="126"/>
      <c r="E468" s="126"/>
      <c r="F468" s="126"/>
      <c r="G468" s="126"/>
      <c r="H468" s="125"/>
      <c r="I468" s="125"/>
      <c r="J468" s="125"/>
      <c r="K468" s="125"/>
      <c r="L468" s="125"/>
      <c r="M468" s="125"/>
      <c r="N468" s="125"/>
      <c r="O468" s="125"/>
    </row>
    <row r="469" spans="2:15">
      <c r="B469" s="126"/>
      <c r="C469" s="126"/>
      <c r="D469" s="126"/>
      <c r="E469" s="126"/>
      <c r="F469" s="126"/>
      <c r="G469" s="126"/>
      <c r="H469" s="125"/>
      <c r="I469" s="125"/>
      <c r="J469" s="125"/>
      <c r="K469" s="125"/>
      <c r="L469" s="125"/>
      <c r="M469" s="125"/>
      <c r="N469" s="125"/>
      <c r="O469" s="125"/>
    </row>
    <row r="470" spans="2:15">
      <c r="B470" s="126"/>
      <c r="C470" s="126"/>
      <c r="D470" s="126"/>
      <c r="E470" s="126"/>
      <c r="F470" s="126"/>
      <c r="G470" s="126"/>
      <c r="H470" s="125"/>
      <c r="I470" s="125"/>
      <c r="J470" s="125"/>
      <c r="K470" s="125"/>
      <c r="L470" s="125"/>
      <c r="M470" s="125"/>
      <c r="N470" s="125"/>
      <c r="O470" s="125"/>
    </row>
    <row r="471" spans="2:15">
      <c r="B471" s="126"/>
      <c r="C471" s="126"/>
      <c r="D471" s="126"/>
      <c r="E471" s="126"/>
      <c r="F471" s="126"/>
      <c r="G471" s="126"/>
      <c r="H471" s="125"/>
      <c r="I471" s="125"/>
      <c r="J471" s="125"/>
      <c r="K471" s="125"/>
      <c r="L471" s="125"/>
      <c r="M471" s="125"/>
      <c r="N471" s="125"/>
      <c r="O471" s="125"/>
    </row>
    <row r="472" spans="2:15">
      <c r="B472" s="126"/>
      <c r="C472" s="126"/>
      <c r="D472" s="126"/>
      <c r="E472" s="126"/>
      <c r="F472" s="126"/>
      <c r="G472" s="126"/>
      <c r="H472" s="125"/>
      <c r="I472" s="125"/>
      <c r="J472" s="125"/>
      <c r="K472" s="125"/>
      <c r="L472" s="125"/>
      <c r="M472" s="125"/>
      <c r="N472" s="125"/>
      <c r="O472" s="125"/>
    </row>
    <row r="473" spans="2:15">
      <c r="B473" s="126"/>
      <c r="C473" s="126"/>
      <c r="D473" s="126"/>
      <c r="E473" s="126"/>
      <c r="F473" s="126"/>
      <c r="G473" s="126"/>
      <c r="H473" s="125"/>
      <c r="I473" s="125"/>
      <c r="J473" s="125"/>
      <c r="K473" s="125"/>
      <c r="L473" s="125"/>
      <c r="M473" s="125"/>
      <c r="N473" s="125"/>
      <c r="O473" s="125"/>
    </row>
    <row r="474" spans="2:15">
      <c r="B474" s="126"/>
      <c r="C474" s="126"/>
      <c r="D474" s="126"/>
      <c r="E474" s="126"/>
      <c r="F474" s="126"/>
      <c r="G474" s="126"/>
      <c r="H474" s="125"/>
      <c r="I474" s="125"/>
      <c r="J474" s="125"/>
      <c r="K474" s="125"/>
      <c r="L474" s="125"/>
      <c r="M474" s="125"/>
      <c r="N474" s="125"/>
      <c r="O474" s="125"/>
    </row>
    <row r="475" spans="2:15">
      <c r="B475" s="126"/>
      <c r="C475" s="126"/>
      <c r="D475" s="126"/>
      <c r="E475" s="126"/>
      <c r="F475" s="126"/>
      <c r="G475" s="126"/>
      <c r="H475" s="125"/>
      <c r="I475" s="125"/>
      <c r="J475" s="125"/>
      <c r="K475" s="125"/>
      <c r="L475" s="125"/>
      <c r="M475" s="125"/>
      <c r="N475" s="125"/>
      <c r="O475" s="125"/>
    </row>
    <row r="476" spans="2:15">
      <c r="B476" s="126"/>
      <c r="C476" s="126"/>
      <c r="D476" s="126"/>
      <c r="E476" s="126"/>
      <c r="F476" s="126"/>
      <c r="G476" s="126"/>
      <c r="H476" s="125"/>
      <c r="I476" s="125"/>
      <c r="J476" s="125"/>
      <c r="K476" s="125"/>
      <c r="L476" s="125"/>
      <c r="M476" s="125"/>
      <c r="N476" s="125"/>
      <c r="O476" s="125"/>
    </row>
    <row r="477" spans="2:15">
      <c r="B477" s="126"/>
      <c r="C477" s="126"/>
      <c r="D477" s="126"/>
      <c r="E477" s="126"/>
      <c r="F477" s="126"/>
      <c r="G477" s="126"/>
      <c r="H477" s="125"/>
      <c r="I477" s="125"/>
      <c r="J477" s="125"/>
      <c r="K477" s="125"/>
      <c r="L477" s="125"/>
      <c r="M477" s="125"/>
      <c r="N477" s="125"/>
      <c r="O477" s="125"/>
    </row>
    <row r="478" spans="2:15">
      <c r="B478" s="126"/>
      <c r="C478" s="126"/>
      <c r="D478" s="126"/>
      <c r="E478" s="126"/>
      <c r="F478" s="126"/>
      <c r="G478" s="126"/>
      <c r="H478" s="125"/>
      <c r="I478" s="125"/>
      <c r="J478" s="125"/>
      <c r="K478" s="125"/>
      <c r="L478" s="125"/>
      <c r="M478" s="125"/>
      <c r="N478" s="125"/>
      <c r="O478" s="125"/>
    </row>
    <row r="479" spans="2:15">
      <c r="B479" s="126"/>
      <c r="C479" s="126"/>
      <c r="D479" s="126"/>
      <c r="E479" s="126"/>
      <c r="F479" s="126"/>
      <c r="G479" s="126"/>
      <c r="H479" s="125"/>
      <c r="I479" s="125"/>
      <c r="J479" s="125"/>
      <c r="K479" s="125"/>
      <c r="L479" s="125"/>
      <c r="M479" s="125"/>
      <c r="N479" s="125"/>
      <c r="O479" s="125"/>
    </row>
    <row r="480" spans="2:15">
      <c r="B480" s="126"/>
      <c r="C480" s="126"/>
      <c r="D480" s="126"/>
      <c r="E480" s="126"/>
      <c r="F480" s="126"/>
      <c r="G480" s="126"/>
      <c r="H480" s="125"/>
      <c r="I480" s="125"/>
      <c r="J480" s="125"/>
      <c r="K480" s="125"/>
      <c r="L480" s="125"/>
      <c r="M480" s="125"/>
      <c r="N480" s="125"/>
      <c r="O480" s="125"/>
    </row>
    <row r="481" spans="2:15">
      <c r="B481" s="126"/>
      <c r="C481" s="126"/>
      <c r="D481" s="126"/>
      <c r="E481" s="126"/>
      <c r="F481" s="126"/>
      <c r="G481" s="126"/>
      <c r="H481" s="125"/>
      <c r="I481" s="125"/>
      <c r="J481" s="125"/>
      <c r="K481" s="125"/>
      <c r="L481" s="125"/>
      <c r="M481" s="125"/>
      <c r="N481" s="125"/>
      <c r="O481" s="125"/>
    </row>
    <row r="482" spans="2:15">
      <c r="B482" s="126"/>
      <c r="C482" s="126"/>
      <c r="D482" s="126"/>
      <c r="E482" s="126"/>
      <c r="F482" s="126"/>
      <c r="G482" s="126"/>
      <c r="H482" s="125"/>
      <c r="I482" s="125"/>
      <c r="J482" s="125"/>
      <c r="K482" s="125"/>
      <c r="L482" s="125"/>
      <c r="M482" s="125"/>
      <c r="N482" s="125"/>
      <c r="O482" s="125"/>
    </row>
    <row r="483" spans="2:15">
      <c r="B483" s="126"/>
      <c r="C483" s="126"/>
      <c r="D483" s="126"/>
      <c r="E483" s="126"/>
      <c r="F483" s="126"/>
      <c r="G483" s="126"/>
      <c r="H483" s="125"/>
      <c r="I483" s="125"/>
      <c r="J483" s="125"/>
      <c r="K483" s="125"/>
      <c r="L483" s="125"/>
      <c r="M483" s="125"/>
      <c r="N483" s="125"/>
      <c r="O483" s="125"/>
    </row>
    <row r="484" spans="2:15">
      <c r="B484" s="126"/>
      <c r="C484" s="126"/>
      <c r="D484" s="126"/>
      <c r="E484" s="126"/>
      <c r="F484" s="126"/>
      <c r="G484" s="126"/>
      <c r="H484" s="125"/>
      <c r="I484" s="125"/>
      <c r="J484" s="125"/>
      <c r="K484" s="125"/>
      <c r="L484" s="125"/>
      <c r="M484" s="125"/>
      <c r="N484" s="125"/>
      <c r="O484" s="125"/>
    </row>
    <row r="485" spans="2:15">
      <c r="B485" s="126"/>
      <c r="C485" s="126"/>
      <c r="D485" s="126"/>
      <c r="E485" s="126"/>
      <c r="F485" s="126"/>
      <c r="G485" s="126"/>
      <c r="H485" s="125"/>
      <c r="I485" s="125"/>
      <c r="J485" s="125"/>
      <c r="K485" s="125"/>
      <c r="L485" s="125"/>
      <c r="M485" s="125"/>
      <c r="N485" s="125"/>
      <c r="O485" s="125"/>
    </row>
    <row r="486" spans="2:15">
      <c r="B486" s="126"/>
      <c r="C486" s="126"/>
      <c r="D486" s="126"/>
      <c r="E486" s="126"/>
      <c r="F486" s="126"/>
      <c r="G486" s="126"/>
      <c r="H486" s="125"/>
      <c r="I486" s="125"/>
      <c r="J486" s="125"/>
      <c r="K486" s="125"/>
      <c r="L486" s="125"/>
      <c r="M486" s="125"/>
      <c r="N486" s="125"/>
      <c r="O486" s="125"/>
    </row>
    <row r="487" spans="2:15">
      <c r="B487" s="126"/>
      <c r="C487" s="126"/>
      <c r="D487" s="126"/>
      <c r="E487" s="126"/>
      <c r="F487" s="126"/>
      <c r="G487" s="126"/>
      <c r="H487" s="125"/>
      <c r="I487" s="125"/>
      <c r="J487" s="125"/>
      <c r="K487" s="125"/>
      <c r="L487" s="125"/>
      <c r="M487" s="125"/>
      <c r="N487" s="125"/>
      <c r="O487" s="125"/>
    </row>
    <row r="488" spans="2:15">
      <c r="B488" s="126"/>
      <c r="C488" s="126"/>
      <c r="D488" s="126"/>
      <c r="E488" s="126"/>
      <c r="F488" s="126"/>
      <c r="G488" s="126"/>
      <c r="H488" s="125"/>
      <c r="I488" s="125"/>
      <c r="J488" s="125"/>
      <c r="K488" s="125"/>
      <c r="L488" s="125"/>
      <c r="M488" s="125"/>
      <c r="N488" s="125"/>
      <c r="O488" s="125"/>
    </row>
    <row r="489" spans="2:15">
      <c r="B489" s="126"/>
      <c r="C489" s="126"/>
      <c r="D489" s="126"/>
      <c r="E489" s="126"/>
      <c r="F489" s="126"/>
      <c r="G489" s="126"/>
      <c r="H489" s="125"/>
      <c r="I489" s="125"/>
      <c r="J489" s="125"/>
      <c r="K489" s="125"/>
      <c r="L489" s="125"/>
      <c r="M489" s="125"/>
      <c r="N489" s="125"/>
      <c r="O489" s="125"/>
    </row>
    <row r="490" spans="2:15">
      <c r="B490" s="126"/>
      <c r="C490" s="126"/>
      <c r="D490" s="126"/>
      <c r="E490" s="126"/>
      <c r="F490" s="126"/>
      <c r="G490" s="126"/>
      <c r="H490" s="125"/>
      <c r="I490" s="125"/>
      <c r="J490" s="125"/>
      <c r="K490" s="125"/>
      <c r="L490" s="125"/>
      <c r="M490" s="125"/>
      <c r="N490" s="125"/>
      <c r="O490" s="125"/>
    </row>
    <row r="491" spans="2:15">
      <c r="B491" s="126"/>
      <c r="C491" s="126"/>
      <c r="D491" s="126"/>
      <c r="E491" s="126"/>
      <c r="F491" s="126"/>
      <c r="G491" s="126"/>
      <c r="H491" s="125"/>
      <c r="I491" s="125"/>
      <c r="J491" s="125"/>
      <c r="K491" s="125"/>
      <c r="L491" s="125"/>
      <c r="M491" s="125"/>
      <c r="N491" s="125"/>
      <c r="O491" s="125"/>
    </row>
    <row r="492" spans="2:15">
      <c r="B492" s="126"/>
      <c r="C492" s="126"/>
      <c r="D492" s="126"/>
      <c r="E492" s="126"/>
      <c r="F492" s="126"/>
      <c r="G492" s="126"/>
      <c r="H492" s="125"/>
      <c r="I492" s="125"/>
      <c r="J492" s="125"/>
      <c r="K492" s="125"/>
      <c r="L492" s="125"/>
      <c r="M492" s="125"/>
      <c r="N492" s="125"/>
      <c r="O492" s="125"/>
    </row>
    <row r="493" spans="2:15">
      <c r="B493" s="126"/>
      <c r="C493" s="126"/>
      <c r="D493" s="126"/>
      <c r="E493" s="126"/>
      <c r="F493" s="126"/>
      <c r="G493" s="126"/>
      <c r="H493" s="125"/>
      <c r="I493" s="125"/>
      <c r="J493" s="125"/>
      <c r="K493" s="125"/>
      <c r="L493" s="125"/>
      <c r="M493" s="125"/>
      <c r="N493" s="125"/>
      <c r="O493" s="125"/>
    </row>
    <row r="494" spans="2:15">
      <c r="B494" s="126"/>
      <c r="C494" s="126"/>
      <c r="D494" s="126"/>
      <c r="E494" s="126"/>
      <c r="F494" s="126"/>
      <c r="G494" s="126"/>
      <c r="H494" s="125"/>
      <c r="I494" s="125"/>
      <c r="J494" s="125"/>
      <c r="K494" s="125"/>
      <c r="L494" s="125"/>
      <c r="M494" s="125"/>
      <c r="N494" s="125"/>
      <c r="O494" s="125"/>
    </row>
    <row r="495" spans="2:15">
      <c r="B495" s="126"/>
      <c r="C495" s="126"/>
      <c r="D495" s="126"/>
      <c r="E495" s="126"/>
      <c r="F495" s="126"/>
      <c r="G495" s="126"/>
      <c r="H495" s="125"/>
      <c r="I495" s="125"/>
      <c r="J495" s="125"/>
      <c r="K495" s="125"/>
      <c r="L495" s="125"/>
      <c r="M495" s="125"/>
      <c r="N495" s="125"/>
      <c r="O495" s="125"/>
    </row>
    <row r="496" spans="2:15">
      <c r="B496" s="126"/>
      <c r="C496" s="126"/>
      <c r="D496" s="126"/>
      <c r="E496" s="126"/>
      <c r="F496" s="126"/>
      <c r="G496" s="126"/>
      <c r="H496" s="125"/>
      <c r="I496" s="125"/>
      <c r="J496" s="125"/>
      <c r="K496" s="125"/>
      <c r="L496" s="125"/>
      <c r="M496" s="125"/>
      <c r="N496" s="125"/>
      <c r="O496" s="125"/>
    </row>
    <row r="497" spans="2:15">
      <c r="B497" s="126"/>
      <c r="C497" s="126"/>
      <c r="D497" s="126"/>
      <c r="E497" s="126"/>
      <c r="F497" s="126"/>
      <c r="G497" s="126"/>
      <c r="H497" s="125"/>
      <c r="I497" s="125"/>
      <c r="J497" s="125"/>
      <c r="K497" s="125"/>
      <c r="L497" s="125"/>
      <c r="M497" s="125"/>
      <c r="N497" s="125"/>
      <c r="O497" s="125"/>
    </row>
    <row r="498" spans="2:15">
      <c r="B498" s="126"/>
      <c r="C498" s="126"/>
      <c r="D498" s="126"/>
      <c r="E498" s="126"/>
      <c r="F498" s="126"/>
      <c r="G498" s="126"/>
      <c r="H498" s="125"/>
      <c r="I498" s="125"/>
      <c r="J498" s="125"/>
      <c r="K498" s="125"/>
      <c r="L498" s="125"/>
      <c r="M498" s="125"/>
      <c r="N498" s="125"/>
      <c r="O498" s="125"/>
    </row>
    <row r="499" spans="2:15">
      <c r="B499" s="126"/>
      <c r="C499" s="126"/>
      <c r="D499" s="126"/>
      <c r="E499" s="126"/>
      <c r="F499" s="126"/>
      <c r="G499" s="126"/>
      <c r="H499" s="125"/>
      <c r="I499" s="125"/>
      <c r="J499" s="125"/>
      <c r="K499" s="125"/>
      <c r="L499" s="125"/>
      <c r="M499" s="125"/>
      <c r="N499" s="125"/>
      <c r="O499" s="125"/>
    </row>
    <row r="500" spans="2:15">
      <c r="B500" s="126"/>
      <c r="C500" s="126"/>
      <c r="D500" s="126"/>
      <c r="E500" s="126"/>
      <c r="F500" s="126"/>
      <c r="G500" s="126"/>
      <c r="H500" s="125"/>
      <c r="I500" s="125"/>
      <c r="J500" s="125"/>
      <c r="K500" s="125"/>
      <c r="L500" s="125"/>
      <c r="M500" s="125"/>
      <c r="N500" s="125"/>
      <c r="O500" s="125"/>
    </row>
  </sheetData>
  <sheetProtection sheet="1" objects="1" scenarios="1"/>
  <mergeCells count="2">
    <mergeCell ref="B6:O6"/>
    <mergeCell ref="B7:O7"/>
  </mergeCells>
  <phoneticPr fontId="5" type="noConversion"/>
  <dataValidations count="4">
    <dataValidation allowBlank="1" showInputMessage="1" showErrorMessage="1" sqref="A1 B34 K9 B36:I36 B254 B256"/>
    <dataValidation type="list" allowBlank="1" showInputMessage="1" showErrorMessage="1" sqref="E12:E35 E37:E356">
      <formula1>#REF!</formula1>
    </dataValidation>
    <dataValidation type="list" allowBlank="1" showInputMessage="1" showErrorMessage="1" sqref="H12:H35 H37:H356">
      <formula1>#REF!</formula1>
    </dataValidation>
    <dataValidation type="list" allowBlank="1" showInputMessage="1" showErrorMessage="1" sqref="G12:G35 G37:G362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52" style="2" bestFit="1" customWidth="1"/>
    <col min="3" max="3" width="41.7109375" style="2" bestFit="1" customWidth="1"/>
    <col min="4" max="4" width="9.7109375" style="2" bestFit="1" customWidth="1"/>
    <col min="5" max="5" width="11.28515625" style="2" bestFit="1" customWidth="1"/>
    <col min="6" max="6" width="5.28515625" style="2" bestFit="1" customWidth="1"/>
    <col min="7" max="7" width="12.28515625" style="2" bestFit="1" customWidth="1"/>
    <col min="8" max="8" width="15.7109375" style="1" bestFit="1" customWidth="1"/>
    <col min="9" max="9" width="11.85546875" style="1" bestFit="1" customWidth="1"/>
    <col min="10" max="10" width="8.28515625" style="1" bestFit="1" customWidth="1"/>
    <col min="11" max="11" width="14.425781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6384" width="9.140625" style="1"/>
  </cols>
  <sheetData>
    <row r="1" spans="2:14">
      <c r="B1" s="45" t="s">
        <v>150</v>
      </c>
      <c r="C1" s="65" t="s" vm="1">
        <v>238</v>
      </c>
    </row>
    <row r="2" spans="2:14">
      <c r="B2" s="45" t="s">
        <v>149</v>
      </c>
      <c r="C2" s="65" t="s">
        <v>239</v>
      </c>
    </row>
    <row r="3" spans="2:14">
      <c r="B3" s="45" t="s">
        <v>151</v>
      </c>
      <c r="C3" s="65" t="s">
        <v>240</v>
      </c>
    </row>
    <row r="4" spans="2:14">
      <c r="B4" s="45" t="s">
        <v>152</v>
      </c>
      <c r="C4" s="65" t="s">
        <v>241</v>
      </c>
    </row>
    <row r="6" spans="2:14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</row>
    <row r="7" spans="2:14" ht="26.25" customHeight="1">
      <c r="B7" s="157" t="s">
        <v>236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9"/>
    </row>
    <row r="8" spans="2:14" s="3" customFormat="1" ht="74.25" customHeight="1">
      <c r="B8" s="21" t="s">
        <v>119</v>
      </c>
      <c r="C8" s="28" t="s">
        <v>48</v>
      </c>
      <c r="D8" s="28" t="s">
        <v>123</v>
      </c>
      <c r="E8" s="28" t="s">
        <v>121</v>
      </c>
      <c r="F8" s="28" t="s">
        <v>69</v>
      </c>
      <c r="G8" s="28" t="s">
        <v>107</v>
      </c>
      <c r="H8" s="28" t="s">
        <v>213</v>
      </c>
      <c r="I8" s="28" t="s">
        <v>212</v>
      </c>
      <c r="J8" s="28" t="s">
        <v>228</v>
      </c>
      <c r="K8" s="28" t="s">
        <v>65</v>
      </c>
      <c r="L8" s="28" t="s">
        <v>62</v>
      </c>
      <c r="M8" s="28" t="s">
        <v>153</v>
      </c>
      <c r="N8" s="13" t="s">
        <v>155</v>
      </c>
    </row>
    <row r="9" spans="2:14" s="3" customFormat="1" ht="26.25" customHeight="1">
      <c r="B9" s="14"/>
      <c r="C9" s="15"/>
      <c r="D9" s="15"/>
      <c r="E9" s="15"/>
      <c r="F9" s="15"/>
      <c r="G9" s="15"/>
      <c r="H9" s="30" t="s">
        <v>220</v>
      </c>
      <c r="I9" s="30"/>
      <c r="J9" s="15" t="s">
        <v>216</v>
      </c>
      <c r="K9" s="15" t="s">
        <v>216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111" t="s">
        <v>231</v>
      </c>
      <c r="C11" s="113"/>
      <c r="D11" s="113"/>
      <c r="E11" s="113"/>
      <c r="F11" s="113"/>
      <c r="G11" s="113"/>
      <c r="H11" s="114"/>
      <c r="I11" s="115"/>
      <c r="J11" s="114">
        <v>24.832229999999999</v>
      </c>
      <c r="K11" s="114">
        <v>8020518.2751806127</v>
      </c>
      <c r="L11" s="113"/>
      <c r="M11" s="130">
        <f>K11/$K$11</f>
        <v>1</v>
      </c>
      <c r="N11" s="130">
        <f>K11/'סכום נכסי הקרן'!$C$42</f>
        <v>0.10648466960426242</v>
      </c>
    </row>
    <row r="12" spans="2:14">
      <c r="B12" s="97" t="s">
        <v>206</v>
      </c>
      <c r="C12" s="98"/>
      <c r="D12" s="98"/>
      <c r="E12" s="98"/>
      <c r="F12" s="98"/>
      <c r="G12" s="98"/>
      <c r="H12" s="106"/>
      <c r="I12" s="108"/>
      <c r="J12" s="98"/>
      <c r="K12" s="106">
        <v>978306.506564165</v>
      </c>
      <c r="L12" s="98"/>
      <c r="M12" s="107">
        <f t="shared" ref="M12:M27" si="0">K12/$K$11</f>
        <v>0.12197547253168432</v>
      </c>
      <c r="N12" s="107">
        <f>K12/'סכום נכסי הקרן'!$C$42</f>
        <v>1.2988517892360192E-2</v>
      </c>
    </row>
    <row r="13" spans="2:14">
      <c r="B13" s="112" t="s">
        <v>232</v>
      </c>
      <c r="C13" s="98"/>
      <c r="D13" s="98"/>
      <c r="E13" s="98"/>
      <c r="F13" s="98"/>
      <c r="G13" s="98"/>
      <c r="H13" s="106"/>
      <c r="I13" s="108"/>
      <c r="J13" s="98"/>
      <c r="K13" s="106">
        <v>712482.43065127288</v>
      </c>
      <c r="L13" s="98"/>
      <c r="M13" s="107">
        <f t="shared" si="0"/>
        <v>8.8832467704243037E-2</v>
      </c>
      <c r="N13" s="107">
        <f>K13/'סכום נכסי הקרן'!$C$42</f>
        <v>9.4592959736176322E-3</v>
      </c>
    </row>
    <row r="14" spans="2:14">
      <c r="B14" s="102" t="s">
        <v>1703</v>
      </c>
      <c r="C14" s="96" t="s">
        <v>1704</v>
      </c>
      <c r="D14" s="109" t="s">
        <v>124</v>
      </c>
      <c r="E14" s="96" t="s">
        <v>1705</v>
      </c>
      <c r="F14" s="109" t="s">
        <v>1706</v>
      </c>
      <c r="G14" s="109" t="s">
        <v>137</v>
      </c>
      <c r="H14" s="103">
        <v>2337909</v>
      </c>
      <c r="I14" s="105">
        <v>1309</v>
      </c>
      <c r="J14" s="96"/>
      <c r="K14" s="103">
        <v>30603.228809999997</v>
      </c>
      <c r="L14" s="104">
        <v>0.19504541990416707</v>
      </c>
      <c r="M14" s="104">
        <f t="shared" si="0"/>
        <v>3.815617365364191E-3</v>
      </c>
      <c r="N14" s="104">
        <f>K14/'סכום נכסי הקרן'!$C$42</f>
        <v>4.0630475448709212E-4</v>
      </c>
    </row>
    <row r="15" spans="2:14">
      <c r="B15" s="102" t="s">
        <v>1707</v>
      </c>
      <c r="C15" s="96" t="s">
        <v>1708</v>
      </c>
      <c r="D15" s="109" t="s">
        <v>124</v>
      </c>
      <c r="E15" s="96" t="s">
        <v>1705</v>
      </c>
      <c r="F15" s="109" t="s">
        <v>1706</v>
      </c>
      <c r="G15" s="109" t="s">
        <v>137</v>
      </c>
      <c r="H15" s="103">
        <v>4813977.19575</v>
      </c>
      <c r="I15" s="105">
        <v>1308</v>
      </c>
      <c r="J15" s="96"/>
      <c r="K15" s="103">
        <v>62966.821720410007</v>
      </c>
      <c r="L15" s="104">
        <v>6.69694346205989E-2</v>
      </c>
      <c r="M15" s="104">
        <f t="shared" si="0"/>
        <v>7.8507173177648631E-3</v>
      </c>
      <c r="N15" s="104">
        <f>K15/'סכום נכסי הקרן'!$C$42</f>
        <v>8.3598103973865265E-4</v>
      </c>
    </row>
    <row r="16" spans="2:14">
      <c r="B16" s="102" t="s">
        <v>1709</v>
      </c>
      <c r="C16" s="96" t="s">
        <v>1710</v>
      </c>
      <c r="D16" s="109" t="s">
        <v>124</v>
      </c>
      <c r="E16" s="96" t="s">
        <v>1705</v>
      </c>
      <c r="F16" s="109" t="s">
        <v>1706</v>
      </c>
      <c r="G16" s="109" t="s">
        <v>137</v>
      </c>
      <c r="H16" s="103">
        <v>2942499.2877779994</v>
      </c>
      <c r="I16" s="105">
        <v>1735</v>
      </c>
      <c r="J16" s="96"/>
      <c r="K16" s="103">
        <v>51052.362642958004</v>
      </c>
      <c r="L16" s="104">
        <v>7.150508254308148E-2</v>
      </c>
      <c r="M16" s="104">
        <f t="shared" si="0"/>
        <v>6.3652199136480818E-3</v>
      </c>
      <c r="N16" s="104">
        <f>K16/'סכום נכסי הקרן'!$C$42</f>
        <v>6.7779833946328774E-4</v>
      </c>
    </row>
    <row r="17" spans="2:14">
      <c r="B17" s="102" t="s">
        <v>1711</v>
      </c>
      <c r="C17" s="96" t="s">
        <v>1712</v>
      </c>
      <c r="D17" s="109" t="s">
        <v>124</v>
      </c>
      <c r="E17" s="96" t="s">
        <v>1713</v>
      </c>
      <c r="F17" s="109" t="s">
        <v>1706</v>
      </c>
      <c r="G17" s="109" t="s">
        <v>137</v>
      </c>
      <c r="H17" s="103">
        <v>2328684</v>
      </c>
      <c r="I17" s="105">
        <v>1301</v>
      </c>
      <c r="J17" s="96"/>
      <c r="K17" s="103">
        <v>30296.17884</v>
      </c>
      <c r="L17" s="104">
        <v>0.26934411071880571</v>
      </c>
      <c r="M17" s="104">
        <f t="shared" si="0"/>
        <v>3.7773343069052189E-3</v>
      </c>
      <c r="N17" s="104">
        <f>K17/'סכום נכסי הקרן'!$C$42</f>
        <v>4.022281956556478E-4</v>
      </c>
    </row>
    <row r="18" spans="2:14">
      <c r="B18" s="102" t="s">
        <v>1714</v>
      </c>
      <c r="C18" s="96" t="s">
        <v>1715</v>
      </c>
      <c r="D18" s="109" t="s">
        <v>124</v>
      </c>
      <c r="E18" s="96" t="s">
        <v>1713</v>
      </c>
      <c r="F18" s="109" t="s">
        <v>1706</v>
      </c>
      <c r="G18" s="109" t="s">
        <v>137</v>
      </c>
      <c r="H18" s="103">
        <v>3093.3186799999994</v>
      </c>
      <c r="I18" s="105">
        <v>1105</v>
      </c>
      <c r="J18" s="96"/>
      <c r="K18" s="103">
        <v>34.181171414999994</v>
      </c>
      <c r="L18" s="104">
        <v>6.185981645945529E-3</v>
      </c>
      <c r="M18" s="104">
        <f t="shared" si="0"/>
        <v>4.2617160440582966E-6</v>
      </c>
      <c r="N18" s="104">
        <f>K18/'סכום נכסי הקרן'!$C$42</f>
        <v>4.5380742489873196E-7</v>
      </c>
    </row>
    <row r="19" spans="2:14">
      <c r="B19" s="102" t="s">
        <v>1716</v>
      </c>
      <c r="C19" s="96" t="s">
        <v>1717</v>
      </c>
      <c r="D19" s="109" t="s">
        <v>124</v>
      </c>
      <c r="E19" s="96" t="s">
        <v>1713</v>
      </c>
      <c r="F19" s="109" t="s">
        <v>1706</v>
      </c>
      <c r="G19" s="109" t="s">
        <v>137</v>
      </c>
      <c r="H19" s="103">
        <v>7992362.1394499997</v>
      </c>
      <c r="I19" s="105">
        <v>1306</v>
      </c>
      <c r="J19" s="96"/>
      <c r="K19" s="103">
        <v>104380.249541217</v>
      </c>
      <c r="L19" s="104">
        <v>7.424973990496872E-2</v>
      </c>
      <c r="M19" s="104">
        <f t="shared" si="0"/>
        <v>1.301415269686752E-2</v>
      </c>
      <c r="N19" s="104">
        <f>K19/'סכום נכסי הקרן'!$C$42</f>
        <v>1.3858077501053584E-3</v>
      </c>
    </row>
    <row r="20" spans="2:14">
      <c r="B20" s="102" t="s">
        <v>1718</v>
      </c>
      <c r="C20" s="96" t="s">
        <v>1719</v>
      </c>
      <c r="D20" s="109" t="s">
        <v>124</v>
      </c>
      <c r="E20" s="96" t="s">
        <v>1713</v>
      </c>
      <c r="F20" s="109" t="s">
        <v>1706</v>
      </c>
      <c r="G20" s="109" t="s">
        <v>137</v>
      </c>
      <c r="H20" s="103">
        <v>1778658.2409999999</v>
      </c>
      <c r="I20" s="105">
        <v>1714</v>
      </c>
      <c r="J20" s="96"/>
      <c r="K20" s="103">
        <v>30486.202250740003</v>
      </c>
      <c r="L20" s="104">
        <v>2.5240199993015393E-2</v>
      </c>
      <c r="M20" s="104">
        <f t="shared" si="0"/>
        <v>3.8010264679626941E-3</v>
      </c>
      <c r="N20" s="104">
        <f>K20/'סכום נכסי הקרן'!$C$42</f>
        <v>4.0475104759806401E-4</v>
      </c>
    </row>
    <row r="21" spans="2:14">
      <c r="B21" s="102" t="s">
        <v>1720</v>
      </c>
      <c r="C21" s="96" t="s">
        <v>1721</v>
      </c>
      <c r="D21" s="109" t="s">
        <v>124</v>
      </c>
      <c r="E21" s="96" t="s">
        <v>1722</v>
      </c>
      <c r="F21" s="109" t="s">
        <v>1706</v>
      </c>
      <c r="G21" s="109" t="s">
        <v>137</v>
      </c>
      <c r="H21" s="103">
        <v>226346</v>
      </c>
      <c r="I21" s="105">
        <v>13030</v>
      </c>
      <c r="J21" s="96"/>
      <c r="K21" s="103">
        <v>29492.8838</v>
      </c>
      <c r="L21" s="104">
        <v>0.15466085046863715</v>
      </c>
      <c r="M21" s="104">
        <f t="shared" si="0"/>
        <v>3.6771793028968387E-3</v>
      </c>
      <c r="N21" s="104">
        <f>K21/'סכום נכסי הקרן'!$C$42</f>
        <v>3.9156322314460185E-4</v>
      </c>
    </row>
    <row r="22" spans="2:14">
      <c r="B22" s="102" t="s">
        <v>1723</v>
      </c>
      <c r="C22" s="96" t="s">
        <v>1724</v>
      </c>
      <c r="D22" s="109" t="s">
        <v>124</v>
      </c>
      <c r="E22" s="96" t="s">
        <v>1722</v>
      </c>
      <c r="F22" s="109" t="s">
        <v>1706</v>
      </c>
      <c r="G22" s="109" t="s">
        <v>137</v>
      </c>
      <c r="H22" s="103">
        <v>102272.84886099999</v>
      </c>
      <c r="I22" s="105">
        <v>16820</v>
      </c>
      <c r="J22" s="96"/>
      <c r="K22" s="103">
        <v>17202.293177833999</v>
      </c>
      <c r="L22" s="104">
        <v>1.1199421555750912E-2</v>
      </c>
      <c r="M22" s="104">
        <f t="shared" si="0"/>
        <v>2.1447857342419214E-3</v>
      </c>
      <c r="N22" s="104">
        <f>K22/'סכום נכסי הקרן'!$C$42</f>
        <v>2.2838680028268638E-4</v>
      </c>
    </row>
    <row r="23" spans="2:14">
      <c r="B23" s="102" t="s">
        <v>1725</v>
      </c>
      <c r="C23" s="96" t="s">
        <v>1726</v>
      </c>
      <c r="D23" s="109" t="s">
        <v>124</v>
      </c>
      <c r="E23" s="96" t="s">
        <v>1722</v>
      </c>
      <c r="F23" s="109" t="s">
        <v>1706</v>
      </c>
      <c r="G23" s="109" t="s">
        <v>137</v>
      </c>
      <c r="H23" s="103">
        <v>1241194.1203500002</v>
      </c>
      <c r="I23" s="105">
        <v>13170</v>
      </c>
      <c r="J23" s="96"/>
      <c r="K23" s="103">
        <v>163465.26565009501</v>
      </c>
      <c r="L23" s="104">
        <v>9.0420688423634751E-2</v>
      </c>
      <c r="M23" s="104">
        <f t="shared" si="0"/>
        <v>2.0380885628792356E-2</v>
      </c>
      <c r="N23" s="104">
        <f>K23/'סכום נכסי הקרן'!$C$42</f>
        <v>2.1702518724242142E-3</v>
      </c>
    </row>
    <row r="24" spans="2:14">
      <c r="B24" s="102" t="s">
        <v>1727</v>
      </c>
      <c r="C24" s="96" t="s">
        <v>1728</v>
      </c>
      <c r="D24" s="109" t="s">
        <v>124</v>
      </c>
      <c r="E24" s="96" t="s">
        <v>1729</v>
      </c>
      <c r="F24" s="109" t="s">
        <v>1706</v>
      </c>
      <c r="G24" s="109" t="s">
        <v>137</v>
      </c>
      <c r="H24" s="103">
        <v>2158277</v>
      </c>
      <c r="I24" s="105">
        <v>1311</v>
      </c>
      <c r="J24" s="96"/>
      <c r="K24" s="103">
        <v>28295.011469999998</v>
      </c>
      <c r="L24" s="104">
        <v>0.12673042185538533</v>
      </c>
      <c r="M24" s="104">
        <f t="shared" si="0"/>
        <v>3.5278283147310487E-3</v>
      </c>
      <c r="N24" s="104">
        <f>K24/'סכום נכסי הקרן'!$C$42</f>
        <v>3.756596325146976E-4</v>
      </c>
    </row>
    <row r="25" spans="2:14">
      <c r="B25" s="102" t="s">
        <v>1730</v>
      </c>
      <c r="C25" s="96" t="s">
        <v>1731</v>
      </c>
      <c r="D25" s="109" t="s">
        <v>124</v>
      </c>
      <c r="E25" s="96" t="s">
        <v>1729</v>
      </c>
      <c r="F25" s="109" t="s">
        <v>1706</v>
      </c>
      <c r="G25" s="109" t="s">
        <v>137</v>
      </c>
      <c r="H25" s="103">
        <v>6031971.425999999</v>
      </c>
      <c r="I25" s="105">
        <v>1311</v>
      </c>
      <c r="J25" s="96"/>
      <c r="K25" s="103">
        <v>79079.145394859996</v>
      </c>
      <c r="L25" s="104">
        <v>3.1324059172985974E-2</v>
      </c>
      <c r="M25" s="104">
        <f t="shared" si="0"/>
        <v>9.8596054122299503E-3</v>
      </c>
      <c r="N25" s="104">
        <f>K25/'סכום נכסי הקרן'!$C$42</f>
        <v>1.0498968247497039E-3</v>
      </c>
    </row>
    <row r="26" spans="2:14">
      <c r="B26" s="102" t="s">
        <v>1732</v>
      </c>
      <c r="C26" s="96" t="s">
        <v>1733</v>
      </c>
      <c r="D26" s="109" t="s">
        <v>124</v>
      </c>
      <c r="E26" s="96" t="s">
        <v>1729</v>
      </c>
      <c r="F26" s="109" t="s">
        <v>1706</v>
      </c>
      <c r="G26" s="109" t="s">
        <v>137</v>
      </c>
      <c r="H26" s="103">
        <v>0.91252899999999992</v>
      </c>
      <c r="I26" s="105">
        <v>1327</v>
      </c>
      <c r="J26" s="96"/>
      <c r="K26" s="103">
        <v>1.2110341999999998E-2</v>
      </c>
      <c r="L26" s="104">
        <v>9.8184402675084336E-9</v>
      </c>
      <c r="M26" s="104">
        <f t="shared" si="0"/>
        <v>1.5099201304079426E-9</v>
      </c>
      <c r="N26" s="104">
        <f>K26/'סכום נכסי הקרן'!$C$42</f>
        <v>1.6078334621531459E-10</v>
      </c>
    </row>
    <row r="27" spans="2:14">
      <c r="B27" s="102" t="s">
        <v>1734</v>
      </c>
      <c r="C27" s="96" t="s">
        <v>1735</v>
      </c>
      <c r="D27" s="109" t="s">
        <v>124</v>
      </c>
      <c r="E27" s="96" t="s">
        <v>1729</v>
      </c>
      <c r="F27" s="109" t="s">
        <v>1706</v>
      </c>
      <c r="G27" s="109" t="s">
        <v>137</v>
      </c>
      <c r="H27" s="103">
        <v>4984109.7231500009</v>
      </c>
      <c r="I27" s="105">
        <v>1708</v>
      </c>
      <c r="J27" s="96"/>
      <c r="K27" s="103">
        <v>85128.594071401982</v>
      </c>
      <c r="L27" s="104">
        <v>5.2737964064291674E-2</v>
      </c>
      <c r="M27" s="104">
        <f t="shared" si="0"/>
        <v>1.0613852016874183E-2</v>
      </c>
      <c r="N27" s="104">
        <f>K27/'סכום נכסי הקרן'!$C$42</f>
        <v>1.1302125252453815E-3</v>
      </c>
    </row>
    <row r="28" spans="2:14">
      <c r="B28" s="99"/>
      <c r="C28" s="96"/>
      <c r="D28" s="96"/>
      <c r="E28" s="96"/>
      <c r="F28" s="96"/>
      <c r="G28" s="96"/>
      <c r="H28" s="103"/>
      <c r="I28" s="105"/>
      <c r="J28" s="96"/>
      <c r="K28" s="96"/>
      <c r="L28" s="96"/>
      <c r="M28" s="104"/>
      <c r="N28" s="96"/>
    </row>
    <row r="29" spans="2:14">
      <c r="B29" s="112" t="s">
        <v>233</v>
      </c>
      <c r="C29" s="98"/>
      <c r="D29" s="98"/>
      <c r="E29" s="98"/>
      <c r="F29" s="98"/>
      <c r="G29" s="98"/>
      <c r="H29" s="106"/>
      <c r="I29" s="108"/>
      <c r="J29" s="98"/>
      <c r="K29" s="106">
        <v>265824.07591289206</v>
      </c>
      <c r="L29" s="98"/>
      <c r="M29" s="107">
        <f t="shared" ref="M29:M51" si="1">K29/$K$11</f>
        <v>3.3143004827441279E-2</v>
      </c>
      <c r="N29" s="107">
        <f>K29/'סכום נכסי הקרן'!$C$42</f>
        <v>3.5292219187425589E-3</v>
      </c>
    </row>
    <row r="30" spans="2:14">
      <c r="B30" s="102" t="s">
        <v>1736</v>
      </c>
      <c r="C30" s="96" t="s">
        <v>1737</v>
      </c>
      <c r="D30" s="109" t="s">
        <v>124</v>
      </c>
      <c r="E30" s="96" t="s">
        <v>1705</v>
      </c>
      <c r="F30" s="109" t="s">
        <v>1738</v>
      </c>
      <c r="G30" s="109" t="s">
        <v>137</v>
      </c>
      <c r="H30" s="103">
        <v>13040116</v>
      </c>
      <c r="I30" s="105">
        <v>335.65</v>
      </c>
      <c r="J30" s="96"/>
      <c r="K30" s="103">
        <v>43769.14935</v>
      </c>
      <c r="L30" s="104">
        <v>0.14046271950618919</v>
      </c>
      <c r="M30" s="104">
        <f t="shared" si="1"/>
        <v>5.457147262595617E-3</v>
      </c>
      <c r="N30" s="104">
        <f>K30/'סכום נכסי הקרן'!$C$42</f>
        <v>5.8110252323929933E-4</v>
      </c>
    </row>
    <row r="31" spans="2:14">
      <c r="B31" s="102" t="s">
        <v>1739</v>
      </c>
      <c r="C31" s="96" t="s">
        <v>1740</v>
      </c>
      <c r="D31" s="109" t="s">
        <v>124</v>
      </c>
      <c r="E31" s="96" t="s">
        <v>1705</v>
      </c>
      <c r="F31" s="109" t="s">
        <v>1738</v>
      </c>
      <c r="G31" s="109" t="s">
        <v>137</v>
      </c>
      <c r="H31" s="103">
        <v>1337650</v>
      </c>
      <c r="I31" s="105">
        <v>357.22</v>
      </c>
      <c r="J31" s="96"/>
      <c r="K31" s="103">
        <v>4778.3533299999999</v>
      </c>
      <c r="L31" s="104">
        <v>6.9464271637524722E-2</v>
      </c>
      <c r="M31" s="104">
        <f t="shared" si="1"/>
        <v>5.9576615451230265E-4</v>
      </c>
      <c r="N31" s="104">
        <f>K31/'סכום נכסי הקרן'!$C$42</f>
        <v>6.3439962124644495E-5</v>
      </c>
    </row>
    <row r="32" spans="2:14">
      <c r="B32" s="102" t="s">
        <v>1741</v>
      </c>
      <c r="C32" s="96" t="s">
        <v>1742</v>
      </c>
      <c r="D32" s="109" t="s">
        <v>124</v>
      </c>
      <c r="E32" s="96" t="s">
        <v>1705</v>
      </c>
      <c r="F32" s="109" t="s">
        <v>1738</v>
      </c>
      <c r="G32" s="109" t="s">
        <v>137</v>
      </c>
      <c r="H32" s="103">
        <v>992663.8412339997</v>
      </c>
      <c r="I32" s="105">
        <v>315.60000000000002</v>
      </c>
      <c r="J32" s="96"/>
      <c r="K32" s="103">
        <v>3132.8470835689996</v>
      </c>
      <c r="L32" s="104">
        <v>3.728769211294701E-2</v>
      </c>
      <c r="M32" s="104">
        <f t="shared" si="1"/>
        <v>3.9060407022119172E-4</v>
      </c>
      <c r="N32" s="104">
        <f>K32/'סכום נכסי הקרן'!$C$42</f>
        <v>4.1593345363583719E-5</v>
      </c>
    </row>
    <row r="33" spans="2:14">
      <c r="B33" s="102" t="s">
        <v>1743</v>
      </c>
      <c r="C33" s="96" t="s">
        <v>1744</v>
      </c>
      <c r="D33" s="109" t="s">
        <v>124</v>
      </c>
      <c r="E33" s="96" t="s">
        <v>1705</v>
      </c>
      <c r="F33" s="109" t="s">
        <v>1738</v>
      </c>
      <c r="G33" s="109" t="s">
        <v>137</v>
      </c>
      <c r="H33" s="103">
        <v>7493284.7604799997</v>
      </c>
      <c r="I33" s="105">
        <v>325.79000000000002</v>
      </c>
      <c r="J33" s="96"/>
      <c r="K33" s="103">
        <v>24412.372421327997</v>
      </c>
      <c r="L33" s="104">
        <v>3.2195283386246581E-2</v>
      </c>
      <c r="M33" s="104">
        <f t="shared" si="1"/>
        <v>3.0437400157632905E-3</v>
      </c>
      <c r="N33" s="104">
        <f>K33/'סכום נכסי הקרן'!$C$42</f>
        <v>3.2411164993982643E-4</v>
      </c>
    </row>
    <row r="34" spans="2:14">
      <c r="B34" s="102" t="s">
        <v>1745</v>
      </c>
      <c r="C34" s="96" t="s">
        <v>1746</v>
      </c>
      <c r="D34" s="109" t="s">
        <v>124</v>
      </c>
      <c r="E34" s="96" t="s">
        <v>1713</v>
      </c>
      <c r="F34" s="109" t="s">
        <v>1738</v>
      </c>
      <c r="G34" s="109" t="s">
        <v>137</v>
      </c>
      <c r="H34" s="103">
        <v>11222247</v>
      </c>
      <c r="I34" s="105">
        <v>326.41000000000003</v>
      </c>
      <c r="J34" s="96"/>
      <c r="K34" s="103">
        <v>36630.536439999996</v>
      </c>
      <c r="L34" s="104">
        <v>0.14131176006169024</v>
      </c>
      <c r="M34" s="104">
        <f t="shared" si="1"/>
        <v>4.567103419407784E-3</v>
      </c>
      <c r="N34" s="104">
        <f>K34/'סכום נכסי הקרן'!$C$42</f>
        <v>4.8632649866413497E-4</v>
      </c>
    </row>
    <row r="35" spans="2:14">
      <c r="B35" s="102" t="s">
        <v>1747</v>
      </c>
      <c r="C35" s="96" t="s">
        <v>1748</v>
      </c>
      <c r="D35" s="109" t="s">
        <v>124</v>
      </c>
      <c r="E35" s="96" t="s">
        <v>1713</v>
      </c>
      <c r="F35" s="109" t="s">
        <v>1738</v>
      </c>
      <c r="G35" s="109" t="s">
        <v>137</v>
      </c>
      <c r="H35" s="103">
        <v>5397043.4846870005</v>
      </c>
      <c r="I35" s="105">
        <v>326.35000000000002</v>
      </c>
      <c r="J35" s="96"/>
      <c r="K35" s="103">
        <v>17613.251402238995</v>
      </c>
      <c r="L35" s="104">
        <v>1.4112642915178903E-2</v>
      </c>
      <c r="M35" s="104">
        <f t="shared" si="1"/>
        <v>2.1960240969393419E-3</v>
      </c>
      <c r="N35" s="104">
        <f>K35/'סכום נכסי הקרן'!$C$42</f>
        <v>2.3384290040558459E-4</v>
      </c>
    </row>
    <row r="36" spans="2:14">
      <c r="B36" s="102" t="s">
        <v>1749</v>
      </c>
      <c r="C36" s="96" t="s">
        <v>1750</v>
      </c>
      <c r="D36" s="109" t="s">
        <v>124</v>
      </c>
      <c r="E36" s="96" t="s">
        <v>1713</v>
      </c>
      <c r="F36" s="109" t="s">
        <v>1738</v>
      </c>
      <c r="G36" s="109" t="s">
        <v>137</v>
      </c>
      <c r="H36" s="103">
        <v>1600600</v>
      </c>
      <c r="I36" s="105">
        <v>354.51</v>
      </c>
      <c r="J36" s="96"/>
      <c r="K36" s="103">
        <v>5674.2870599999997</v>
      </c>
      <c r="L36" s="104">
        <v>0.12062834359106343</v>
      </c>
      <c r="M36" s="104">
        <f t="shared" si="1"/>
        <v>7.0747137096601419E-4</v>
      </c>
      <c r="N36" s="104">
        <f>K36/'סכום נכסי הקרן'!$C$42</f>
        <v>7.53348551917906E-5</v>
      </c>
    </row>
    <row r="37" spans="2:14">
      <c r="B37" s="102" t="s">
        <v>1751</v>
      </c>
      <c r="C37" s="96" t="s">
        <v>1752</v>
      </c>
      <c r="D37" s="109" t="s">
        <v>124</v>
      </c>
      <c r="E37" s="96" t="s">
        <v>1713</v>
      </c>
      <c r="F37" s="109" t="s">
        <v>1738</v>
      </c>
      <c r="G37" s="109" t="s">
        <v>137</v>
      </c>
      <c r="H37" s="103">
        <v>5.9359000000000002E-2</v>
      </c>
      <c r="I37" s="105">
        <v>332.53</v>
      </c>
      <c r="J37" s="96"/>
      <c r="K37" s="103">
        <v>1.9733199999999996E-4</v>
      </c>
      <c r="L37" s="104">
        <v>2.4802003163186121E-10</v>
      </c>
      <c r="M37" s="104">
        <f t="shared" si="1"/>
        <v>2.460339758973447E-11</v>
      </c>
      <c r="N37" s="104">
        <f>K37/'סכום נכסי הקרן'!$C$42</f>
        <v>2.6198846634851812E-12</v>
      </c>
    </row>
    <row r="38" spans="2:14">
      <c r="B38" s="102" t="s">
        <v>1753</v>
      </c>
      <c r="C38" s="96" t="s">
        <v>1754</v>
      </c>
      <c r="D38" s="109" t="s">
        <v>124</v>
      </c>
      <c r="E38" s="96" t="s">
        <v>1713</v>
      </c>
      <c r="F38" s="109" t="s">
        <v>1738</v>
      </c>
      <c r="G38" s="109" t="s">
        <v>137</v>
      </c>
      <c r="H38" s="103">
        <v>0.25669199999999998</v>
      </c>
      <c r="I38" s="105">
        <v>316.7</v>
      </c>
      <c r="J38" s="96"/>
      <c r="K38" s="103">
        <v>8.1499200000000017E-4</v>
      </c>
      <c r="L38" s="104">
        <v>6.0322573913553521E-9</v>
      </c>
      <c r="M38" s="104">
        <f t="shared" si="1"/>
        <v>1.0161338357921109E-10</v>
      </c>
      <c r="N38" s="104">
        <f>K38/'סכום נכסי הקרן'!$C$42</f>
        <v>1.0820267577803478E-11</v>
      </c>
    </row>
    <row r="39" spans="2:14">
      <c r="B39" s="102" t="s">
        <v>1755</v>
      </c>
      <c r="C39" s="96" t="s">
        <v>1756</v>
      </c>
      <c r="D39" s="109" t="s">
        <v>124</v>
      </c>
      <c r="E39" s="96" t="s">
        <v>1713</v>
      </c>
      <c r="F39" s="109" t="s">
        <v>1738</v>
      </c>
      <c r="G39" s="109" t="s">
        <v>137</v>
      </c>
      <c r="H39" s="103">
        <v>2379235.8494220003</v>
      </c>
      <c r="I39" s="105">
        <v>355.27</v>
      </c>
      <c r="J39" s="96"/>
      <c r="K39" s="103">
        <v>8452.7112012799989</v>
      </c>
      <c r="L39" s="104">
        <v>1.0804788333843639E-2</v>
      </c>
      <c r="M39" s="104">
        <f t="shared" si="1"/>
        <v>1.0538859100211518E-3</v>
      </c>
      <c r="N39" s="104">
        <f>K39/'סכום נכסי הקרן'!$C$42</f>
        <v>1.1222269292918979E-4</v>
      </c>
    </row>
    <row r="40" spans="2:14">
      <c r="B40" s="102" t="s">
        <v>1757</v>
      </c>
      <c r="C40" s="96" t="s">
        <v>1758</v>
      </c>
      <c r="D40" s="109" t="s">
        <v>124</v>
      </c>
      <c r="E40" s="96" t="s">
        <v>1722</v>
      </c>
      <c r="F40" s="109" t="s">
        <v>1738</v>
      </c>
      <c r="G40" s="109" t="s">
        <v>137</v>
      </c>
      <c r="H40" s="103">
        <v>292920</v>
      </c>
      <c r="I40" s="105">
        <v>3561.31</v>
      </c>
      <c r="J40" s="96"/>
      <c r="K40" s="103">
        <v>10431.78925</v>
      </c>
      <c r="L40" s="104">
        <v>0.18084395078466345</v>
      </c>
      <c r="M40" s="104">
        <f t="shared" si="1"/>
        <v>1.3006378007118359E-3</v>
      </c>
      <c r="N40" s="104">
        <f>K40/'סכום נכסי הקרן'!$C$42</f>
        <v>1.3849798648361434E-4</v>
      </c>
    </row>
    <row r="41" spans="2:14">
      <c r="B41" s="102" t="s">
        <v>1759</v>
      </c>
      <c r="C41" s="96" t="s">
        <v>1760</v>
      </c>
      <c r="D41" s="109" t="s">
        <v>124</v>
      </c>
      <c r="E41" s="96" t="s">
        <v>1722</v>
      </c>
      <c r="F41" s="109" t="s">
        <v>1738</v>
      </c>
      <c r="G41" s="109" t="s">
        <v>137</v>
      </c>
      <c r="H41" s="103">
        <v>32049976</v>
      </c>
      <c r="I41" s="105">
        <v>99.56</v>
      </c>
      <c r="J41" s="96"/>
      <c r="K41" s="103">
        <v>31908.956110000003</v>
      </c>
      <c r="L41" s="104">
        <v>0.15126970909501053</v>
      </c>
      <c r="M41" s="104">
        <f t="shared" si="1"/>
        <v>3.9784157351454262E-3</v>
      </c>
      <c r="N41" s="104">
        <f>K41/'סכום נכסי הקרן'!$C$42</f>
        <v>4.2364028510535949E-4</v>
      </c>
    </row>
    <row r="42" spans="2:14">
      <c r="B42" s="102" t="s">
        <v>1761</v>
      </c>
      <c r="C42" s="96" t="s">
        <v>1762</v>
      </c>
      <c r="D42" s="109" t="s">
        <v>124</v>
      </c>
      <c r="E42" s="96" t="s">
        <v>1722</v>
      </c>
      <c r="F42" s="109" t="s">
        <v>1738</v>
      </c>
      <c r="G42" s="109" t="s">
        <v>137</v>
      </c>
      <c r="H42" s="103">
        <v>4996.8004660000015</v>
      </c>
      <c r="I42" s="105">
        <v>3321.67</v>
      </c>
      <c r="J42" s="96"/>
      <c r="K42" s="103">
        <v>165.97722228100002</v>
      </c>
      <c r="L42" s="104">
        <v>2.185169990667286E-4</v>
      </c>
      <c r="M42" s="104">
        <f t="shared" si="1"/>
        <v>2.0694076939468406E-5</v>
      </c>
      <c r="N42" s="104">
        <f>K42/'סכום נכסי הקרן'!$C$42</f>
        <v>2.2036019456644793E-6</v>
      </c>
    </row>
    <row r="43" spans="2:14">
      <c r="B43" s="102" t="s">
        <v>1763</v>
      </c>
      <c r="C43" s="96" t="s">
        <v>1764</v>
      </c>
      <c r="D43" s="109" t="s">
        <v>124</v>
      </c>
      <c r="E43" s="96" t="s">
        <v>1722</v>
      </c>
      <c r="F43" s="109" t="s">
        <v>1738</v>
      </c>
      <c r="G43" s="109" t="s">
        <v>137</v>
      </c>
      <c r="H43" s="103">
        <v>22139.551278000003</v>
      </c>
      <c r="I43" s="105">
        <v>3144.84</v>
      </c>
      <c r="J43" s="96"/>
      <c r="K43" s="103">
        <v>696.25346441099987</v>
      </c>
      <c r="L43" s="104">
        <v>4.1306812997245045E-3</v>
      </c>
      <c r="M43" s="104">
        <f t="shared" si="1"/>
        <v>8.6809036588763474E-5</v>
      </c>
      <c r="N43" s="104">
        <f>K43/'סכום נכסי הקרן'!$C$42</f>
        <v>9.2438315798188054E-6</v>
      </c>
    </row>
    <row r="44" spans="2:14">
      <c r="B44" s="102" t="s">
        <v>1765</v>
      </c>
      <c r="C44" s="96" t="s">
        <v>1766</v>
      </c>
      <c r="D44" s="109" t="s">
        <v>124</v>
      </c>
      <c r="E44" s="96" t="s">
        <v>1722</v>
      </c>
      <c r="F44" s="109" t="s">
        <v>1738</v>
      </c>
      <c r="G44" s="109" t="s">
        <v>137</v>
      </c>
      <c r="H44" s="103">
        <v>486717.09521599993</v>
      </c>
      <c r="I44" s="105">
        <v>3245.67</v>
      </c>
      <c r="J44" s="96"/>
      <c r="K44" s="103">
        <v>15797.230741533003</v>
      </c>
      <c r="L44" s="104">
        <v>1.3268297113708336E-2</v>
      </c>
      <c r="M44" s="104">
        <f t="shared" si="1"/>
        <v>1.9696022376031888E-3</v>
      </c>
      <c r="N44" s="104">
        <f>K44/'סכום נכסי הקרן'!$C$42</f>
        <v>2.0973244352299152E-4</v>
      </c>
    </row>
    <row r="45" spans="2:14">
      <c r="B45" s="102" t="s">
        <v>1767</v>
      </c>
      <c r="C45" s="96" t="s">
        <v>1768</v>
      </c>
      <c r="D45" s="109" t="s">
        <v>124</v>
      </c>
      <c r="E45" s="96" t="s">
        <v>1722</v>
      </c>
      <c r="F45" s="109" t="s">
        <v>1738</v>
      </c>
      <c r="G45" s="109" t="s">
        <v>137</v>
      </c>
      <c r="H45" s="103">
        <v>294352.40800600016</v>
      </c>
      <c r="I45" s="105">
        <v>3563.87</v>
      </c>
      <c r="J45" s="96"/>
      <c r="K45" s="103">
        <v>10490.337162665001</v>
      </c>
      <c r="L45" s="104">
        <v>1.9845593846035195E-2</v>
      </c>
      <c r="M45" s="104">
        <f t="shared" si="1"/>
        <v>1.3079375674670813E-3</v>
      </c>
      <c r="N45" s="104">
        <f>K45/'סכום נכסי הקרן'!$C$42</f>
        <v>1.3927529973473482E-4</v>
      </c>
    </row>
    <row r="46" spans="2:14">
      <c r="B46" s="102" t="s">
        <v>1769</v>
      </c>
      <c r="C46" s="96" t="s">
        <v>1770</v>
      </c>
      <c r="D46" s="109" t="s">
        <v>124</v>
      </c>
      <c r="E46" s="96" t="s">
        <v>1729</v>
      </c>
      <c r="F46" s="109" t="s">
        <v>1738</v>
      </c>
      <c r="G46" s="109" t="s">
        <v>137</v>
      </c>
      <c r="H46" s="103">
        <v>3266956</v>
      </c>
      <c r="I46" s="105">
        <v>358.72</v>
      </c>
      <c r="J46" s="96"/>
      <c r="K46" s="103">
        <v>11719.224559999997</v>
      </c>
      <c r="L46" s="104">
        <v>0.1083705448142951</v>
      </c>
      <c r="M46" s="104">
        <f t="shared" si="1"/>
        <v>1.4611555211170059E-3</v>
      </c>
      <c r="N46" s="104">
        <f>K46/'סכום נכסי הקרן'!$C$42</f>
        <v>1.5559066290658823E-4</v>
      </c>
    </row>
    <row r="47" spans="2:14">
      <c r="B47" s="102" t="s">
        <v>1771</v>
      </c>
      <c r="C47" s="96" t="s">
        <v>1772</v>
      </c>
      <c r="D47" s="109" t="s">
        <v>124</v>
      </c>
      <c r="E47" s="96" t="s">
        <v>1729</v>
      </c>
      <c r="F47" s="109" t="s">
        <v>1738</v>
      </c>
      <c r="G47" s="109" t="s">
        <v>137</v>
      </c>
      <c r="H47" s="103">
        <v>1050</v>
      </c>
      <c r="I47" s="105">
        <v>3148.88</v>
      </c>
      <c r="J47" s="96"/>
      <c r="K47" s="103">
        <v>33.06324</v>
      </c>
      <c r="L47" s="104">
        <v>1.9058731022495473E-4</v>
      </c>
      <c r="M47" s="104">
        <f t="shared" si="1"/>
        <v>4.1223321069305154E-6</v>
      </c>
      <c r="N47" s="104">
        <f>K47/'סכום נכסי הקרן'!$C$42</f>
        <v>4.3896517240553892E-7</v>
      </c>
    </row>
    <row r="48" spans="2:14">
      <c r="B48" s="102" t="s">
        <v>1773</v>
      </c>
      <c r="C48" s="96" t="s">
        <v>1774</v>
      </c>
      <c r="D48" s="109" t="s">
        <v>124</v>
      </c>
      <c r="E48" s="96" t="s">
        <v>1729</v>
      </c>
      <c r="F48" s="109" t="s">
        <v>1738</v>
      </c>
      <c r="G48" s="109" t="s">
        <v>137</v>
      </c>
      <c r="H48" s="103">
        <v>5.9359000000000002E-2</v>
      </c>
      <c r="I48" s="105">
        <v>332.26</v>
      </c>
      <c r="J48" s="96"/>
      <c r="K48" s="103">
        <v>1.9893600000000001E-4</v>
      </c>
      <c r="L48" s="104">
        <v>1.8992053253181083E-10</v>
      </c>
      <c r="M48" s="104">
        <f t="shared" si="1"/>
        <v>2.4803384666001549E-11</v>
      </c>
      <c r="N48" s="104">
        <f>K48/'סכום נכסי הקרן'!$C$42</f>
        <v>2.6411802212266036E-12</v>
      </c>
    </row>
    <row r="49" spans="2:14">
      <c r="B49" s="102" t="s">
        <v>1775</v>
      </c>
      <c r="C49" s="96" t="s">
        <v>1776</v>
      </c>
      <c r="D49" s="109" t="s">
        <v>124</v>
      </c>
      <c r="E49" s="96" t="s">
        <v>1729</v>
      </c>
      <c r="F49" s="109" t="s">
        <v>1738</v>
      </c>
      <c r="G49" s="109" t="s">
        <v>137</v>
      </c>
      <c r="H49" s="103">
        <v>10500.158826999999</v>
      </c>
      <c r="I49" s="105">
        <v>316.33</v>
      </c>
      <c r="J49" s="96"/>
      <c r="K49" s="103">
        <v>33.215150546000004</v>
      </c>
      <c r="L49" s="104">
        <v>2.0991873882649441E-4</v>
      </c>
      <c r="M49" s="104">
        <f t="shared" si="1"/>
        <v>4.1412723475468972E-6</v>
      </c>
      <c r="N49" s="104">
        <f>K49/'סכום נכסי הקרן'!$C$42</f>
        <v>4.4098201766979949E-7</v>
      </c>
    </row>
    <row r="50" spans="2:14">
      <c r="B50" s="102" t="s">
        <v>1777</v>
      </c>
      <c r="C50" s="96" t="s">
        <v>1778</v>
      </c>
      <c r="D50" s="109" t="s">
        <v>124</v>
      </c>
      <c r="E50" s="96" t="s">
        <v>1729</v>
      </c>
      <c r="F50" s="109" t="s">
        <v>1738</v>
      </c>
      <c r="G50" s="109" t="s">
        <v>137</v>
      </c>
      <c r="H50" s="103">
        <v>7404235.953156</v>
      </c>
      <c r="I50" s="105">
        <v>326</v>
      </c>
      <c r="J50" s="96"/>
      <c r="K50" s="103">
        <v>24137.809199353997</v>
      </c>
      <c r="L50" s="104">
        <v>1.872703683416652E-2</v>
      </c>
      <c r="M50" s="104">
        <f t="shared" si="1"/>
        <v>3.0095074122638839E-3</v>
      </c>
      <c r="N50" s="104">
        <f>K50/'סכום נכסי הקרן'!$C$42</f>
        <v>3.2046640246649843E-4</v>
      </c>
    </row>
    <row r="51" spans="2:14">
      <c r="B51" s="102" t="s">
        <v>1779</v>
      </c>
      <c r="C51" s="96" t="s">
        <v>1780</v>
      </c>
      <c r="D51" s="109" t="s">
        <v>124</v>
      </c>
      <c r="E51" s="96" t="s">
        <v>1729</v>
      </c>
      <c r="F51" s="109" t="s">
        <v>1738</v>
      </c>
      <c r="G51" s="109" t="s">
        <v>137</v>
      </c>
      <c r="H51" s="103">
        <v>4452771.426732</v>
      </c>
      <c r="I51" s="105">
        <v>358.13</v>
      </c>
      <c r="J51" s="96"/>
      <c r="K51" s="103">
        <v>15946.710312425999</v>
      </c>
      <c r="L51" s="104">
        <v>1.940565742665612E-2</v>
      </c>
      <c r="M51" s="104">
        <f t="shared" si="1"/>
        <v>1.9882393837032802E-3</v>
      </c>
      <c r="N51" s="104">
        <f>K51/'סכום נכסי הקרן'!$C$42</f>
        <v>2.1171701386782615E-4</v>
      </c>
    </row>
    <row r="52" spans="2:14">
      <c r="B52" s="99"/>
      <c r="C52" s="96"/>
      <c r="D52" s="96"/>
      <c r="E52" s="96"/>
      <c r="F52" s="96"/>
      <c r="G52" s="96"/>
      <c r="H52" s="103"/>
      <c r="I52" s="105"/>
      <c r="J52" s="96"/>
      <c r="K52" s="96"/>
      <c r="L52" s="96"/>
      <c r="M52" s="104"/>
      <c r="N52" s="96"/>
    </row>
    <row r="53" spans="2:14">
      <c r="B53" s="97" t="s">
        <v>205</v>
      </c>
      <c r="C53" s="98"/>
      <c r="D53" s="98"/>
      <c r="E53" s="98"/>
      <c r="F53" s="98"/>
      <c r="G53" s="98"/>
      <c r="H53" s="106"/>
      <c r="I53" s="108"/>
      <c r="J53" s="106">
        <v>24.832229999999999</v>
      </c>
      <c r="K53" s="106">
        <v>7042211.7686164491</v>
      </c>
      <c r="L53" s="98"/>
      <c r="M53" s="107">
        <f t="shared" ref="M53:M106" si="2">K53/$K$11</f>
        <v>0.87802452746831583</v>
      </c>
      <c r="N53" s="107">
        <f>K53/'סכום נכסי הקרן'!$C$42</f>
        <v>9.3496151711902245E-2</v>
      </c>
    </row>
    <row r="54" spans="2:14">
      <c r="B54" s="112" t="s">
        <v>234</v>
      </c>
      <c r="C54" s="98"/>
      <c r="D54" s="98"/>
      <c r="E54" s="98"/>
      <c r="F54" s="98"/>
      <c r="G54" s="98"/>
      <c r="H54" s="106"/>
      <c r="I54" s="108"/>
      <c r="J54" s="106">
        <v>24.832229999999999</v>
      </c>
      <c r="K54" s="106">
        <v>6709643.4540180797</v>
      </c>
      <c r="L54" s="98"/>
      <c r="M54" s="107">
        <f t="shared" si="2"/>
        <v>0.83655983613689677</v>
      </c>
      <c r="N54" s="107">
        <f>K54/'סכום נכסי הקרן'!$C$42</f>
        <v>8.9080797755233365E-2</v>
      </c>
    </row>
    <row r="55" spans="2:14">
      <c r="B55" s="102" t="s">
        <v>1781</v>
      </c>
      <c r="C55" s="96" t="s">
        <v>1782</v>
      </c>
      <c r="D55" s="109" t="s">
        <v>29</v>
      </c>
      <c r="E55" s="96"/>
      <c r="F55" s="109" t="s">
        <v>1706</v>
      </c>
      <c r="G55" s="109" t="s">
        <v>136</v>
      </c>
      <c r="H55" s="103">
        <v>674293.82883700042</v>
      </c>
      <c r="I55" s="105">
        <v>3371.14</v>
      </c>
      <c r="J55" s="96"/>
      <c r="K55" s="103">
        <v>78786.994209983997</v>
      </c>
      <c r="L55" s="104">
        <v>3.3916866491318122E-2</v>
      </c>
      <c r="M55" s="104">
        <f t="shared" si="2"/>
        <v>9.8231799376094324E-3</v>
      </c>
      <c r="N55" s="104">
        <f>K55/'סכום נכסי הקרן'!$C$42</f>
        <v>1.0460180701195594E-3</v>
      </c>
    </row>
    <row r="56" spans="2:14">
      <c r="B56" s="102" t="s">
        <v>1783</v>
      </c>
      <c r="C56" s="96" t="s">
        <v>1784</v>
      </c>
      <c r="D56" s="109" t="s">
        <v>29</v>
      </c>
      <c r="E56" s="96"/>
      <c r="F56" s="109" t="s">
        <v>1706</v>
      </c>
      <c r="G56" s="109" t="s">
        <v>136</v>
      </c>
      <c r="H56" s="103">
        <v>28021.044068000003</v>
      </c>
      <c r="I56" s="105">
        <v>449.32</v>
      </c>
      <c r="J56" s="96"/>
      <c r="K56" s="103">
        <v>436.38379910900034</v>
      </c>
      <c r="L56" s="104">
        <v>6.3815430106281169E-5</v>
      </c>
      <c r="M56" s="104">
        <f t="shared" si="2"/>
        <v>5.4408428998832184E-5</v>
      </c>
      <c r="N56" s="104">
        <f>K56/'סכום נכסי הקרן'!$C$42</f>
        <v>5.7936635856276155E-6</v>
      </c>
    </row>
    <row r="57" spans="2:14">
      <c r="B57" s="102" t="s">
        <v>1785</v>
      </c>
      <c r="C57" s="96" t="s">
        <v>1786</v>
      </c>
      <c r="D57" s="109" t="s">
        <v>29</v>
      </c>
      <c r="E57" s="96"/>
      <c r="F57" s="109" t="s">
        <v>1706</v>
      </c>
      <c r="G57" s="109" t="s">
        <v>136</v>
      </c>
      <c r="H57" s="103">
        <v>1144155.7172449997</v>
      </c>
      <c r="I57" s="105">
        <v>5940.9</v>
      </c>
      <c r="J57" s="96"/>
      <c r="K57" s="103">
        <v>235594.92752542411</v>
      </c>
      <c r="L57" s="104">
        <v>4.0025454587226852E-2</v>
      </c>
      <c r="M57" s="104">
        <f t="shared" si="2"/>
        <v>2.9374027892246E-2</v>
      </c>
      <c r="N57" s="104">
        <f>K57/'סכום נכסי הקרן'!$C$42</f>
        <v>3.127883655052204E-3</v>
      </c>
    </row>
    <row r="58" spans="2:14">
      <c r="B58" s="102" t="s">
        <v>1787</v>
      </c>
      <c r="C58" s="96" t="s">
        <v>1788</v>
      </c>
      <c r="D58" s="109" t="s">
        <v>29</v>
      </c>
      <c r="E58" s="96"/>
      <c r="F58" s="109" t="s">
        <v>1706</v>
      </c>
      <c r="G58" s="109" t="s">
        <v>138</v>
      </c>
      <c r="H58" s="103">
        <v>245325.19760400002</v>
      </c>
      <c r="I58" s="105">
        <v>5500.1</v>
      </c>
      <c r="J58" s="96"/>
      <c r="K58" s="103">
        <v>52391.129796949048</v>
      </c>
      <c r="L58" s="104">
        <v>1.6343483390850535E-2</v>
      </c>
      <c r="M58" s="104">
        <f t="shared" si="2"/>
        <v>6.5321376997634559E-3</v>
      </c>
      <c r="N58" s="104">
        <f>K58/'סכום נכסי הקרן'!$C$42</f>
        <v>6.9557252476885824E-4</v>
      </c>
    </row>
    <row r="59" spans="2:14">
      <c r="B59" s="102" t="s">
        <v>1789</v>
      </c>
      <c r="C59" s="96" t="s">
        <v>1790</v>
      </c>
      <c r="D59" s="109" t="s">
        <v>1458</v>
      </c>
      <c r="E59" s="96"/>
      <c r="F59" s="109" t="s">
        <v>1706</v>
      </c>
      <c r="G59" s="109" t="s">
        <v>136</v>
      </c>
      <c r="H59" s="103">
        <v>629083.89956000005</v>
      </c>
      <c r="I59" s="105">
        <v>5404</v>
      </c>
      <c r="J59" s="96"/>
      <c r="K59" s="103">
        <v>117829.07516908199</v>
      </c>
      <c r="L59" s="104">
        <v>3.702671568922896E-3</v>
      </c>
      <c r="M59" s="104">
        <f t="shared" si="2"/>
        <v>1.4690955263290466E-2</v>
      </c>
      <c r="N59" s="104">
        <f>K59/'סכום נכסי הקרן'!$C$42</f>
        <v>1.5643615173824852E-3</v>
      </c>
    </row>
    <row r="60" spans="2:14">
      <c r="B60" s="102" t="s">
        <v>1791</v>
      </c>
      <c r="C60" s="96" t="s">
        <v>1792</v>
      </c>
      <c r="D60" s="109" t="s">
        <v>1458</v>
      </c>
      <c r="E60" s="96"/>
      <c r="F60" s="109" t="s">
        <v>1706</v>
      </c>
      <c r="G60" s="109" t="s">
        <v>136</v>
      </c>
      <c r="H60" s="103">
        <v>322427.40255999996</v>
      </c>
      <c r="I60" s="105">
        <v>12771</v>
      </c>
      <c r="J60" s="96"/>
      <c r="K60" s="103">
        <v>142720.18761153001</v>
      </c>
      <c r="L60" s="104">
        <v>3.1486051103142695E-3</v>
      </c>
      <c r="M60" s="104">
        <f t="shared" si="2"/>
        <v>1.7794384691220733E-2</v>
      </c>
      <c r="N60" s="104">
        <f>K60/'סכום נכסי הקרן'!$C$42</f>
        <v>1.8948291746557848E-3</v>
      </c>
    </row>
    <row r="61" spans="2:14">
      <c r="B61" s="102" t="s">
        <v>1793</v>
      </c>
      <c r="C61" s="96" t="s">
        <v>1794</v>
      </c>
      <c r="D61" s="109" t="s">
        <v>1458</v>
      </c>
      <c r="E61" s="96"/>
      <c r="F61" s="109" t="s">
        <v>1706</v>
      </c>
      <c r="G61" s="109" t="s">
        <v>136</v>
      </c>
      <c r="H61" s="103">
        <v>488820.97015399998</v>
      </c>
      <c r="I61" s="105">
        <v>5864</v>
      </c>
      <c r="J61" s="96"/>
      <c r="K61" s="103">
        <v>99351.024218145991</v>
      </c>
      <c r="L61" s="104">
        <v>2.1815371256899167E-3</v>
      </c>
      <c r="M61" s="104">
        <f t="shared" si="2"/>
        <v>1.2387107766537534E-2</v>
      </c>
      <c r="N61" s="104">
        <f>K61/'סכום נכסי הקרן'!$C$42</f>
        <v>1.3190370778721422E-3</v>
      </c>
    </row>
    <row r="62" spans="2:14">
      <c r="B62" s="102" t="s">
        <v>1795</v>
      </c>
      <c r="C62" s="96" t="s">
        <v>1796</v>
      </c>
      <c r="D62" s="109" t="s">
        <v>126</v>
      </c>
      <c r="E62" s="96"/>
      <c r="F62" s="109" t="s">
        <v>1706</v>
      </c>
      <c r="G62" s="109" t="s">
        <v>145</v>
      </c>
      <c r="H62" s="103">
        <v>10633694.737990003</v>
      </c>
      <c r="I62" s="105">
        <f>165300/100</f>
        <v>1653</v>
      </c>
      <c r="J62" s="96"/>
      <c r="K62" s="103">
        <v>565520.82390504109</v>
      </c>
      <c r="L62" s="104">
        <v>3.1483322835324477E-3</v>
      </c>
      <c r="M62" s="104">
        <f t="shared" si="2"/>
        <v>7.0509261933239128E-2</v>
      </c>
      <c r="N62" s="104">
        <f>K62/'סכום נכסי הקרן'!$C$42</f>
        <v>7.5081554610013654E-3</v>
      </c>
    </row>
    <row r="63" spans="2:14">
      <c r="B63" s="102" t="s">
        <v>1797</v>
      </c>
      <c r="C63" s="96" t="s">
        <v>1798</v>
      </c>
      <c r="D63" s="109" t="s">
        <v>1458</v>
      </c>
      <c r="E63" s="96"/>
      <c r="F63" s="109" t="s">
        <v>1706</v>
      </c>
      <c r="G63" s="109" t="s">
        <v>136</v>
      </c>
      <c r="H63" s="103">
        <v>203970.37857600005</v>
      </c>
      <c r="I63" s="105">
        <v>10007</v>
      </c>
      <c r="J63" s="96"/>
      <c r="K63" s="103">
        <v>70745.620507693005</v>
      </c>
      <c r="L63" s="104">
        <v>8.7950366995153816E-4</v>
      </c>
      <c r="M63" s="104">
        <f t="shared" si="2"/>
        <v>8.8205796783250769E-3</v>
      </c>
      <c r="N63" s="104">
        <f>K63/'סכום נכסי הקרן'!$C$42</f>
        <v>9.3925651276451701E-4</v>
      </c>
    </row>
    <row r="64" spans="2:14">
      <c r="B64" s="102" t="s">
        <v>1799</v>
      </c>
      <c r="C64" s="96" t="s">
        <v>1800</v>
      </c>
      <c r="D64" s="109" t="s">
        <v>29</v>
      </c>
      <c r="E64" s="96"/>
      <c r="F64" s="109" t="s">
        <v>1706</v>
      </c>
      <c r="G64" s="109" t="s">
        <v>144</v>
      </c>
      <c r="H64" s="103">
        <v>1520901.5789699999</v>
      </c>
      <c r="I64" s="105">
        <v>3530</v>
      </c>
      <c r="J64" s="96"/>
      <c r="K64" s="103">
        <v>135873.14938579799</v>
      </c>
      <c r="L64" s="104">
        <v>2.687687152214898E-2</v>
      </c>
      <c r="M64" s="104">
        <f t="shared" si="2"/>
        <v>1.6940694444429565E-2</v>
      </c>
      <c r="N64" s="104">
        <f>K64/'סכום נכסי הקרן'!$C$42</f>
        <v>1.803924250781846E-3</v>
      </c>
    </row>
    <row r="65" spans="2:14">
      <c r="B65" s="102" t="s">
        <v>1801</v>
      </c>
      <c r="C65" s="96" t="s">
        <v>1802</v>
      </c>
      <c r="D65" s="109" t="s">
        <v>125</v>
      </c>
      <c r="E65" s="96"/>
      <c r="F65" s="109" t="s">
        <v>1706</v>
      </c>
      <c r="G65" s="109" t="s">
        <v>136</v>
      </c>
      <c r="H65" s="103">
        <v>4531113.2925309995</v>
      </c>
      <c r="I65" s="105">
        <v>459.5</v>
      </c>
      <c r="J65" s="96"/>
      <c r="K65" s="103">
        <v>72163.733704858998</v>
      </c>
      <c r="L65" s="104">
        <v>2.2599068790678301E-2</v>
      </c>
      <c r="M65" s="104">
        <f t="shared" si="2"/>
        <v>8.9973903467271826E-3</v>
      </c>
      <c r="N65" s="104">
        <f>K65/'סכום נכסי הקרן'!$C$42</f>
        <v>9.5808413837182409E-4</v>
      </c>
    </row>
    <row r="66" spans="2:14">
      <c r="B66" s="102" t="s">
        <v>1803</v>
      </c>
      <c r="C66" s="96" t="s">
        <v>1804</v>
      </c>
      <c r="D66" s="109" t="s">
        <v>1458</v>
      </c>
      <c r="E66" s="96"/>
      <c r="F66" s="109" t="s">
        <v>1706</v>
      </c>
      <c r="G66" s="109" t="s">
        <v>136</v>
      </c>
      <c r="H66" s="103">
        <v>859120.78131099988</v>
      </c>
      <c r="I66" s="105">
        <v>6870</v>
      </c>
      <c r="J66" s="96"/>
      <c r="K66" s="103">
        <v>204568.85754735101</v>
      </c>
      <c r="L66" s="104">
        <v>6.4924563676904004E-3</v>
      </c>
      <c r="M66" s="104">
        <f t="shared" si="2"/>
        <v>2.5505690596128512E-2</v>
      </c>
      <c r="N66" s="104">
        <f>K66/'סכום נכסי הקרן'!$C$42</f>
        <v>2.7159650361572875E-3</v>
      </c>
    </row>
    <row r="67" spans="2:14">
      <c r="B67" s="102" t="s">
        <v>1805</v>
      </c>
      <c r="C67" s="96" t="s">
        <v>1806</v>
      </c>
      <c r="D67" s="109" t="s">
        <v>1458</v>
      </c>
      <c r="E67" s="96"/>
      <c r="F67" s="109" t="s">
        <v>1706</v>
      </c>
      <c r="G67" s="109" t="s">
        <v>136</v>
      </c>
      <c r="H67" s="103">
        <v>268455.85908799997</v>
      </c>
      <c r="I67" s="105">
        <v>6348</v>
      </c>
      <c r="J67" s="96"/>
      <c r="K67" s="103">
        <v>59066.109122385998</v>
      </c>
      <c r="L67" s="104">
        <v>2.3242931522770561E-2</v>
      </c>
      <c r="M67" s="104">
        <f t="shared" si="2"/>
        <v>7.3643756046495512E-3</v>
      </c>
      <c r="N67" s="104">
        <f>K67/'סכום נכסי הקרן'!$C$42</f>
        <v>7.8419310310279765E-4</v>
      </c>
    </row>
    <row r="68" spans="2:14">
      <c r="B68" s="102" t="s">
        <v>1807</v>
      </c>
      <c r="C68" s="96" t="s">
        <v>1808</v>
      </c>
      <c r="D68" s="109" t="s">
        <v>125</v>
      </c>
      <c r="E68" s="96"/>
      <c r="F68" s="109" t="s">
        <v>1706</v>
      </c>
      <c r="G68" s="109" t="s">
        <v>136</v>
      </c>
      <c r="H68" s="103">
        <v>3329413.3959999997</v>
      </c>
      <c r="I68" s="105">
        <v>569.70000000000005</v>
      </c>
      <c r="J68" s="96"/>
      <c r="K68" s="103">
        <v>65741.937693561005</v>
      </c>
      <c r="L68" s="104">
        <v>0.10842914136573988</v>
      </c>
      <c r="M68" s="104">
        <f t="shared" si="2"/>
        <v>8.1967193936828952E-3</v>
      </c>
      <c r="N68" s="104">
        <f>K68/'סכום נכסי הקרן'!$C$42</f>
        <v>8.7282495647517317E-4</v>
      </c>
    </row>
    <row r="69" spans="2:14">
      <c r="B69" s="102" t="s">
        <v>1809</v>
      </c>
      <c r="C69" s="96" t="s">
        <v>1810</v>
      </c>
      <c r="D69" s="109" t="s">
        <v>29</v>
      </c>
      <c r="E69" s="96"/>
      <c r="F69" s="109" t="s">
        <v>1706</v>
      </c>
      <c r="G69" s="109" t="s">
        <v>138</v>
      </c>
      <c r="H69" s="103">
        <v>665882.67919400008</v>
      </c>
      <c r="I69" s="105">
        <v>3691</v>
      </c>
      <c r="J69" s="96"/>
      <c r="K69" s="103">
        <v>95430.408837508017</v>
      </c>
      <c r="L69" s="104">
        <v>0.11682152266561405</v>
      </c>
      <c r="M69" s="104">
        <f t="shared" si="2"/>
        <v>1.1898284570065273E-2</v>
      </c>
      <c r="N69" s="104">
        <f>K69/'סכום נכסי הקרן'!$C$42</f>
        <v>1.266984901300894E-3</v>
      </c>
    </row>
    <row r="70" spans="2:14">
      <c r="B70" s="102" t="s">
        <v>1811</v>
      </c>
      <c r="C70" s="96" t="s">
        <v>1812</v>
      </c>
      <c r="D70" s="109" t="s">
        <v>125</v>
      </c>
      <c r="E70" s="96"/>
      <c r="F70" s="109" t="s">
        <v>1706</v>
      </c>
      <c r="G70" s="109" t="s">
        <v>136</v>
      </c>
      <c r="H70" s="103">
        <v>4192906.2227909989</v>
      </c>
      <c r="I70" s="105">
        <v>2703</v>
      </c>
      <c r="J70" s="96"/>
      <c r="K70" s="103">
        <v>392816.52852900047</v>
      </c>
      <c r="L70" s="104">
        <v>8.6384934408850408E-3</v>
      </c>
      <c r="M70" s="104">
        <f t="shared" si="2"/>
        <v>4.8976452026119811E-2</v>
      </c>
      <c r="N70" s="104">
        <f>K70/'סכום נכסי הקרן'!$C$42</f>
        <v>5.2152413123903764E-3</v>
      </c>
    </row>
    <row r="71" spans="2:14">
      <c r="B71" s="102" t="s">
        <v>1813</v>
      </c>
      <c r="C71" s="96" t="s">
        <v>1814</v>
      </c>
      <c r="D71" s="109" t="s">
        <v>1682</v>
      </c>
      <c r="E71" s="96"/>
      <c r="F71" s="109" t="s">
        <v>1706</v>
      </c>
      <c r="G71" s="109" t="s">
        <v>141</v>
      </c>
      <c r="H71" s="103">
        <v>14003670.803097</v>
      </c>
      <c r="I71" s="105">
        <v>2778</v>
      </c>
      <c r="J71" s="96"/>
      <c r="K71" s="103">
        <v>173966.73695912302</v>
      </c>
      <c r="L71" s="104">
        <v>8.9082612592722543E-2</v>
      </c>
      <c r="M71" s="104">
        <f t="shared" si="2"/>
        <v>2.1690211404101004E-2</v>
      </c>
      <c r="N71" s="104">
        <f>K71/'סכום נכסי הקרן'!$C$42</f>
        <v>2.3096749950122998E-3</v>
      </c>
    </row>
    <row r="72" spans="2:14">
      <c r="B72" s="102" t="s">
        <v>1815</v>
      </c>
      <c r="C72" s="96" t="s">
        <v>1816</v>
      </c>
      <c r="D72" s="109" t="s">
        <v>29</v>
      </c>
      <c r="E72" s="96"/>
      <c r="F72" s="109" t="s">
        <v>1706</v>
      </c>
      <c r="G72" s="109" t="s">
        <v>138</v>
      </c>
      <c r="H72" s="103">
        <v>4007688.7605599971</v>
      </c>
      <c r="I72" s="105">
        <v>2227</v>
      </c>
      <c r="J72" s="96"/>
      <c r="K72" s="103">
        <v>346544.67078162689</v>
      </c>
      <c r="L72" s="104">
        <v>1.5743656493311501E-2</v>
      </c>
      <c r="M72" s="104">
        <f t="shared" si="2"/>
        <v>4.3207266524658984E-2</v>
      </c>
      <c r="N72" s="104">
        <f>K72/'סכום נכסי הקרן'!$C$42</f>
        <v>4.600911500381619E-3</v>
      </c>
    </row>
    <row r="73" spans="2:14">
      <c r="B73" s="102" t="s">
        <v>1817</v>
      </c>
      <c r="C73" s="96" t="s">
        <v>1818</v>
      </c>
      <c r="D73" s="109" t="s">
        <v>126</v>
      </c>
      <c r="E73" s="96"/>
      <c r="F73" s="109" t="s">
        <v>1706</v>
      </c>
      <c r="G73" s="109" t="s">
        <v>145</v>
      </c>
      <c r="H73" s="103">
        <v>86564.748295999991</v>
      </c>
      <c r="I73" s="105">
        <f>2309000/100</f>
        <v>23090</v>
      </c>
      <c r="J73" s="96"/>
      <c r="K73" s="103">
        <v>64306.750167548998</v>
      </c>
      <c r="L73" s="104">
        <v>3.8906363415030861E-3</v>
      </c>
      <c r="M73" s="104">
        <f t="shared" si="2"/>
        <v>8.0177798941678605E-3</v>
      </c>
      <c r="N73" s="104">
        <f>K73/'סכום נכסי הקרן'!$C$42</f>
        <v>8.5377064299016264E-4</v>
      </c>
    </row>
    <row r="74" spans="2:14">
      <c r="B74" s="102" t="s">
        <v>1819</v>
      </c>
      <c r="C74" s="96" t="s">
        <v>1820</v>
      </c>
      <c r="D74" s="109" t="s">
        <v>125</v>
      </c>
      <c r="E74" s="96"/>
      <c r="F74" s="109" t="s">
        <v>1706</v>
      </c>
      <c r="G74" s="109" t="s">
        <v>136</v>
      </c>
      <c r="H74" s="103">
        <v>18402.633143999999</v>
      </c>
      <c r="I74" s="105">
        <v>30830</v>
      </c>
      <c r="J74" s="96"/>
      <c r="K74" s="103">
        <v>19664.461213266997</v>
      </c>
      <c r="L74" s="104">
        <v>1.6197301681527838E-4</v>
      </c>
      <c r="M74" s="104">
        <f t="shared" si="2"/>
        <v>2.451769391775892E-3</v>
      </c>
      <c r="N74" s="104">
        <f>K74/'סכום נכסי הקרן'!$C$42</f>
        <v>2.6107585362909925E-4</v>
      </c>
    </row>
    <row r="75" spans="2:14">
      <c r="B75" s="102" t="s">
        <v>1821</v>
      </c>
      <c r="C75" s="96" t="s">
        <v>1822</v>
      </c>
      <c r="D75" s="109" t="s">
        <v>1458</v>
      </c>
      <c r="E75" s="96"/>
      <c r="F75" s="109" t="s">
        <v>1706</v>
      </c>
      <c r="G75" s="109" t="s">
        <v>136</v>
      </c>
      <c r="H75" s="103">
        <v>143936</v>
      </c>
      <c r="I75" s="105">
        <v>2491</v>
      </c>
      <c r="J75" s="96"/>
      <c r="K75" s="103">
        <v>12427.155000000002</v>
      </c>
      <c r="L75" s="104">
        <v>2.1974961832061067E-2</v>
      </c>
      <c r="M75" s="104">
        <f t="shared" si="2"/>
        <v>1.5494204456157987E-3</v>
      </c>
      <c r="N75" s="104">
        <f>K75/'סכום נכסי הקרן'!$C$42</f>
        <v>1.6498952422948736E-4</v>
      </c>
    </row>
    <row r="76" spans="2:14">
      <c r="B76" s="102" t="s">
        <v>1823</v>
      </c>
      <c r="C76" s="96" t="s">
        <v>1824</v>
      </c>
      <c r="D76" s="109" t="s">
        <v>1458</v>
      </c>
      <c r="E76" s="96"/>
      <c r="F76" s="109" t="s">
        <v>1706</v>
      </c>
      <c r="G76" s="109" t="s">
        <v>136</v>
      </c>
      <c r="H76" s="103">
        <v>11802</v>
      </c>
      <c r="I76" s="105">
        <v>3072</v>
      </c>
      <c r="J76" s="96"/>
      <c r="K76" s="103">
        <v>1256.62408</v>
      </c>
      <c r="L76" s="104">
        <v>1.4305454545454545E-3</v>
      </c>
      <c r="M76" s="104">
        <f t="shared" si="2"/>
        <v>1.5667616940523739E-4</v>
      </c>
      <c r="N76" s="104">
        <f>K76/'סכום נכסי הקרן'!$C$42</f>
        <v>1.668361013397815E-5</v>
      </c>
    </row>
    <row r="77" spans="2:14">
      <c r="B77" s="102" t="s">
        <v>1825</v>
      </c>
      <c r="C77" s="96" t="s">
        <v>1826</v>
      </c>
      <c r="D77" s="109" t="s">
        <v>1458</v>
      </c>
      <c r="E77" s="96"/>
      <c r="F77" s="109" t="s">
        <v>1706</v>
      </c>
      <c r="G77" s="109" t="s">
        <v>136</v>
      </c>
      <c r="H77" s="103">
        <v>734223.26996000018</v>
      </c>
      <c r="I77" s="105">
        <v>4415</v>
      </c>
      <c r="J77" s="96"/>
      <c r="K77" s="103">
        <v>112353.70824003199</v>
      </c>
      <c r="L77" s="104">
        <v>2.1884449179135623E-2</v>
      </c>
      <c r="M77" s="104">
        <f t="shared" si="2"/>
        <v>1.4008285298433775E-2</v>
      </c>
      <c r="N77" s="104">
        <f>K77/'סכום נכסי הקרן'!$C$42</f>
        <v>1.491667631725967E-3</v>
      </c>
    </row>
    <row r="78" spans="2:14">
      <c r="B78" s="102" t="s">
        <v>1827</v>
      </c>
      <c r="C78" s="96" t="s">
        <v>1828</v>
      </c>
      <c r="D78" s="109" t="s">
        <v>29</v>
      </c>
      <c r="E78" s="96"/>
      <c r="F78" s="109" t="s">
        <v>1706</v>
      </c>
      <c r="G78" s="109" t="s">
        <v>138</v>
      </c>
      <c r="H78" s="103">
        <v>669106.95322799997</v>
      </c>
      <c r="I78" s="105">
        <v>2557</v>
      </c>
      <c r="J78" s="96"/>
      <c r="K78" s="103">
        <v>66431.076780944961</v>
      </c>
      <c r="L78" s="104">
        <v>9.4908787691914895E-2</v>
      </c>
      <c r="M78" s="104">
        <f t="shared" si="2"/>
        <v>8.2826414081637392E-3</v>
      </c>
      <c r="N78" s="104">
        <f>K78/'סכום נכסי הקרן'!$C$42</f>
        <v>8.8197433379889867E-4</v>
      </c>
    </row>
    <row r="79" spans="2:14">
      <c r="B79" s="102" t="s">
        <v>1829</v>
      </c>
      <c r="C79" s="96" t="s">
        <v>1830</v>
      </c>
      <c r="D79" s="109" t="s">
        <v>1458</v>
      </c>
      <c r="E79" s="96"/>
      <c r="F79" s="109" t="s">
        <v>1706</v>
      </c>
      <c r="G79" s="109" t="s">
        <v>136</v>
      </c>
      <c r="H79" s="103">
        <v>447017.55648899992</v>
      </c>
      <c r="I79" s="105">
        <v>14318</v>
      </c>
      <c r="J79" s="96"/>
      <c r="K79" s="103">
        <v>221837.77297375698</v>
      </c>
      <c r="L79" s="104">
        <v>1.7458213493028703E-3</v>
      </c>
      <c r="M79" s="104">
        <f t="shared" si="2"/>
        <v>2.7658782807119961E-2</v>
      </c>
      <c r="N79" s="104">
        <f>K79/'סכום נכסי הקרן'!$C$42</f>
        <v>2.9452363488722227E-3</v>
      </c>
    </row>
    <row r="80" spans="2:14">
      <c r="B80" s="102" t="s">
        <v>1831</v>
      </c>
      <c r="C80" s="96" t="s">
        <v>1832</v>
      </c>
      <c r="D80" s="109" t="s">
        <v>125</v>
      </c>
      <c r="E80" s="96"/>
      <c r="F80" s="109" t="s">
        <v>1706</v>
      </c>
      <c r="G80" s="109" t="s">
        <v>136</v>
      </c>
      <c r="H80" s="103">
        <v>17157589.767597999</v>
      </c>
      <c r="I80" s="105">
        <v>737.5</v>
      </c>
      <c r="J80" s="96"/>
      <c r="K80" s="103">
        <v>438578.02024535014</v>
      </c>
      <c r="L80" s="104">
        <v>8.0552064636610327E-2</v>
      </c>
      <c r="M80" s="104">
        <f t="shared" si="2"/>
        <v>5.4682004977474337E-2</v>
      </c>
      <c r="N80" s="104">
        <f>K80/'סכום נכסי הקרן'!$C$42</f>
        <v>5.8227952333249873E-3</v>
      </c>
    </row>
    <row r="81" spans="2:14">
      <c r="B81" s="102" t="s">
        <v>1833</v>
      </c>
      <c r="C81" s="96" t="s">
        <v>1834</v>
      </c>
      <c r="D81" s="109" t="s">
        <v>1458</v>
      </c>
      <c r="E81" s="96"/>
      <c r="F81" s="109" t="s">
        <v>1706</v>
      </c>
      <c r="G81" s="109" t="s">
        <v>136</v>
      </c>
      <c r="H81" s="103">
        <v>242333.28158199997</v>
      </c>
      <c r="I81" s="105">
        <v>28425</v>
      </c>
      <c r="J81" s="96"/>
      <c r="K81" s="103">
        <v>238749.29351448704</v>
      </c>
      <c r="L81" s="104">
        <v>1.4381797126528187E-2</v>
      </c>
      <c r="M81" s="104">
        <f t="shared" si="2"/>
        <v>2.9767314944383776E-2</v>
      </c>
      <c r="N81" s="104">
        <f>K81/'סכום נכסי הקרן'!$C$42</f>
        <v>3.1697626968587296E-3</v>
      </c>
    </row>
    <row r="82" spans="2:14">
      <c r="B82" s="102" t="s">
        <v>1835</v>
      </c>
      <c r="C82" s="96" t="s">
        <v>1836</v>
      </c>
      <c r="D82" s="109" t="s">
        <v>29</v>
      </c>
      <c r="E82" s="96"/>
      <c r="F82" s="109" t="s">
        <v>1706</v>
      </c>
      <c r="G82" s="109" t="s">
        <v>138</v>
      </c>
      <c r="H82" s="103">
        <v>1005833.3101580001</v>
      </c>
      <c r="I82" s="105">
        <v>3494.5</v>
      </c>
      <c r="J82" s="96"/>
      <c r="K82" s="103">
        <v>136475.93545740805</v>
      </c>
      <c r="L82" s="104">
        <v>8.9011797359115047E-2</v>
      </c>
      <c r="M82" s="104">
        <f t="shared" si="2"/>
        <v>1.7015849945723711E-2</v>
      </c>
      <c r="N82" s="104">
        <f>K82/'סכום נכסי הקרן'!$C$42</f>
        <v>1.8119271595060959E-3</v>
      </c>
    </row>
    <row r="83" spans="2:14">
      <c r="B83" s="102" t="s">
        <v>1837</v>
      </c>
      <c r="C83" s="96" t="s">
        <v>1838</v>
      </c>
      <c r="D83" s="109" t="s">
        <v>1458</v>
      </c>
      <c r="E83" s="96"/>
      <c r="F83" s="109" t="s">
        <v>1706</v>
      </c>
      <c r="G83" s="109" t="s">
        <v>136</v>
      </c>
      <c r="H83" s="103">
        <v>27336.236304000002</v>
      </c>
      <c r="I83" s="105">
        <v>16472</v>
      </c>
      <c r="J83" s="96"/>
      <c r="K83" s="103">
        <v>15606.790909288</v>
      </c>
      <c r="L83" s="104">
        <v>1.4696901238709678E-3</v>
      </c>
      <c r="M83" s="104">
        <f t="shared" si="2"/>
        <v>1.9458581570199779E-3</v>
      </c>
      <c r="N83" s="104">
        <f>K83/'סכום נכסי הקרן'!$C$42</f>
        <v>2.0720406294703133E-4</v>
      </c>
    </row>
    <row r="84" spans="2:14">
      <c r="B84" s="102" t="s">
        <v>1839</v>
      </c>
      <c r="C84" s="96" t="s">
        <v>1840</v>
      </c>
      <c r="D84" s="109" t="s">
        <v>29</v>
      </c>
      <c r="E84" s="96"/>
      <c r="F84" s="109" t="s">
        <v>1706</v>
      </c>
      <c r="G84" s="109" t="s">
        <v>138</v>
      </c>
      <c r="H84" s="103">
        <v>772903.343398</v>
      </c>
      <c r="I84" s="105">
        <v>5170</v>
      </c>
      <c r="J84" s="96"/>
      <c r="K84" s="103">
        <v>155153.20456096905</v>
      </c>
      <c r="L84" s="104">
        <v>0.14175210332838148</v>
      </c>
      <c r="M84" s="104">
        <f t="shared" si="2"/>
        <v>1.93445360059946E-2</v>
      </c>
      <c r="N84" s="104">
        <f>K84/'סכום נכסי הקרן'!$C$42</f>
        <v>2.059896525246093E-3</v>
      </c>
    </row>
    <row r="85" spans="2:14">
      <c r="B85" s="102" t="s">
        <v>1841</v>
      </c>
      <c r="C85" s="96" t="s">
        <v>1842</v>
      </c>
      <c r="D85" s="109" t="s">
        <v>1455</v>
      </c>
      <c r="E85" s="96"/>
      <c r="F85" s="109" t="s">
        <v>1706</v>
      </c>
      <c r="G85" s="109" t="s">
        <v>136</v>
      </c>
      <c r="H85" s="103">
        <v>558823.11343200004</v>
      </c>
      <c r="I85" s="105">
        <v>6194</v>
      </c>
      <c r="J85" s="96"/>
      <c r="K85" s="103">
        <v>119970.40363524901</v>
      </c>
      <c r="L85" s="104">
        <v>1.5247561075907232E-2</v>
      </c>
      <c r="M85" s="104">
        <f t="shared" si="2"/>
        <v>1.4957936572066151E-2</v>
      </c>
      <c r="N85" s="104">
        <f>K85/'סכום נכסי הקרן'!$C$42</f>
        <v>1.5927909338379776E-3</v>
      </c>
    </row>
    <row r="86" spans="2:14">
      <c r="B86" s="102" t="s">
        <v>1843</v>
      </c>
      <c r="C86" s="96" t="s">
        <v>1844</v>
      </c>
      <c r="D86" s="109" t="s">
        <v>125</v>
      </c>
      <c r="E86" s="96"/>
      <c r="F86" s="109" t="s">
        <v>1706</v>
      </c>
      <c r="G86" s="109" t="s">
        <v>136</v>
      </c>
      <c r="H86" s="103">
        <v>3641</v>
      </c>
      <c r="I86" s="105">
        <v>3165.75</v>
      </c>
      <c r="J86" s="96"/>
      <c r="K86" s="103">
        <v>399.50834999999995</v>
      </c>
      <c r="L86" s="104">
        <v>3.7728269892105953E-5</v>
      </c>
      <c r="M86" s="104">
        <f t="shared" si="2"/>
        <v>4.9810789813455474E-5</v>
      </c>
      <c r="N86" s="104">
        <f>K86/'סכום נכסי הקרן'!$C$42</f>
        <v>5.3040854960131668E-6</v>
      </c>
    </row>
    <row r="87" spans="2:14">
      <c r="B87" s="102" t="s">
        <v>1845</v>
      </c>
      <c r="C87" s="96" t="s">
        <v>1846</v>
      </c>
      <c r="D87" s="109" t="s">
        <v>29</v>
      </c>
      <c r="E87" s="96"/>
      <c r="F87" s="109" t="s">
        <v>1706</v>
      </c>
      <c r="G87" s="109" t="s">
        <v>138</v>
      </c>
      <c r="H87" s="103">
        <v>356422.46565499989</v>
      </c>
      <c r="I87" s="105">
        <v>11129.4</v>
      </c>
      <c r="J87" s="96"/>
      <c r="K87" s="103">
        <v>154021.67525150298</v>
      </c>
      <c r="L87" s="104">
        <v>6.5943724104519749E-2</v>
      </c>
      <c r="M87" s="104">
        <f t="shared" si="2"/>
        <v>1.9203456680364536E-2</v>
      </c>
      <c r="N87" s="104">
        <f>K87/'סכום נכסי הקרן'!$C$42</f>
        <v>2.0448737398683836E-3</v>
      </c>
    </row>
    <row r="88" spans="2:14">
      <c r="B88" s="102" t="s">
        <v>1847</v>
      </c>
      <c r="C88" s="96" t="s">
        <v>1848</v>
      </c>
      <c r="D88" s="109" t="s">
        <v>29</v>
      </c>
      <c r="E88" s="96"/>
      <c r="F88" s="109" t="s">
        <v>1706</v>
      </c>
      <c r="G88" s="109" t="s">
        <v>138</v>
      </c>
      <c r="H88" s="103">
        <v>328197.45121100033</v>
      </c>
      <c r="I88" s="105">
        <v>5164.7</v>
      </c>
      <c r="J88" s="96"/>
      <c r="K88" s="103">
        <v>65815.066559043989</v>
      </c>
      <c r="L88" s="104">
        <v>7.5767410990146083E-2</v>
      </c>
      <c r="M88" s="104">
        <f t="shared" si="2"/>
        <v>8.2058371168740856E-3</v>
      </c>
      <c r="N88" s="104">
        <f>K88/'סכום נכסי הקרן'!$C$42</f>
        <v>8.7379585421673025E-4</v>
      </c>
    </row>
    <row r="89" spans="2:14">
      <c r="B89" s="102" t="s">
        <v>1849</v>
      </c>
      <c r="C89" s="96" t="s">
        <v>1850</v>
      </c>
      <c r="D89" s="109" t="s">
        <v>1458</v>
      </c>
      <c r="E89" s="96"/>
      <c r="F89" s="109" t="s">
        <v>1706</v>
      </c>
      <c r="G89" s="109" t="s">
        <v>136</v>
      </c>
      <c r="H89" s="103">
        <v>195297.08144699998</v>
      </c>
      <c r="I89" s="105">
        <v>15280</v>
      </c>
      <c r="J89" s="96"/>
      <c r="K89" s="103">
        <v>103430.271760534</v>
      </c>
      <c r="L89" s="104">
        <v>1.3733067057887956E-2</v>
      </c>
      <c r="M89" s="104">
        <f t="shared" si="2"/>
        <v>1.289570925617084E-2</v>
      </c>
      <c r="N89" s="104">
        <f>K89/'סכום נכסי הקרן'!$C$42</f>
        <v>1.3731953394559805E-3</v>
      </c>
    </row>
    <row r="90" spans="2:14">
      <c r="B90" s="102" t="s">
        <v>1851</v>
      </c>
      <c r="C90" s="96" t="s">
        <v>1852</v>
      </c>
      <c r="D90" s="109" t="s">
        <v>125</v>
      </c>
      <c r="E90" s="96"/>
      <c r="F90" s="109" t="s">
        <v>1706</v>
      </c>
      <c r="G90" s="109" t="s">
        <v>136</v>
      </c>
      <c r="H90" s="103">
        <v>105953.06991600001</v>
      </c>
      <c r="I90" s="105">
        <v>56746</v>
      </c>
      <c r="J90" s="96"/>
      <c r="K90" s="103">
        <v>208390.23131063397</v>
      </c>
      <c r="L90" s="104">
        <v>8.5347997820567709E-3</v>
      </c>
      <c r="M90" s="104">
        <f t="shared" si="2"/>
        <v>2.598214032570623E-2</v>
      </c>
      <c r="N90" s="104">
        <f>K90/'סכום נכסי הקרן'!$C$42</f>
        <v>2.7666996281944111E-3</v>
      </c>
    </row>
    <row r="91" spans="2:14">
      <c r="B91" s="102" t="s">
        <v>1853</v>
      </c>
      <c r="C91" s="96" t="s">
        <v>1854</v>
      </c>
      <c r="D91" s="109" t="s">
        <v>1458</v>
      </c>
      <c r="E91" s="96"/>
      <c r="F91" s="109" t="s">
        <v>1706</v>
      </c>
      <c r="G91" s="109" t="s">
        <v>136</v>
      </c>
      <c r="H91" s="103">
        <v>643978.64370500017</v>
      </c>
      <c r="I91" s="105">
        <v>3154</v>
      </c>
      <c r="J91" s="96"/>
      <c r="K91" s="103">
        <v>70398.225539686988</v>
      </c>
      <c r="L91" s="104">
        <v>1.5554243956915445E-2</v>
      </c>
      <c r="M91" s="104">
        <f t="shared" si="2"/>
        <v>8.7772663965536186E-3</v>
      </c>
      <c r="N91" s="104">
        <f>K91/'סכום נכסי הקרן'!$C$42</f>
        <v>9.3464431226560713E-4</v>
      </c>
    </row>
    <row r="92" spans="2:14">
      <c r="B92" s="102" t="s">
        <v>1855</v>
      </c>
      <c r="C92" s="96" t="s">
        <v>1856</v>
      </c>
      <c r="D92" s="109" t="s">
        <v>29</v>
      </c>
      <c r="E92" s="96"/>
      <c r="F92" s="109" t="s">
        <v>1706</v>
      </c>
      <c r="G92" s="109" t="s">
        <v>138</v>
      </c>
      <c r="H92" s="103">
        <v>334981.04338400002</v>
      </c>
      <c r="I92" s="105">
        <v>19034</v>
      </c>
      <c r="J92" s="96"/>
      <c r="K92" s="103">
        <v>247568.460995336</v>
      </c>
      <c r="L92" s="104">
        <v>0.12181128850327273</v>
      </c>
      <c r="M92" s="104">
        <f t="shared" si="2"/>
        <v>3.0866890704735792E-2</v>
      </c>
      <c r="N92" s="104">
        <f>K92/'סכום נכסי הקרן'!$C$42</f>
        <v>3.2868506584046698E-3</v>
      </c>
    </row>
    <row r="93" spans="2:14">
      <c r="B93" s="102" t="s">
        <v>1857</v>
      </c>
      <c r="C93" s="96" t="s">
        <v>1858</v>
      </c>
      <c r="D93" s="109" t="s">
        <v>1458</v>
      </c>
      <c r="E93" s="96"/>
      <c r="F93" s="109" t="s">
        <v>1706</v>
      </c>
      <c r="G93" s="109" t="s">
        <v>136</v>
      </c>
      <c r="H93" s="103">
        <v>51</v>
      </c>
      <c r="I93" s="105">
        <v>30836</v>
      </c>
      <c r="J93" s="103">
        <v>0.24151000000000006</v>
      </c>
      <c r="K93" s="103">
        <v>54.749070000000003</v>
      </c>
      <c r="L93" s="104">
        <v>5.7427121975734056E-8</v>
      </c>
      <c r="M93" s="104">
        <f t="shared" si="2"/>
        <v>6.8261262080058182E-6</v>
      </c>
      <c r="N93" s="104">
        <f>K93/'סכום נכסי הקרן'!$C$42</f>
        <v>7.2687779393649625E-7</v>
      </c>
    </row>
    <row r="94" spans="2:14">
      <c r="B94" s="102" t="s">
        <v>1859</v>
      </c>
      <c r="C94" s="96" t="s">
        <v>1860</v>
      </c>
      <c r="D94" s="109" t="s">
        <v>125</v>
      </c>
      <c r="E94" s="96"/>
      <c r="F94" s="109" t="s">
        <v>1706</v>
      </c>
      <c r="G94" s="109" t="s">
        <v>136</v>
      </c>
      <c r="H94" s="103">
        <v>1303728.1929600001</v>
      </c>
      <c r="I94" s="105">
        <v>2730.125</v>
      </c>
      <c r="J94" s="96"/>
      <c r="K94" s="103">
        <v>123366.75673101799</v>
      </c>
      <c r="L94" s="104">
        <v>0.1224157927661972</v>
      </c>
      <c r="M94" s="104">
        <f t="shared" si="2"/>
        <v>1.5381394630416189E-2</v>
      </c>
      <c r="N94" s="104">
        <f>K94/'סכום נכסי הקרן'!$C$42</f>
        <v>1.6378827252726438E-3</v>
      </c>
    </row>
    <row r="95" spans="2:14">
      <c r="B95" s="102" t="s">
        <v>1861</v>
      </c>
      <c r="C95" s="96" t="s">
        <v>1862</v>
      </c>
      <c r="D95" s="109" t="s">
        <v>1458</v>
      </c>
      <c r="E95" s="96"/>
      <c r="F95" s="109" t="s">
        <v>1706</v>
      </c>
      <c r="G95" s="109" t="s">
        <v>136</v>
      </c>
      <c r="H95" s="103">
        <v>93328.714459999974</v>
      </c>
      <c r="I95" s="105">
        <v>10449</v>
      </c>
      <c r="J95" s="96"/>
      <c r="K95" s="103">
        <v>33800.14561674701</v>
      </c>
      <c r="L95" s="104">
        <v>3.0795874749139094E-4</v>
      </c>
      <c r="M95" s="104">
        <f t="shared" si="2"/>
        <v>4.2142096629018489E-3</v>
      </c>
      <c r="N95" s="104">
        <f>K95/'סכום נכסי הקרן'!$C$42</f>
        <v>4.4874872359719351E-4</v>
      </c>
    </row>
    <row r="96" spans="2:14">
      <c r="B96" s="102" t="s">
        <v>1863</v>
      </c>
      <c r="C96" s="96" t="s">
        <v>1864</v>
      </c>
      <c r="D96" s="109" t="s">
        <v>129</v>
      </c>
      <c r="E96" s="96"/>
      <c r="F96" s="109" t="s">
        <v>1706</v>
      </c>
      <c r="G96" s="109" t="s">
        <v>136</v>
      </c>
      <c r="H96" s="103">
        <v>604901.84437399998</v>
      </c>
      <c r="I96" s="105">
        <v>9857</v>
      </c>
      <c r="J96" s="96"/>
      <c r="K96" s="103">
        <v>206660.85585457395</v>
      </c>
      <c r="L96" s="104">
        <v>4.0108713203417919E-2</v>
      </c>
      <c r="M96" s="104">
        <f t="shared" si="2"/>
        <v>2.5766521409730243E-2</v>
      </c>
      <c r="N96" s="104">
        <f>K96/'סכום נכסי הקרן'!$C$42</f>
        <v>2.7437395191662788E-3</v>
      </c>
    </row>
    <row r="97" spans="2:14">
      <c r="B97" s="102" t="s">
        <v>1865</v>
      </c>
      <c r="C97" s="96" t="s">
        <v>1866</v>
      </c>
      <c r="D97" s="109" t="s">
        <v>1458</v>
      </c>
      <c r="E97" s="96"/>
      <c r="F97" s="109" t="s">
        <v>1706</v>
      </c>
      <c r="G97" s="109" t="s">
        <v>136</v>
      </c>
      <c r="H97" s="103">
        <v>577916.07263199997</v>
      </c>
      <c r="I97" s="105">
        <v>5643</v>
      </c>
      <c r="J97" s="96"/>
      <c r="K97" s="103">
        <v>113032.512589911</v>
      </c>
      <c r="L97" s="104">
        <v>2.9250589886450737E-3</v>
      </c>
      <c r="M97" s="104">
        <f t="shared" si="2"/>
        <v>1.4092918775547037E-2</v>
      </c>
      <c r="N97" s="104">
        <f>K97/'סכום נכסי הקרן'!$C$42</f>
        <v>1.5006797995738327E-3</v>
      </c>
    </row>
    <row r="98" spans="2:14">
      <c r="B98" s="102" t="s">
        <v>1867</v>
      </c>
      <c r="C98" s="96" t="s">
        <v>1868</v>
      </c>
      <c r="D98" s="109" t="s">
        <v>127</v>
      </c>
      <c r="E98" s="96"/>
      <c r="F98" s="109" t="s">
        <v>1706</v>
      </c>
      <c r="G98" s="109" t="s">
        <v>140</v>
      </c>
      <c r="H98" s="103">
        <v>658576.85668099998</v>
      </c>
      <c r="I98" s="105">
        <v>7511</v>
      </c>
      <c r="J98" s="96"/>
      <c r="K98" s="103">
        <v>117347.49838404002</v>
      </c>
      <c r="L98" s="104">
        <v>9.1245369274160527E-3</v>
      </c>
      <c r="M98" s="104">
        <f t="shared" si="2"/>
        <v>1.4630912162767623E-2</v>
      </c>
      <c r="N98" s="104">
        <f>K98/'סכום נכסי הקרן'!$C$42</f>
        <v>1.5579678476612948E-3</v>
      </c>
    </row>
    <row r="99" spans="2:14">
      <c r="B99" s="102" t="s">
        <v>1869</v>
      </c>
      <c r="C99" s="96" t="s">
        <v>1870</v>
      </c>
      <c r="D99" s="109" t="s">
        <v>1458</v>
      </c>
      <c r="E99" s="96"/>
      <c r="F99" s="109" t="s">
        <v>1706</v>
      </c>
      <c r="G99" s="109" t="s">
        <v>136</v>
      </c>
      <c r="H99" s="103">
        <v>45560.393839999997</v>
      </c>
      <c r="I99" s="105">
        <v>19265</v>
      </c>
      <c r="J99" s="96"/>
      <c r="K99" s="103">
        <v>30421.809420774003</v>
      </c>
      <c r="L99" s="104">
        <v>8.0626357753116437E-4</v>
      </c>
      <c r="M99" s="104">
        <f t="shared" si="2"/>
        <v>3.7929979556201362E-3</v>
      </c>
      <c r="N99" s="104">
        <f>K99/'סכום נכסי הקרן'!$C$42</f>
        <v>4.03896134113853E-4</v>
      </c>
    </row>
    <row r="100" spans="2:14">
      <c r="B100" s="102" t="s">
        <v>1871</v>
      </c>
      <c r="C100" s="96" t="s">
        <v>1872</v>
      </c>
      <c r="D100" s="109" t="s">
        <v>1458</v>
      </c>
      <c r="E100" s="96"/>
      <c r="F100" s="109" t="s">
        <v>1706</v>
      </c>
      <c r="G100" s="109" t="s">
        <v>136</v>
      </c>
      <c r="H100" s="103">
        <v>602069.74019400007</v>
      </c>
      <c r="I100" s="105">
        <v>27871</v>
      </c>
      <c r="J100" s="96"/>
      <c r="K100" s="103">
        <v>581604.70336447377</v>
      </c>
      <c r="L100" s="104">
        <v>5.1397107375831703E-3</v>
      </c>
      <c r="M100" s="104">
        <f t="shared" si="2"/>
        <v>7.2514603596658067E-2</v>
      </c>
      <c r="N100" s="104">
        <f>K100/'סכום נכסי הקרן'!$C$42</f>
        <v>7.7216936054741924E-3</v>
      </c>
    </row>
    <row r="101" spans="2:14">
      <c r="B101" s="102" t="s">
        <v>1873</v>
      </c>
      <c r="C101" s="96" t="s">
        <v>1874</v>
      </c>
      <c r="D101" s="109" t="s">
        <v>1458</v>
      </c>
      <c r="E101" s="96"/>
      <c r="F101" s="109" t="s">
        <v>1706</v>
      </c>
      <c r="G101" s="109" t="s">
        <v>136</v>
      </c>
      <c r="H101" s="103">
        <v>159059.99999999988</v>
      </c>
      <c r="I101" s="105">
        <v>3961</v>
      </c>
      <c r="J101" s="96"/>
      <c r="K101" s="103">
        <v>21837.070630000006</v>
      </c>
      <c r="L101" s="104">
        <v>1.1313426840766893E-4</v>
      </c>
      <c r="M101" s="104">
        <f t="shared" si="2"/>
        <v>2.7226508164160078E-3</v>
      </c>
      <c r="N101" s="104">
        <f>K101/'סכום נכסי הקרן'!$C$42</f>
        <v>2.8992057263383389E-4</v>
      </c>
    </row>
    <row r="102" spans="2:14">
      <c r="B102" s="102" t="s">
        <v>1875</v>
      </c>
      <c r="C102" s="96" t="s">
        <v>1876</v>
      </c>
      <c r="D102" s="109" t="s">
        <v>1458</v>
      </c>
      <c r="E102" s="96"/>
      <c r="F102" s="109" t="s">
        <v>1706</v>
      </c>
      <c r="G102" s="109" t="s">
        <v>136</v>
      </c>
      <c r="H102" s="103">
        <v>4950</v>
      </c>
      <c r="I102" s="105">
        <v>28343</v>
      </c>
      <c r="J102" s="103">
        <v>24.590720000000001</v>
      </c>
      <c r="K102" s="103">
        <v>4887.3141999999998</v>
      </c>
      <c r="L102" s="104">
        <v>9.5070960033065336E-6</v>
      </c>
      <c r="M102" s="104">
        <f t="shared" si="2"/>
        <v>6.093514199853803E-4</v>
      </c>
      <c r="N102" s="104">
        <f>K102/'סכום נכסי הקרן'!$C$42</f>
        <v>6.4886584630031373E-5</v>
      </c>
    </row>
    <row r="103" spans="2:14">
      <c r="B103" s="102" t="s">
        <v>1877</v>
      </c>
      <c r="C103" s="96" t="s">
        <v>1878</v>
      </c>
      <c r="D103" s="109" t="s">
        <v>125</v>
      </c>
      <c r="E103" s="96"/>
      <c r="F103" s="109" t="s">
        <v>1706</v>
      </c>
      <c r="G103" s="109" t="s">
        <v>136</v>
      </c>
      <c r="H103" s="103">
        <v>398</v>
      </c>
      <c r="I103" s="105">
        <v>5829</v>
      </c>
      <c r="J103" s="96"/>
      <c r="K103" s="103">
        <v>80.409189999999995</v>
      </c>
      <c r="L103" s="104">
        <v>9.6397810259313289E-7</v>
      </c>
      <c r="M103" s="104">
        <f t="shared" si="2"/>
        <v>1.0025435669017196E-5</v>
      </c>
      <c r="N103" s="104">
        <f>K103/'סכום נכסי הקרן'!$C$42</f>
        <v>1.0675552048540837E-6</v>
      </c>
    </row>
    <row r="104" spans="2:14">
      <c r="B104" s="102" t="s">
        <v>1879</v>
      </c>
      <c r="C104" s="96" t="s">
        <v>1880</v>
      </c>
      <c r="D104" s="109" t="s">
        <v>1458</v>
      </c>
      <c r="E104" s="96"/>
      <c r="F104" s="109" t="s">
        <v>1706</v>
      </c>
      <c r="G104" s="109" t="s">
        <v>136</v>
      </c>
      <c r="H104" s="103">
        <v>656812.65617099917</v>
      </c>
      <c r="I104" s="105">
        <v>2991</v>
      </c>
      <c r="J104" s="96"/>
      <c r="K104" s="103">
        <v>68090.493850619954</v>
      </c>
      <c r="L104" s="104">
        <v>1.4759834970134812E-2</v>
      </c>
      <c r="M104" s="104">
        <f t="shared" si="2"/>
        <v>8.4895378969866674E-3</v>
      </c>
      <c r="N104" s="104">
        <f>K104/'סכום נכסי הקרן'!$C$42</f>
        <v>9.0400563805349008E-4</v>
      </c>
    </row>
    <row r="105" spans="2:14">
      <c r="B105" s="102" t="s">
        <v>1881</v>
      </c>
      <c r="C105" s="96" t="s">
        <v>1882</v>
      </c>
      <c r="D105" s="109" t="s">
        <v>1458</v>
      </c>
      <c r="E105" s="96"/>
      <c r="F105" s="109" t="s">
        <v>1706</v>
      </c>
      <c r="G105" s="109" t="s">
        <v>136</v>
      </c>
      <c r="H105" s="103">
        <v>138083.03979199997</v>
      </c>
      <c r="I105" s="105">
        <v>9595.98</v>
      </c>
      <c r="J105" s="96"/>
      <c r="K105" s="103">
        <v>45925.958776711988</v>
      </c>
      <c r="L105" s="104">
        <v>5.021201446981817E-2</v>
      </c>
      <c r="M105" s="104">
        <f t="shared" si="2"/>
        <v>5.7260587409705506E-3</v>
      </c>
      <c r="N105" s="104">
        <f>K105/'סכום נכסי הקרן'!$C$42</f>
        <v>6.0973747316684789E-4</v>
      </c>
    </row>
    <row r="106" spans="2:14">
      <c r="B106" s="102" t="s">
        <v>1883</v>
      </c>
      <c r="C106" s="96" t="s">
        <v>1884</v>
      </c>
      <c r="D106" s="109" t="s">
        <v>1458</v>
      </c>
      <c r="E106" s="96"/>
      <c r="F106" s="109" t="s">
        <v>1706</v>
      </c>
      <c r="G106" s="109" t="s">
        <v>136</v>
      </c>
      <c r="H106" s="103">
        <v>714</v>
      </c>
      <c r="I106" s="105">
        <v>6071</v>
      </c>
      <c r="J106" s="96"/>
      <c r="K106" s="103">
        <v>150.24048999999999</v>
      </c>
      <c r="L106" s="104">
        <v>2.1538461538461539E-5</v>
      </c>
      <c r="M106" s="104">
        <f t="shared" si="2"/>
        <v>1.8732017663361879E-5</v>
      </c>
      <c r="N106" s="104">
        <f>K106/'סכום נכסי הקרן'!$C$42</f>
        <v>1.9946727119042974E-6</v>
      </c>
    </row>
    <row r="107" spans="2:14">
      <c r="B107" s="99"/>
      <c r="C107" s="96"/>
      <c r="D107" s="96"/>
      <c r="E107" s="96"/>
      <c r="F107" s="96"/>
      <c r="G107" s="96"/>
      <c r="H107" s="103"/>
      <c r="I107" s="105"/>
      <c r="J107" s="96"/>
      <c r="K107" s="96"/>
      <c r="L107" s="96"/>
      <c r="M107" s="104"/>
      <c r="N107" s="96"/>
    </row>
    <row r="108" spans="2:14">
      <c r="B108" s="112" t="s">
        <v>235</v>
      </c>
      <c r="C108" s="98"/>
      <c r="D108" s="98"/>
      <c r="E108" s="98"/>
      <c r="F108" s="98"/>
      <c r="G108" s="98"/>
      <c r="H108" s="106"/>
      <c r="I108" s="108"/>
      <c r="J108" s="98"/>
      <c r="K108" s="106">
        <v>332568.3145983679</v>
      </c>
      <c r="L108" s="98"/>
      <c r="M108" s="107">
        <f t="shared" ref="M108:M118" si="3">K108/$K$11</f>
        <v>4.1464691331418835E-2</v>
      </c>
      <c r="N108" s="107">
        <f>K108/'סכום נכסי הקרן'!$C$42</f>
        <v>4.4153539566688582E-3</v>
      </c>
    </row>
    <row r="109" spans="2:14">
      <c r="B109" s="102" t="s">
        <v>1885</v>
      </c>
      <c r="C109" s="96" t="s">
        <v>1886</v>
      </c>
      <c r="D109" s="109" t="s">
        <v>29</v>
      </c>
      <c r="E109" s="96"/>
      <c r="F109" s="109" t="s">
        <v>1738</v>
      </c>
      <c r="G109" s="109" t="s">
        <v>138</v>
      </c>
      <c r="H109" s="103">
        <v>13186</v>
      </c>
      <c r="I109" s="105">
        <v>18653</v>
      </c>
      <c r="J109" s="96"/>
      <c r="K109" s="103">
        <v>9550.0750099999987</v>
      </c>
      <c r="L109" s="104">
        <v>2.1912608806921099E-2</v>
      </c>
      <c r="M109" s="104">
        <f t="shared" si="3"/>
        <v>1.1907054734296384E-3</v>
      </c>
      <c r="N109" s="104">
        <f>K109/'סכום נכסי הקרן'!$C$42</f>
        <v>1.2679187893414193E-4</v>
      </c>
    </row>
    <row r="110" spans="2:14">
      <c r="B110" s="102" t="s">
        <v>1887</v>
      </c>
      <c r="C110" s="96" t="s">
        <v>1888</v>
      </c>
      <c r="D110" s="109" t="s">
        <v>125</v>
      </c>
      <c r="E110" s="96"/>
      <c r="F110" s="109" t="s">
        <v>1738</v>
      </c>
      <c r="G110" s="109" t="s">
        <v>136</v>
      </c>
      <c r="H110" s="103">
        <v>56020.429019000003</v>
      </c>
      <c r="I110" s="105">
        <v>10055</v>
      </c>
      <c r="J110" s="96"/>
      <c r="K110" s="103">
        <v>19523.472439348003</v>
      </c>
      <c r="L110" s="104">
        <v>8.1812318864940906E-3</v>
      </c>
      <c r="M110" s="104">
        <f t="shared" si="3"/>
        <v>2.4341908801284238E-3</v>
      </c>
      <c r="N110" s="104">
        <f>K110/'סכום נכסי הקרן'!$C$42</f>
        <v>2.5920401162418395E-4</v>
      </c>
    </row>
    <row r="111" spans="2:14">
      <c r="B111" s="102" t="s">
        <v>1889</v>
      </c>
      <c r="C111" s="96" t="s">
        <v>1890</v>
      </c>
      <c r="D111" s="109" t="s">
        <v>125</v>
      </c>
      <c r="E111" s="96"/>
      <c r="F111" s="109" t="s">
        <v>1738</v>
      </c>
      <c r="G111" s="109" t="s">
        <v>136</v>
      </c>
      <c r="H111" s="103">
        <v>604403.37487599999</v>
      </c>
      <c r="I111" s="105">
        <v>9602</v>
      </c>
      <c r="J111" s="96"/>
      <c r="K111" s="103">
        <v>201148.65858130404</v>
      </c>
      <c r="L111" s="104">
        <v>1.3670528197082497E-2</v>
      </c>
      <c r="M111" s="104">
        <f t="shared" si="3"/>
        <v>2.5079259429375767E-2</v>
      </c>
      <c r="N111" s="104">
        <f>K111/'סכום נכסי הקרן'!$C$42</f>
        <v>2.6705566542566611E-3</v>
      </c>
    </row>
    <row r="112" spans="2:14">
      <c r="B112" s="102" t="s">
        <v>1891</v>
      </c>
      <c r="C112" s="96" t="s">
        <v>1892</v>
      </c>
      <c r="D112" s="109" t="s">
        <v>125</v>
      </c>
      <c r="E112" s="96"/>
      <c r="F112" s="109" t="s">
        <v>1738</v>
      </c>
      <c r="G112" s="109" t="s">
        <v>138</v>
      </c>
      <c r="H112" s="103">
        <v>5113</v>
      </c>
      <c r="I112" s="105">
        <v>9738</v>
      </c>
      <c r="J112" s="96"/>
      <c r="K112" s="103">
        <v>1933.2614199999998</v>
      </c>
      <c r="L112" s="104">
        <v>8.0172438637978618E-5</v>
      </c>
      <c r="M112" s="104">
        <f t="shared" si="3"/>
        <v>2.4103946324546778E-4</v>
      </c>
      <c r="N112" s="104">
        <f>K112/'סכום נכסי הקרן'!$C$42</f>
        <v>2.5667007605282391E-5</v>
      </c>
    </row>
    <row r="113" spans="2:14">
      <c r="B113" s="102" t="s">
        <v>1893</v>
      </c>
      <c r="C113" s="96" t="s">
        <v>1894</v>
      </c>
      <c r="D113" s="109" t="s">
        <v>125</v>
      </c>
      <c r="E113" s="96"/>
      <c r="F113" s="109" t="s">
        <v>1738</v>
      </c>
      <c r="G113" s="109" t="s">
        <v>136</v>
      </c>
      <c r="H113" s="103">
        <v>12049</v>
      </c>
      <c r="I113" s="105">
        <v>12829</v>
      </c>
      <c r="J113" s="96"/>
      <c r="K113" s="103">
        <v>5357.6256899999998</v>
      </c>
      <c r="L113" s="104">
        <v>1.9233241272687311E-4</v>
      </c>
      <c r="M113" s="104">
        <f t="shared" si="3"/>
        <v>6.6798996102023747E-4</v>
      </c>
      <c r="N113" s="104">
        <f>K113/'סכום נכסי הקרן'!$C$42</f>
        <v>7.1130690298204115E-5</v>
      </c>
    </row>
    <row r="114" spans="2:14">
      <c r="B114" s="102" t="s">
        <v>1895</v>
      </c>
      <c r="C114" s="96" t="s">
        <v>1896</v>
      </c>
      <c r="D114" s="109" t="s">
        <v>125</v>
      </c>
      <c r="E114" s="96"/>
      <c r="F114" s="109" t="s">
        <v>1738</v>
      </c>
      <c r="G114" s="109" t="s">
        <v>139</v>
      </c>
      <c r="H114" s="103">
        <v>4476335.7498910008</v>
      </c>
      <c r="I114" s="105">
        <v>125</v>
      </c>
      <c r="J114" s="96"/>
      <c r="K114" s="103">
        <v>23803.474891127004</v>
      </c>
      <c r="L114" s="104">
        <v>1.9518978685134171E-2</v>
      </c>
      <c r="M114" s="104">
        <f t="shared" si="3"/>
        <v>2.9678225364546005E-3</v>
      </c>
      <c r="N114" s="104">
        <f>K114/'סכום נכסי הקרן'!$C$42</f>
        <v>3.1602760223845217E-4</v>
      </c>
    </row>
    <row r="115" spans="2:14">
      <c r="B115" s="102" t="s">
        <v>1897</v>
      </c>
      <c r="C115" s="96" t="s">
        <v>1898</v>
      </c>
      <c r="D115" s="109" t="s">
        <v>1458</v>
      </c>
      <c r="E115" s="96"/>
      <c r="F115" s="109" t="s">
        <v>1738</v>
      </c>
      <c r="G115" s="109" t="s">
        <v>136</v>
      </c>
      <c r="H115" s="103">
        <v>33496</v>
      </c>
      <c r="I115" s="105">
        <v>10116</v>
      </c>
      <c r="J115" s="96"/>
      <c r="K115" s="103">
        <v>11744.386279999999</v>
      </c>
      <c r="L115" s="104">
        <v>3.2184604495976706E-4</v>
      </c>
      <c r="M115" s="104">
        <f t="shared" si="3"/>
        <v>1.4642926899553169E-3</v>
      </c>
      <c r="N115" s="104">
        <f>K115/'סכום נכסי הקרן'!$C$42</f>
        <v>1.5592472329382861E-4</v>
      </c>
    </row>
    <row r="116" spans="2:14">
      <c r="B116" s="102" t="s">
        <v>1899</v>
      </c>
      <c r="C116" s="96" t="s">
        <v>1900</v>
      </c>
      <c r="D116" s="109" t="s">
        <v>125</v>
      </c>
      <c r="E116" s="96"/>
      <c r="F116" s="109" t="s">
        <v>1738</v>
      </c>
      <c r="G116" s="109" t="s">
        <v>136</v>
      </c>
      <c r="H116" s="103">
        <v>168383.75610000006</v>
      </c>
      <c r="I116" s="105">
        <v>6814</v>
      </c>
      <c r="J116" s="96"/>
      <c r="K116" s="103">
        <v>39767.737246588833</v>
      </c>
      <c r="L116" s="104">
        <v>3.9181629959004951E-3</v>
      </c>
      <c r="M116" s="104">
        <f t="shared" si="3"/>
        <v>4.9582503127821014E-3</v>
      </c>
      <c r="N116" s="104">
        <f>K116/'סכום נכסי הקרן'!$C$42</f>
        <v>5.279776463718328E-4</v>
      </c>
    </row>
    <row r="117" spans="2:14">
      <c r="B117" s="102" t="s">
        <v>1901</v>
      </c>
      <c r="C117" s="96" t="s">
        <v>1902</v>
      </c>
      <c r="D117" s="109" t="s">
        <v>1458</v>
      </c>
      <c r="E117" s="96"/>
      <c r="F117" s="109" t="s">
        <v>1738</v>
      </c>
      <c r="G117" s="109" t="s">
        <v>136</v>
      </c>
      <c r="H117" s="103">
        <v>73562</v>
      </c>
      <c r="I117" s="105">
        <v>3653</v>
      </c>
      <c r="J117" s="96"/>
      <c r="K117" s="103">
        <v>9313.9040499999992</v>
      </c>
      <c r="L117" s="104">
        <v>4.2718913613462367E-4</v>
      </c>
      <c r="M117" s="104">
        <f t="shared" si="3"/>
        <v>1.1612596256805189E-3</v>
      </c>
      <c r="N117" s="104">
        <f>K117/'סכום נכסי הקרן'!$C$42</f>
        <v>1.2365634756535951E-4</v>
      </c>
    </row>
    <row r="118" spans="2:14">
      <c r="B118" s="102" t="s">
        <v>1903</v>
      </c>
      <c r="C118" s="96" t="s">
        <v>1904</v>
      </c>
      <c r="D118" s="109" t="s">
        <v>1458</v>
      </c>
      <c r="E118" s="96"/>
      <c r="F118" s="109" t="s">
        <v>1738</v>
      </c>
      <c r="G118" s="109" t="s">
        <v>136</v>
      </c>
      <c r="H118" s="103">
        <v>36390</v>
      </c>
      <c r="I118" s="105">
        <v>8266</v>
      </c>
      <c r="J118" s="96"/>
      <c r="K118" s="103">
        <v>10425.718989999999</v>
      </c>
      <c r="L118" s="104">
        <v>1.042580264391078E-4</v>
      </c>
      <c r="M118" s="104">
        <f t="shared" si="3"/>
        <v>1.2998809593467605E-3</v>
      </c>
      <c r="N118" s="104">
        <f>K118/'סכום נכסי הקרן'!$C$42</f>
        <v>1.3841739448091145E-4</v>
      </c>
    </row>
    <row r="119" spans="2:14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</row>
    <row r="120" spans="2:14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</row>
    <row r="121" spans="2:14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</row>
    <row r="122" spans="2:14">
      <c r="B122" s="131" t="s">
        <v>229</v>
      </c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</row>
    <row r="123" spans="2:14">
      <c r="B123" s="131" t="s">
        <v>116</v>
      </c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</row>
    <row r="124" spans="2:14">
      <c r="B124" s="131" t="s">
        <v>211</v>
      </c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</row>
    <row r="125" spans="2:14">
      <c r="B125" s="131" t="s">
        <v>219</v>
      </c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</row>
    <row r="126" spans="2:14">
      <c r="B126" s="131" t="s">
        <v>227</v>
      </c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</row>
    <row r="127" spans="2:14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</row>
    <row r="128" spans="2:14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</row>
    <row r="129" spans="2:14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</row>
    <row r="130" spans="2:14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</row>
    <row r="131" spans="2:14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</row>
    <row r="132" spans="2:14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</row>
    <row r="133" spans="2:14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</row>
    <row r="134" spans="2:14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</row>
    <row r="135" spans="2:14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</row>
    <row r="136" spans="2:14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</row>
    <row r="137" spans="2:14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</row>
    <row r="138" spans="2:14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</row>
    <row r="139" spans="2:14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</row>
    <row r="140" spans="2:14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</row>
    <row r="141" spans="2:14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</row>
    <row r="142" spans="2:14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</row>
    <row r="143" spans="2:14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</row>
    <row r="144" spans="2:14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</row>
    <row r="145" spans="2:14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</row>
    <row r="146" spans="2:14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</row>
    <row r="147" spans="2:14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</row>
    <row r="148" spans="2:14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</row>
    <row r="149" spans="2:14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</row>
    <row r="150" spans="2:14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</row>
    <row r="151" spans="2:14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</row>
    <row r="152" spans="2:14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</row>
    <row r="153" spans="2:14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</row>
    <row r="154" spans="2:14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</row>
    <row r="155" spans="2:14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</row>
    <row r="156" spans="2:14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</row>
    <row r="157" spans="2:14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</row>
    <row r="158" spans="2:14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</row>
    <row r="159" spans="2:14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</row>
    <row r="160" spans="2:14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</row>
    <row r="161" spans="2:14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</row>
    <row r="162" spans="2:14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</row>
    <row r="163" spans="2:14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</row>
    <row r="164" spans="2:14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</row>
    <row r="165" spans="2:14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</row>
    <row r="166" spans="2:14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</row>
    <row r="167" spans="2:14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</row>
    <row r="168" spans="2:14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</row>
    <row r="169" spans="2:14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</row>
    <row r="170" spans="2:14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</row>
    <row r="171" spans="2:14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</row>
    <row r="172" spans="2:14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</row>
    <row r="173" spans="2:14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</row>
    <row r="174" spans="2:14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</row>
    <row r="175" spans="2:14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</row>
    <row r="176" spans="2:14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</row>
    <row r="177" spans="2:14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</row>
    <row r="178" spans="2:14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</row>
    <row r="179" spans="2:14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</row>
    <row r="180" spans="2:14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</row>
    <row r="181" spans="2:14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</row>
    <row r="182" spans="2:14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</row>
    <row r="183" spans="2:14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</row>
    <row r="184" spans="2:14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</row>
    <row r="185" spans="2:14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</row>
    <row r="186" spans="2:14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</row>
    <row r="187" spans="2:14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</row>
    <row r="188" spans="2:14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</row>
    <row r="189" spans="2:14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</row>
    <row r="190" spans="2:14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</row>
    <row r="191" spans="2:14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</row>
    <row r="192" spans="2:14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</row>
    <row r="193" spans="2:14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</row>
    <row r="194" spans="2:14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</row>
    <row r="195" spans="2:14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</row>
    <row r="196" spans="2:14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</row>
    <row r="197" spans="2:14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</row>
    <row r="198" spans="2:14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</row>
    <row r="199" spans="2:14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</row>
    <row r="200" spans="2:14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</row>
    <row r="201" spans="2:14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</row>
    <row r="202" spans="2:14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</row>
    <row r="203" spans="2:14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</row>
    <row r="204" spans="2:14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</row>
    <row r="205" spans="2:14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</row>
    <row r="206" spans="2:14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</row>
    <row r="207" spans="2:14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</row>
    <row r="208" spans="2:14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</row>
    <row r="209" spans="2:14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</row>
    <row r="210" spans="2:14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</row>
    <row r="211" spans="2:14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</row>
    <row r="212" spans="2:14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</row>
    <row r="213" spans="2:14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</row>
    <row r="214" spans="2:14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</row>
    <row r="215" spans="2:14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</row>
    <row r="216" spans="2:14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</row>
    <row r="217" spans="2:14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</row>
    <row r="218" spans="2:14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</row>
    <row r="219" spans="2:14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</row>
    <row r="220" spans="2:14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</row>
    <row r="221" spans="2:14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</row>
    <row r="222" spans="2:14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</row>
    <row r="223" spans="2:14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</row>
    <row r="224" spans="2:14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</row>
    <row r="225" spans="2:14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</row>
    <row r="226" spans="2:14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</row>
    <row r="227" spans="2:14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</row>
    <row r="228" spans="2:14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</row>
    <row r="229" spans="2:14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</row>
    <row r="230" spans="2:14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</row>
    <row r="231" spans="2:14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</row>
    <row r="232" spans="2:14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</row>
    <row r="233" spans="2:14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</row>
    <row r="234" spans="2:14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</row>
    <row r="235" spans="2:14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</row>
    <row r="236" spans="2:14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</row>
    <row r="237" spans="2:14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</row>
    <row r="238" spans="2:14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</row>
    <row r="239" spans="2:14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</row>
    <row r="240" spans="2:14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</row>
    <row r="241" spans="2:14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</row>
    <row r="242" spans="2:14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</row>
    <row r="243" spans="2:14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</row>
    <row r="244" spans="2:14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</row>
    <row r="245" spans="2:14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</row>
    <row r="246" spans="2:14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</row>
    <row r="247" spans="2:14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</row>
    <row r="248" spans="2:14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</row>
    <row r="249" spans="2:14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</row>
    <row r="250" spans="2:14">
      <c r="B250" s="87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</row>
    <row r="251" spans="2:14">
      <c r="B251" s="87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</row>
    <row r="252" spans="2:14">
      <c r="B252" s="13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</row>
    <row r="253" spans="2:14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</row>
    <row r="254" spans="2:14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</row>
    <row r="255" spans="2:14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</row>
    <row r="256" spans="2:14">
      <c r="B256" s="126"/>
      <c r="C256" s="126"/>
      <c r="D256" s="126"/>
      <c r="E256" s="126"/>
      <c r="F256" s="126"/>
      <c r="G256" s="126"/>
      <c r="H256" s="125"/>
      <c r="I256" s="125"/>
      <c r="J256" s="125"/>
      <c r="K256" s="125"/>
      <c r="L256" s="125"/>
      <c r="M256" s="125"/>
      <c r="N256" s="125"/>
    </row>
    <row r="257" spans="2:14">
      <c r="B257" s="126"/>
      <c r="C257" s="126"/>
      <c r="D257" s="126"/>
      <c r="E257" s="126"/>
      <c r="F257" s="126"/>
      <c r="G257" s="126"/>
      <c r="H257" s="125"/>
      <c r="I257" s="125"/>
      <c r="J257" s="125"/>
      <c r="K257" s="125"/>
      <c r="L257" s="125"/>
      <c r="M257" s="125"/>
      <c r="N257" s="125"/>
    </row>
    <row r="258" spans="2:14">
      <c r="B258" s="126"/>
      <c r="C258" s="126"/>
      <c r="D258" s="126"/>
      <c r="E258" s="126"/>
      <c r="F258" s="126"/>
      <c r="G258" s="126"/>
      <c r="H258" s="125"/>
      <c r="I258" s="125"/>
      <c r="J258" s="125"/>
      <c r="K258" s="125"/>
      <c r="L258" s="125"/>
      <c r="M258" s="125"/>
      <c r="N258" s="125"/>
    </row>
    <row r="259" spans="2:14">
      <c r="B259" s="126"/>
      <c r="C259" s="126"/>
      <c r="D259" s="126"/>
      <c r="E259" s="126"/>
      <c r="F259" s="126"/>
      <c r="G259" s="126"/>
      <c r="H259" s="125"/>
      <c r="I259" s="125"/>
      <c r="J259" s="125"/>
      <c r="K259" s="125"/>
      <c r="L259" s="125"/>
      <c r="M259" s="125"/>
      <c r="N259" s="125"/>
    </row>
    <row r="260" spans="2:14">
      <c r="B260" s="126"/>
      <c r="C260" s="126"/>
      <c r="D260" s="126"/>
      <c r="E260" s="126"/>
      <c r="F260" s="126"/>
      <c r="G260" s="126"/>
      <c r="H260" s="125"/>
      <c r="I260" s="125"/>
      <c r="J260" s="125"/>
      <c r="K260" s="125"/>
      <c r="L260" s="125"/>
      <c r="M260" s="125"/>
      <c r="N260" s="125"/>
    </row>
    <row r="261" spans="2:14">
      <c r="B261" s="126"/>
      <c r="C261" s="126"/>
      <c r="D261" s="126"/>
      <c r="E261" s="126"/>
      <c r="F261" s="126"/>
      <c r="G261" s="126"/>
      <c r="H261" s="125"/>
      <c r="I261" s="125"/>
      <c r="J261" s="125"/>
      <c r="K261" s="125"/>
      <c r="L261" s="125"/>
      <c r="M261" s="125"/>
      <c r="N261" s="125"/>
    </row>
    <row r="262" spans="2:14">
      <c r="B262" s="126"/>
      <c r="C262" s="126"/>
      <c r="D262" s="126"/>
      <c r="E262" s="126"/>
      <c r="F262" s="126"/>
      <c r="G262" s="126"/>
      <c r="H262" s="125"/>
      <c r="I262" s="125"/>
      <c r="J262" s="125"/>
      <c r="K262" s="125"/>
      <c r="L262" s="125"/>
      <c r="M262" s="125"/>
      <c r="N262" s="125"/>
    </row>
    <row r="263" spans="2:14">
      <c r="B263" s="126"/>
      <c r="C263" s="126"/>
      <c r="D263" s="126"/>
      <c r="E263" s="126"/>
      <c r="F263" s="126"/>
      <c r="G263" s="126"/>
      <c r="H263" s="125"/>
      <c r="I263" s="125"/>
      <c r="J263" s="125"/>
      <c r="K263" s="125"/>
      <c r="L263" s="125"/>
      <c r="M263" s="125"/>
      <c r="N263" s="125"/>
    </row>
    <row r="264" spans="2:14">
      <c r="B264" s="126"/>
      <c r="C264" s="126"/>
      <c r="D264" s="126"/>
      <c r="E264" s="126"/>
      <c r="F264" s="126"/>
      <c r="G264" s="126"/>
      <c r="H264" s="125"/>
      <c r="I264" s="125"/>
      <c r="J264" s="125"/>
      <c r="K264" s="125"/>
      <c r="L264" s="125"/>
      <c r="M264" s="125"/>
      <c r="N264" s="125"/>
    </row>
    <row r="265" spans="2:14">
      <c r="B265" s="126"/>
      <c r="C265" s="126"/>
      <c r="D265" s="126"/>
      <c r="E265" s="126"/>
      <c r="F265" s="126"/>
      <c r="G265" s="126"/>
      <c r="H265" s="125"/>
      <c r="I265" s="125"/>
      <c r="J265" s="125"/>
      <c r="K265" s="125"/>
      <c r="L265" s="125"/>
      <c r="M265" s="125"/>
      <c r="N265" s="125"/>
    </row>
    <row r="266" spans="2:14">
      <c r="B266" s="126"/>
      <c r="C266" s="126"/>
      <c r="D266" s="126"/>
      <c r="E266" s="126"/>
      <c r="F266" s="126"/>
      <c r="G266" s="126"/>
      <c r="H266" s="125"/>
      <c r="I266" s="125"/>
      <c r="J266" s="125"/>
      <c r="K266" s="125"/>
      <c r="L266" s="125"/>
      <c r="M266" s="125"/>
      <c r="N266" s="125"/>
    </row>
    <row r="267" spans="2:14">
      <c r="B267" s="126"/>
      <c r="C267" s="126"/>
      <c r="D267" s="126"/>
      <c r="E267" s="126"/>
      <c r="F267" s="126"/>
      <c r="G267" s="126"/>
      <c r="H267" s="125"/>
      <c r="I267" s="125"/>
      <c r="J267" s="125"/>
      <c r="K267" s="125"/>
      <c r="L267" s="125"/>
      <c r="M267" s="125"/>
      <c r="N267" s="125"/>
    </row>
    <row r="268" spans="2:14">
      <c r="B268" s="126"/>
      <c r="C268" s="126"/>
      <c r="D268" s="126"/>
      <c r="E268" s="126"/>
      <c r="F268" s="126"/>
      <c r="G268" s="126"/>
      <c r="H268" s="125"/>
      <c r="I268" s="125"/>
      <c r="J268" s="125"/>
      <c r="K268" s="125"/>
      <c r="L268" s="125"/>
      <c r="M268" s="125"/>
      <c r="N268" s="125"/>
    </row>
    <row r="269" spans="2:14">
      <c r="B269" s="126"/>
      <c r="C269" s="126"/>
      <c r="D269" s="126"/>
      <c r="E269" s="126"/>
      <c r="F269" s="126"/>
      <c r="G269" s="126"/>
      <c r="H269" s="125"/>
      <c r="I269" s="125"/>
      <c r="J269" s="125"/>
      <c r="K269" s="125"/>
      <c r="L269" s="125"/>
      <c r="M269" s="125"/>
      <c r="N269" s="125"/>
    </row>
    <row r="270" spans="2:14">
      <c r="B270" s="126"/>
      <c r="C270" s="126"/>
      <c r="D270" s="126"/>
      <c r="E270" s="126"/>
      <c r="F270" s="126"/>
      <c r="G270" s="126"/>
      <c r="H270" s="125"/>
      <c r="I270" s="125"/>
      <c r="J270" s="125"/>
      <c r="K270" s="125"/>
      <c r="L270" s="125"/>
      <c r="M270" s="125"/>
      <c r="N270" s="125"/>
    </row>
    <row r="271" spans="2:14">
      <c r="B271" s="126"/>
      <c r="C271" s="126"/>
      <c r="D271" s="126"/>
      <c r="E271" s="126"/>
      <c r="F271" s="126"/>
      <c r="G271" s="126"/>
      <c r="H271" s="125"/>
      <c r="I271" s="125"/>
      <c r="J271" s="125"/>
      <c r="K271" s="125"/>
      <c r="L271" s="125"/>
      <c r="M271" s="125"/>
      <c r="N271" s="125"/>
    </row>
    <row r="272" spans="2:14">
      <c r="B272" s="126"/>
      <c r="C272" s="126"/>
      <c r="D272" s="126"/>
      <c r="E272" s="126"/>
      <c r="F272" s="126"/>
      <c r="G272" s="126"/>
      <c r="H272" s="125"/>
      <c r="I272" s="125"/>
      <c r="J272" s="125"/>
      <c r="K272" s="125"/>
      <c r="L272" s="125"/>
      <c r="M272" s="125"/>
      <c r="N272" s="125"/>
    </row>
    <row r="273" spans="2:14">
      <c r="B273" s="126"/>
      <c r="C273" s="126"/>
      <c r="D273" s="126"/>
      <c r="E273" s="126"/>
      <c r="F273" s="126"/>
      <c r="G273" s="126"/>
      <c r="H273" s="125"/>
      <c r="I273" s="125"/>
      <c r="J273" s="125"/>
      <c r="K273" s="125"/>
      <c r="L273" s="125"/>
      <c r="M273" s="125"/>
      <c r="N273" s="125"/>
    </row>
    <row r="274" spans="2:14">
      <c r="B274" s="126"/>
      <c r="C274" s="126"/>
      <c r="D274" s="126"/>
      <c r="E274" s="126"/>
      <c r="F274" s="126"/>
      <c r="G274" s="126"/>
      <c r="H274" s="125"/>
      <c r="I274" s="125"/>
      <c r="J274" s="125"/>
      <c r="K274" s="125"/>
      <c r="L274" s="125"/>
      <c r="M274" s="125"/>
      <c r="N274" s="125"/>
    </row>
    <row r="275" spans="2:14">
      <c r="B275" s="126"/>
      <c r="C275" s="126"/>
      <c r="D275" s="126"/>
      <c r="E275" s="126"/>
      <c r="F275" s="126"/>
      <c r="G275" s="126"/>
      <c r="H275" s="125"/>
      <c r="I275" s="125"/>
      <c r="J275" s="125"/>
      <c r="K275" s="125"/>
      <c r="L275" s="125"/>
      <c r="M275" s="125"/>
      <c r="N275" s="125"/>
    </row>
    <row r="276" spans="2:14">
      <c r="B276" s="126"/>
      <c r="C276" s="126"/>
      <c r="D276" s="126"/>
      <c r="E276" s="126"/>
      <c r="F276" s="126"/>
      <c r="G276" s="126"/>
      <c r="H276" s="125"/>
      <c r="I276" s="125"/>
      <c r="J276" s="125"/>
      <c r="K276" s="125"/>
      <c r="L276" s="125"/>
      <c r="M276" s="125"/>
      <c r="N276" s="125"/>
    </row>
    <row r="277" spans="2:14">
      <c r="B277" s="126"/>
      <c r="C277" s="126"/>
      <c r="D277" s="126"/>
      <c r="E277" s="126"/>
      <c r="F277" s="126"/>
      <c r="G277" s="126"/>
      <c r="H277" s="125"/>
      <c r="I277" s="125"/>
      <c r="J277" s="125"/>
      <c r="K277" s="125"/>
      <c r="L277" s="125"/>
      <c r="M277" s="125"/>
      <c r="N277" s="125"/>
    </row>
    <row r="278" spans="2:14">
      <c r="B278" s="126"/>
      <c r="C278" s="126"/>
      <c r="D278" s="126"/>
      <c r="E278" s="126"/>
      <c r="F278" s="126"/>
      <c r="G278" s="126"/>
      <c r="H278" s="125"/>
      <c r="I278" s="125"/>
      <c r="J278" s="125"/>
      <c r="K278" s="125"/>
      <c r="L278" s="125"/>
      <c r="M278" s="125"/>
      <c r="N278" s="125"/>
    </row>
    <row r="279" spans="2:14">
      <c r="B279" s="126"/>
      <c r="C279" s="126"/>
      <c r="D279" s="126"/>
      <c r="E279" s="126"/>
      <c r="F279" s="126"/>
      <c r="G279" s="126"/>
      <c r="H279" s="125"/>
      <c r="I279" s="125"/>
      <c r="J279" s="125"/>
      <c r="K279" s="125"/>
      <c r="L279" s="125"/>
      <c r="M279" s="125"/>
      <c r="N279" s="125"/>
    </row>
    <row r="280" spans="2:14">
      <c r="B280" s="126"/>
      <c r="C280" s="126"/>
      <c r="D280" s="126"/>
      <c r="E280" s="126"/>
      <c r="F280" s="126"/>
      <c r="G280" s="126"/>
      <c r="H280" s="125"/>
      <c r="I280" s="125"/>
      <c r="J280" s="125"/>
      <c r="K280" s="125"/>
      <c r="L280" s="125"/>
      <c r="M280" s="125"/>
      <c r="N280" s="125"/>
    </row>
    <row r="281" spans="2:14">
      <c r="B281" s="126"/>
      <c r="C281" s="126"/>
      <c r="D281" s="126"/>
      <c r="E281" s="126"/>
      <c r="F281" s="126"/>
      <c r="G281" s="126"/>
      <c r="H281" s="125"/>
      <c r="I281" s="125"/>
      <c r="J281" s="125"/>
      <c r="K281" s="125"/>
      <c r="L281" s="125"/>
      <c r="M281" s="125"/>
      <c r="N281" s="125"/>
    </row>
    <row r="282" spans="2:14">
      <c r="B282" s="126"/>
      <c r="C282" s="126"/>
      <c r="D282" s="126"/>
      <c r="E282" s="126"/>
      <c r="F282" s="126"/>
      <c r="G282" s="126"/>
      <c r="H282" s="125"/>
      <c r="I282" s="125"/>
      <c r="J282" s="125"/>
      <c r="K282" s="125"/>
      <c r="L282" s="125"/>
      <c r="M282" s="125"/>
      <c r="N282" s="125"/>
    </row>
    <row r="283" spans="2:14">
      <c r="B283" s="126"/>
      <c r="C283" s="126"/>
      <c r="D283" s="126"/>
      <c r="E283" s="126"/>
      <c r="F283" s="126"/>
      <c r="G283" s="126"/>
      <c r="H283" s="125"/>
      <c r="I283" s="125"/>
      <c r="J283" s="125"/>
      <c r="K283" s="125"/>
      <c r="L283" s="125"/>
      <c r="M283" s="125"/>
      <c r="N283" s="125"/>
    </row>
    <row r="284" spans="2:14">
      <c r="B284" s="126"/>
      <c r="C284" s="126"/>
      <c r="D284" s="126"/>
      <c r="E284" s="126"/>
      <c r="F284" s="126"/>
      <c r="G284" s="126"/>
      <c r="H284" s="125"/>
      <c r="I284" s="125"/>
      <c r="J284" s="125"/>
      <c r="K284" s="125"/>
      <c r="L284" s="125"/>
      <c r="M284" s="125"/>
      <c r="N284" s="125"/>
    </row>
    <row r="285" spans="2:14">
      <c r="B285" s="126"/>
      <c r="C285" s="126"/>
      <c r="D285" s="126"/>
      <c r="E285" s="126"/>
      <c r="F285" s="126"/>
      <c r="G285" s="126"/>
      <c r="H285" s="125"/>
      <c r="I285" s="125"/>
      <c r="J285" s="125"/>
      <c r="K285" s="125"/>
      <c r="L285" s="125"/>
      <c r="M285" s="125"/>
      <c r="N285" s="125"/>
    </row>
    <row r="286" spans="2:14">
      <c r="B286" s="126"/>
      <c r="C286" s="126"/>
      <c r="D286" s="126"/>
      <c r="E286" s="126"/>
      <c r="F286" s="126"/>
      <c r="G286" s="126"/>
      <c r="H286" s="125"/>
      <c r="I286" s="125"/>
      <c r="J286" s="125"/>
      <c r="K286" s="125"/>
      <c r="L286" s="125"/>
      <c r="M286" s="125"/>
      <c r="N286" s="125"/>
    </row>
    <row r="287" spans="2:14">
      <c r="B287" s="126"/>
      <c r="C287" s="126"/>
      <c r="D287" s="126"/>
      <c r="E287" s="126"/>
      <c r="F287" s="126"/>
      <c r="G287" s="126"/>
      <c r="H287" s="125"/>
      <c r="I287" s="125"/>
      <c r="J287" s="125"/>
      <c r="K287" s="125"/>
      <c r="L287" s="125"/>
      <c r="M287" s="125"/>
      <c r="N287" s="125"/>
    </row>
    <row r="288" spans="2:14">
      <c r="B288" s="126"/>
      <c r="C288" s="126"/>
      <c r="D288" s="126"/>
      <c r="E288" s="126"/>
      <c r="F288" s="126"/>
      <c r="G288" s="126"/>
      <c r="H288" s="125"/>
      <c r="I288" s="125"/>
      <c r="J288" s="125"/>
      <c r="K288" s="125"/>
      <c r="L288" s="125"/>
      <c r="M288" s="125"/>
      <c r="N288" s="125"/>
    </row>
    <row r="289" spans="2:14">
      <c r="B289" s="126"/>
      <c r="C289" s="126"/>
      <c r="D289" s="126"/>
      <c r="E289" s="126"/>
      <c r="F289" s="126"/>
      <c r="G289" s="126"/>
      <c r="H289" s="125"/>
      <c r="I289" s="125"/>
      <c r="J289" s="125"/>
      <c r="K289" s="125"/>
      <c r="L289" s="125"/>
      <c r="M289" s="125"/>
      <c r="N289" s="125"/>
    </row>
    <row r="290" spans="2:14">
      <c r="B290" s="126"/>
      <c r="C290" s="126"/>
      <c r="D290" s="126"/>
      <c r="E290" s="126"/>
      <c r="F290" s="126"/>
      <c r="G290" s="126"/>
      <c r="H290" s="125"/>
      <c r="I290" s="125"/>
      <c r="J290" s="125"/>
      <c r="K290" s="125"/>
      <c r="L290" s="125"/>
      <c r="M290" s="125"/>
      <c r="N290" s="125"/>
    </row>
    <row r="291" spans="2:14">
      <c r="B291" s="126"/>
      <c r="C291" s="126"/>
      <c r="D291" s="126"/>
      <c r="E291" s="126"/>
      <c r="F291" s="126"/>
      <c r="G291" s="126"/>
      <c r="H291" s="125"/>
      <c r="I291" s="125"/>
      <c r="J291" s="125"/>
      <c r="K291" s="125"/>
      <c r="L291" s="125"/>
      <c r="M291" s="125"/>
      <c r="N291" s="125"/>
    </row>
    <row r="292" spans="2:14">
      <c r="B292" s="126"/>
      <c r="C292" s="126"/>
      <c r="D292" s="126"/>
      <c r="E292" s="126"/>
      <c r="F292" s="126"/>
      <c r="G292" s="126"/>
      <c r="H292" s="125"/>
      <c r="I292" s="125"/>
      <c r="J292" s="125"/>
      <c r="K292" s="125"/>
      <c r="L292" s="125"/>
      <c r="M292" s="125"/>
      <c r="N292" s="125"/>
    </row>
    <row r="293" spans="2:14">
      <c r="B293" s="126"/>
      <c r="C293" s="126"/>
      <c r="D293" s="126"/>
      <c r="E293" s="126"/>
      <c r="F293" s="126"/>
      <c r="G293" s="126"/>
      <c r="H293" s="125"/>
      <c r="I293" s="125"/>
      <c r="J293" s="125"/>
      <c r="K293" s="125"/>
      <c r="L293" s="125"/>
      <c r="M293" s="125"/>
      <c r="N293" s="125"/>
    </row>
    <row r="294" spans="2:14">
      <c r="B294" s="126"/>
      <c r="C294" s="126"/>
      <c r="D294" s="126"/>
      <c r="E294" s="126"/>
      <c r="F294" s="126"/>
      <c r="G294" s="126"/>
      <c r="H294" s="125"/>
      <c r="I294" s="125"/>
      <c r="J294" s="125"/>
      <c r="K294" s="125"/>
      <c r="L294" s="125"/>
      <c r="M294" s="125"/>
      <c r="N294" s="125"/>
    </row>
    <row r="295" spans="2:14">
      <c r="B295" s="126"/>
      <c r="C295" s="126"/>
      <c r="D295" s="126"/>
      <c r="E295" s="126"/>
      <c r="F295" s="126"/>
      <c r="G295" s="126"/>
      <c r="H295" s="125"/>
      <c r="I295" s="125"/>
      <c r="J295" s="125"/>
      <c r="K295" s="125"/>
      <c r="L295" s="125"/>
      <c r="M295" s="125"/>
      <c r="N295" s="125"/>
    </row>
    <row r="296" spans="2:14">
      <c r="B296" s="126"/>
      <c r="C296" s="126"/>
      <c r="D296" s="126"/>
      <c r="E296" s="126"/>
      <c r="F296" s="126"/>
      <c r="G296" s="126"/>
      <c r="H296" s="125"/>
      <c r="I296" s="125"/>
      <c r="J296" s="125"/>
      <c r="K296" s="125"/>
      <c r="L296" s="125"/>
      <c r="M296" s="125"/>
      <c r="N296" s="125"/>
    </row>
    <row r="297" spans="2:14">
      <c r="B297" s="126"/>
      <c r="C297" s="126"/>
      <c r="D297" s="126"/>
      <c r="E297" s="126"/>
      <c r="F297" s="126"/>
      <c r="G297" s="126"/>
      <c r="H297" s="125"/>
      <c r="I297" s="125"/>
      <c r="J297" s="125"/>
      <c r="K297" s="125"/>
      <c r="L297" s="125"/>
      <c r="M297" s="125"/>
      <c r="N297" s="125"/>
    </row>
    <row r="298" spans="2:14">
      <c r="B298" s="126"/>
      <c r="C298" s="126"/>
      <c r="D298" s="126"/>
      <c r="E298" s="126"/>
      <c r="F298" s="126"/>
      <c r="G298" s="126"/>
      <c r="H298" s="125"/>
      <c r="I298" s="125"/>
      <c r="J298" s="125"/>
      <c r="K298" s="125"/>
      <c r="L298" s="125"/>
      <c r="M298" s="125"/>
      <c r="N298" s="125"/>
    </row>
    <row r="299" spans="2:14">
      <c r="B299" s="126"/>
      <c r="C299" s="126"/>
      <c r="D299" s="126"/>
      <c r="E299" s="126"/>
      <c r="F299" s="126"/>
      <c r="G299" s="126"/>
      <c r="H299" s="125"/>
      <c r="I299" s="125"/>
      <c r="J299" s="125"/>
      <c r="K299" s="125"/>
      <c r="L299" s="125"/>
      <c r="M299" s="125"/>
      <c r="N299" s="125"/>
    </row>
    <row r="300" spans="2:14">
      <c r="B300" s="126"/>
      <c r="C300" s="126"/>
      <c r="D300" s="126"/>
      <c r="E300" s="126"/>
      <c r="F300" s="126"/>
      <c r="G300" s="126"/>
      <c r="H300" s="125"/>
      <c r="I300" s="125"/>
      <c r="J300" s="125"/>
      <c r="K300" s="125"/>
      <c r="L300" s="125"/>
      <c r="M300" s="125"/>
      <c r="N300" s="125"/>
    </row>
    <row r="301" spans="2:14">
      <c r="B301" s="126"/>
      <c r="C301" s="126"/>
      <c r="D301" s="126"/>
      <c r="E301" s="126"/>
      <c r="F301" s="126"/>
      <c r="G301" s="126"/>
      <c r="H301" s="125"/>
      <c r="I301" s="125"/>
      <c r="J301" s="125"/>
      <c r="K301" s="125"/>
      <c r="L301" s="125"/>
      <c r="M301" s="125"/>
      <c r="N301" s="125"/>
    </row>
    <row r="302" spans="2:14">
      <c r="B302" s="126"/>
      <c r="C302" s="126"/>
      <c r="D302" s="126"/>
      <c r="E302" s="126"/>
      <c r="F302" s="126"/>
      <c r="G302" s="126"/>
      <c r="H302" s="125"/>
      <c r="I302" s="125"/>
      <c r="J302" s="125"/>
      <c r="K302" s="125"/>
      <c r="L302" s="125"/>
      <c r="M302" s="125"/>
      <c r="N302" s="125"/>
    </row>
    <row r="303" spans="2:14">
      <c r="B303" s="126"/>
      <c r="C303" s="126"/>
      <c r="D303" s="126"/>
      <c r="E303" s="126"/>
      <c r="F303" s="126"/>
      <c r="G303" s="126"/>
      <c r="H303" s="125"/>
      <c r="I303" s="125"/>
      <c r="J303" s="125"/>
      <c r="K303" s="125"/>
      <c r="L303" s="125"/>
      <c r="M303" s="125"/>
      <c r="N303" s="125"/>
    </row>
    <row r="304" spans="2:14">
      <c r="B304" s="126"/>
      <c r="C304" s="126"/>
      <c r="D304" s="126"/>
      <c r="E304" s="126"/>
      <c r="F304" s="126"/>
      <c r="G304" s="126"/>
      <c r="H304" s="125"/>
      <c r="I304" s="125"/>
      <c r="J304" s="125"/>
      <c r="K304" s="125"/>
      <c r="L304" s="125"/>
      <c r="M304" s="125"/>
      <c r="N304" s="125"/>
    </row>
    <row r="305" spans="2:14">
      <c r="B305" s="126"/>
      <c r="C305" s="126"/>
      <c r="D305" s="126"/>
      <c r="E305" s="126"/>
      <c r="F305" s="126"/>
      <c r="G305" s="126"/>
      <c r="H305" s="125"/>
      <c r="I305" s="125"/>
      <c r="J305" s="125"/>
      <c r="K305" s="125"/>
      <c r="L305" s="125"/>
      <c r="M305" s="125"/>
      <c r="N305" s="125"/>
    </row>
    <row r="306" spans="2:14">
      <c r="B306" s="126"/>
      <c r="C306" s="126"/>
      <c r="D306" s="126"/>
      <c r="E306" s="126"/>
      <c r="F306" s="126"/>
      <c r="G306" s="126"/>
      <c r="H306" s="125"/>
      <c r="I306" s="125"/>
      <c r="J306" s="125"/>
      <c r="K306" s="125"/>
      <c r="L306" s="125"/>
      <c r="M306" s="125"/>
      <c r="N306" s="125"/>
    </row>
    <row r="307" spans="2:14">
      <c r="B307" s="126"/>
      <c r="C307" s="126"/>
      <c r="D307" s="126"/>
      <c r="E307" s="126"/>
      <c r="F307" s="126"/>
      <c r="G307" s="126"/>
      <c r="H307" s="125"/>
      <c r="I307" s="125"/>
      <c r="J307" s="125"/>
      <c r="K307" s="125"/>
      <c r="L307" s="125"/>
      <c r="M307" s="125"/>
      <c r="N307" s="125"/>
    </row>
    <row r="308" spans="2:14">
      <c r="B308" s="126"/>
      <c r="C308" s="126"/>
      <c r="D308" s="126"/>
      <c r="E308" s="126"/>
      <c r="F308" s="126"/>
      <c r="G308" s="126"/>
      <c r="H308" s="125"/>
      <c r="I308" s="125"/>
      <c r="J308" s="125"/>
      <c r="K308" s="125"/>
      <c r="L308" s="125"/>
      <c r="M308" s="125"/>
      <c r="N308" s="125"/>
    </row>
    <row r="309" spans="2:14">
      <c r="B309" s="126"/>
      <c r="C309" s="126"/>
      <c r="D309" s="126"/>
      <c r="E309" s="126"/>
      <c r="F309" s="126"/>
      <c r="G309" s="126"/>
      <c r="H309" s="125"/>
      <c r="I309" s="125"/>
      <c r="J309" s="125"/>
      <c r="K309" s="125"/>
      <c r="L309" s="125"/>
      <c r="M309" s="125"/>
      <c r="N309" s="125"/>
    </row>
    <row r="310" spans="2:14">
      <c r="B310" s="126"/>
      <c r="C310" s="126"/>
      <c r="D310" s="126"/>
      <c r="E310" s="126"/>
      <c r="F310" s="126"/>
      <c r="G310" s="126"/>
      <c r="H310" s="125"/>
      <c r="I310" s="125"/>
      <c r="J310" s="125"/>
      <c r="K310" s="125"/>
      <c r="L310" s="125"/>
      <c r="M310" s="125"/>
      <c r="N310" s="125"/>
    </row>
    <row r="311" spans="2:14">
      <c r="B311" s="126"/>
      <c r="C311" s="126"/>
      <c r="D311" s="126"/>
      <c r="E311" s="126"/>
      <c r="F311" s="126"/>
      <c r="G311" s="126"/>
      <c r="H311" s="125"/>
      <c r="I311" s="125"/>
      <c r="J311" s="125"/>
      <c r="K311" s="125"/>
      <c r="L311" s="125"/>
      <c r="M311" s="125"/>
      <c r="N311" s="125"/>
    </row>
    <row r="312" spans="2:14">
      <c r="B312" s="126"/>
      <c r="C312" s="126"/>
      <c r="D312" s="126"/>
      <c r="E312" s="126"/>
      <c r="F312" s="126"/>
      <c r="G312" s="126"/>
      <c r="H312" s="125"/>
      <c r="I312" s="125"/>
      <c r="J312" s="125"/>
      <c r="K312" s="125"/>
      <c r="L312" s="125"/>
      <c r="M312" s="125"/>
      <c r="N312" s="125"/>
    </row>
    <row r="313" spans="2:14">
      <c r="B313" s="126"/>
      <c r="C313" s="126"/>
      <c r="D313" s="126"/>
      <c r="E313" s="126"/>
      <c r="F313" s="126"/>
      <c r="G313" s="126"/>
      <c r="H313" s="125"/>
      <c r="I313" s="125"/>
      <c r="J313" s="125"/>
      <c r="K313" s="125"/>
      <c r="L313" s="125"/>
      <c r="M313" s="125"/>
      <c r="N313" s="125"/>
    </row>
    <row r="314" spans="2:14">
      <c r="B314" s="126"/>
      <c r="C314" s="126"/>
      <c r="D314" s="126"/>
      <c r="E314" s="126"/>
      <c r="F314" s="126"/>
      <c r="G314" s="126"/>
      <c r="H314" s="125"/>
      <c r="I314" s="125"/>
      <c r="J314" s="125"/>
      <c r="K314" s="125"/>
      <c r="L314" s="125"/>
      <c r="M314" s="125"/>
      <c r="N314" s="125"/>
    </row>
    <row r="315" spans="2:14">
      <c r="B315" s="126"/>
      <c r="C315" s="126"/>
      <c r="D315" s="126"/>
      <c r="E315" s="126"/>
      <c r="F315" s="126"/>
      <c r="G315" s="126"/>
      <c r="H315" s="125"/>
      <c r="I315" s="125"/>
      <c r="J315" s="125"/>
      <c r="K315" s="125"/>
      <c r="L315" s="125"/>
      <c r="M315" s="125"/>
      <c r="N315" s="125"/>
    </row>
    <row r="316" spans="2:14">
      <c r="B316" s="126"/>
      <c r="C316" s="126"/>
      <c r="D316" s="126"/>
      <c r="E316" s="126"/>
      <c r="F316" s="126"/>
      <c r="G316" s="126"/>
      <c r="H316" s="125"/>
      <c r="I316" s="125"/>
      <c r="J316" s="125"/>
      <c r="K316" s="125"/>
      <c r="L316" s="125"/>
      <c r="M316" s="125"/>
      <c r="N316" s="125"/>
    </row>
    <row r="317" spans="2:14">
      <c r="B317" s="126"/>
      <c r="C317" s="126"/>
      <c r="D317" s="126"/>
      <c r="E317" s="126"/>
      <c r="F317" s="126"/>
      <c r="G317" s="126"/>
      <c r="H317" s="125"/>
      <c r="I317" s="125"/>
      <c r="J317" s="125"/>
      <c r="K317" s="125"/>
      <c r="L317" s="125"/>
      <c r="M317" s="125"/>
      <c r="N317" s="125"/>
    </row>
    <row r="318" spans="2:14">
      <c r="B318" s="126"/>
      <c r="C318" s="126"/>
      <c r="D318" s="126"/>
      <c r="E318" s="126"/>
      <c r="F318" s="126"/>
      <c r="G318" s="126"/>
      <c r="H318" s="125"/>
      <c r="I318" s="125"/>
      <c r="J318" s="125"/>
      <c r="K318" s="125"/>
      <c r="L318" s="125"/>
      <c r="M318" s="125"/>
      <c r="N318" s="125"/>
    </row>
    <row r="319" spans="2:14">
      <c r="B319" s="126"/>
      <c r="C319" s="126"/>
      <c r="D319" s="126"/>
      <c r="E319" s="126"/>
      <c r="F319" s="126"/>
      <c r="G319" s="126"/>
      <c r="H319" s="125"/>
      <c r="I319" s="125"/>
      <c r="J319" s="125"/>
      <c r="K319" s="125"/>
      <c r="L319" s="125"/>
      <c r="M319" s="125"/>
      <c r="N319" s="125"/>
    </row>
    <row r="320" spans="2:14">
      <c r="B320" s="126"/>
      <c r="C320" s="126"/>
      <c r="D320" s="126"/>
      <c r="E320" s="126"/>
      <c r="F320" s="126"/>
      <c r="G320" s="126"/>
      <c r="H320" s="125"/>
      <c r="I320" s="125"/>
      <c r="J320" s="125"/>
      <c r="K320" s="125"/>
      <c r="L320" s="125"/>
      <c r="M320" s="125"/>
      <c r="N320" s="125"/>
    </row>
    <row r="321" spans="2:14">
      <c r="B321" s="126"/>
      <c r="C321" s="126"/>
      <c r="D321" s="126"/>
      <c r="E321" s="126"/>
      <c r="F321" s="126"/>
      <c r="G321" s="126"/>
      <c r="H321" s="125"/>
      <c r="I321" s="125"/>
      <c r="J321" s="125"/>
      <c r="K321" s="125"/>
      <c r="L321" s="125"/>
      <c r="M321" s="125"/>
      <c r="N321" s="125"/>
    </row>
    <row r="322" spans="2:14">
      <c r="B322" s="126"/>
      <c r="C322" s="126"/>
      <c r="D322" s="126"/>
      <c r="E322" s="126"/>
      <c r="F322" s="126"/>
      <c r="G322" s="126"/>
      <c r="H322" s="125"/>
      <c r="I322" s="125"/>
      <c r="J322" s="125"/>
      <c r="K322" s="125"/>
      <c r="L322" s="125"/>
      <c r="M322" s="125"/>
      <c r="N322" s="125"/>
    </row>
    <row r="323" spans="2:14">
      <c r="B323" s="126"/>
      <c r="C323" s="126"/>
      <c r="D323" s="126"/>
      <c r="E323" s="126"/>
      <c r="F323" s="126"/>
      <c r="G323" s="126"/>
      <c r="H323" s="125"/>
      <c r="I323" s="125"/>
      <c r="J323" s="125"/>
      <c r="K323" s="125"/>
      <c r="L323" s="125"/>
      <c r="M323" s="125"/>
      <c r="N323" s="125"/>
    </row>
    <row r="324" spans="2:14">
      <c r="B324" s="126"/>
      <c r="C324" s="126"/>
      <c r="D324" s="126"/>
      <c r="E324" s="126"/>
      <c r="F324" s="126"/>
      <c r="G324" s="126"/>
      <c r="H324" s="125"/>
      <c r="I324" s="125"/>
      <c r="J324" s="125"/>
      <c r="K324" s="125"/>
      <c r="L324" s="125"/>
      <c r="M324" s="125"/>
      <c r="N324" s="125"/>
    </row>
    <row r="325" spans="2:14">
      <c r="B325" s="126"/>
      <c r="C325" s="126"/>
      <c r="D325" s="126"/>
      <c r="E325" s="126"/>
      <c r="F325" s="126"/>
      <c r="G325" s="126"/>
      <c r="H325" s="125"/>
      <c r="I325" s="125"/>
      <c r="J325" s="125"/>
      <c r="K325" s="125"/>
      <c r="L325" s="125"/>
      <c r="M325" s="125"/>
      <c r="N325" s="125"/>
    </row>
    <row r="326" spans="2:14">
      <c r="B326" s="126"/>
      <c r="C326" s="126"/>
      <c r="D326" s="126"/>
      <c r="E326" s="126"/>
      <c r="F326" s="126"/>
      <c r="G326" s="126"/>
      <c r="H326" s="125"/>
      <c r="I326" s="125"/>
      <c r="J326" s="125"/>
      <c r="K326" s="125"/>
      <c r="L326" s="125"/>
      <c r="M326" s="125"/>
      <c r="N326" s="125"/>
    </row>
    <row r="327" spans="2:14">
      <c r="B327" s="126"/>
      <c r="C327" s="126"/>
      <c r="D327" s="126"/>
      <c r="E327" s="126"/>
      <c r="F327" s="126"/>
      <c r="G327" s="126"/>
      <c r="H327" s="125"/>
      <c r="I327" s="125"/>
      <c r="J327" s="125"/>
      <c r="K327" s="125"/>
      <c r="L327" s="125"/>
      <c r="M327" s="125"/>
      <c r="N327" s="125"/>
    </row>
    <row r="328" spans="2:14">
      <c r="B328" s="126"/>
      <c r="C328" s="126"/>
      <c r="D328" s="126"/>
      <c r="E328" s="126"/>
      <c r="F328" s="126"/>
      <c r="G328" s="126"/>
      <c r="H328" s="125"/>
      <c r="I328" s="125"/>
      <c r="J328" s="125"/>
      <c r="K328" s="125"/>
      <c r="L328" s="125"/>
      <c r="M328" s="125"/>
      <c r="N328" s="125"/>
    </row>
    <row r="329" spans="2:14">
      <c r="B329" s="126"/>
      <c r="C329" s="126"/>
      <c r="D329" s="126"/>
      <c r="E329" s="126"/>
      <c r="F329" s="126"/>
      <c r="G329" s="126"/>
      <c r="H329" s="125"/>
      <c r="I329" s="125"/>
      <c r="J329" s="125"/>
      <c r="K329" s="125"/>
      <c r="L329" s="125"/>
      <c r="M329" s="125"/>
      <c r="N329" s="125"/>
    </row>
    <row r="330" spans="2:14">
      <c r="B330" s="126"/>
      <c r="C330" s="126"/>
      <c r="D330" s="126"/>
      <c r="E330" s="126"/>
      <c r="F330" s="126"/>
      <c r="G330" s="126"/>
      <c r="H330" s="125"/>
      <c r="I330" s="125"/>
      <c r="J330" s="125"/>
      <c r="K330" s="125"/>
      <c r="L330" s="125"/>
      <c r="M330" s="125"/>
      <c r="N330" s="125"/>
    </row>
    <row r="331" spans="2:14">
      <c r="B331" s="126"/>
      <c r="C331" s="126"/>
      <c r="D331" s="126"/>
      <c r="E331" s="126"/>
      <c r="F331" s="126"/>
      <c r="G331" s="126"/>
      <c r="H331" s="125"/>
      <c r="I331" s="125"/>
      <c r="J331" s="125"/>
      <c r="K331" s="125"/>
      <c r="L331" s="125"/>
      <c r="M331" s="125"/>
      <c r="N331" s="125"/>
    </row>
    <row r="332" spans="2:14">
      <c r="B332" s="126"/>
      <c r="C332" s="126"/>
      <c r="D332" s="126"/>
      <c r="E332" s="126"/>
      <c r="F332" s="126"/>
      <c r="G332" s="126"/>
      <c r="H332" s="125"/>
      <c r="I332" s="125"/>
      <c r="J332" s="125"/>
      <c r="K332" s="125"/>
      <c r="L332" s="125"/>
      <c r="M332" s="125"/>
      <c r="N332" s="125"/>
    </row>
    <row r="333" spans="2:14">
      <c r="B333" s="126"/>
      <c r="C333" s="126"/>
      <c r="D333" s="126"/>
      <c r="E333" s="126"/>
      <c r="F333" s="126"/>
      <c r="G333" s="126"/>
      <c r="H333" s="125"/>
      <c r="I333" s="125"/>
      <c r="J333" s="125"/>
      <c r="K333" s="125"/>
      <c r="L333" s="125"/>
      <c r="M333" s="125"/>
      <c r="N333" s="125"/>
    </row>
    <row r="334" spans="2:14">
      <c r="B334" s="126"/>
      <c r="C334" s="126"/>
      <c r="D334" s="126"/>
      <c r="E334" s="126"/>
      <c r="F334" s="126"/>
      <c r="G334" s="126"/>
      <c r="H334" s="125"/>
      <c r="I334" s="125"/>
      <c r="J334" s="125"/>
      <c r="K334" s="125"/>
      <c r="L334" s="125"/>
      <c r="M334" s="125"/>
      <c r="N334" s="125"/>
    </row>
    <row r="335" spans="2:14">
      <c r="B335" s="126"/>
      <c r="C335" s="126"/>
      <c r="D335" s="126"/>
      <c r="E335" s="126"/>
      <c r="F335" s="126"/>
      <c r="G335" s="126"/>
      <c r="H335" s="125"/>
      <c r="I335" s="125"/>
      <c r="J335" s="125"/>
      <c r="K335" s="125"/>
      <c r="L335" s="125"/>
      <c r="M335" s="125"/>
      <c r="N335" s="125"/>
    </row>
    <row r="336" spans="2:14">
      <c r="B336" s="126"/>
      <c r="C336" s="126"/>
      <c r="D336" s="126"/>
      <c r="E336" s="126"/>
      <c r="F336" s="126"/>
      <c r="G336" s="126"/>
      <c r="H336" s="125"/>
      <c r="I336" s="125"/>
      <c r="J336" s="125"/>
      <c r="K336" s="125"/>
      <c r="L336" s="125"/>
      <c r="M336" s="125"/>
      <c r="N336" s="125"/>
    </row>
    <row r="337" spans="2:14">
      <c r="B337" s="126"/>
      <c r="C337" s="126"/>
      <c r="D337" s="126"/>
      <c r="E337" s="126"/>
      <c r="F337" s="126"/>
      <c r="G337" s="126"/>
      <c r="H337" s="125"/>
      <c r="I337" s="125"/>
      <c r="J337" s="125"/>
      <c r="K337" s="125"/>
      <c r="L337" s="125"/>
      <c r="M337" s="125"/>
      <c r="N337" s="125"/>
    </row>
    <row r="338" spans="2:14">
      <c r="B338" s="126"/>
      <c r="C338" s="126"/>
      <c r="D338" s="126"/>
      <c r="E338" s="126"/>
      <c r="F338" s="126"/>
      <c r="G338" s="126"/>
      <c r="H338" s="125"/>
      <c r="I338" s="125"/>
      <c r="J338" s="125"/>
      <c r="K338" s="125"/>
      <c r="L338" s="125"/>
      <c r="M338" s="125"/>
      <c r="N338" s="125"/>
    </row>
    <row r="339" spans="2:14">
      <c r="B339" s="126"/>
      <c r="C339" s="126"/>
      <c r="D339" s="126"/>
      <c r="E339" s="126"/>
      <c r="F339" s="126"/>
      <c r="G339" s="126"/>
      <c r="H339" s="125"/>
      <c r="I339" s="125"/>
      <c r="J339" s="125"/>
      <c r="K339" s="125"/>
      <c r="L339" s="125"/>
      <c r="M339" s="125"/>
      <c r="N339" s="125"/>
    </row>
    <row r="340" spans="2:14">
      <c r="B340" s="126"/>
      <c r="C340" s="126"/>
      <c r="D340" s="126"/>
      <c r="E340" s="126"/>
      <c r="F340" s="126"/>
      <c r="G340" s="126"/>
      <c r="H340" s="125"/>
      <c r="I340" s="125"/>
      <c r="J340" s="125"/>
      <c r="K340" s="125"/>
      <c r="L340" s="125"/>
      <c r="M340" s="125"/>
      <c r="N340" s="125"/>
    </row>
    <row r="341" spans="2:14">
      <c r="B341" s="126"/>
      <c r="C341" s="126"/>
      <c r="D341" s="126"/>
      <c r="E341" s="126"/>
      <c r="F341" s="126"/>
      <c r="G341" s="126"/>
      <c r="H341" s="125"/>
      <c r="I341" s="125"/>
      <c r="J341" s="125"/>
      <c r="K341" s="125"/>
      <c r="L341" s="125"/>
      <c r="M341" s="125"/>
      <c r="N341" s="125"/>
    </row>
    <row r="342" spans="2:14">
      <c r="B342" s="126"/>
      <c r="C342" s="126"/>
      <c r="D342" s="126"/>
      <c r="E342" s="126"/>
      <c r="F342" s="126"/>
      <c r="G342" s="126"/>
      <c r="H342" s="125"/>
      <c r="I342" s="125"/>
      <c r="J342" s="125"/>
      <c r="K342" s="125"/>
      <c r="L342" s="125"/>
      <c r="M342" s="125"/>
      <c r="N342" s="125"/>
    </row>
    <row r="343" spans="2:14">
      <c r="B343" s="126"/>
      <c r="C343" s="126"/>
      <c r="D343" s="126"/>
      <c r="E343" s="126"/>
      <c r="F343" s="126"/>
      <c r="G343" s="126"/>
      <c r="H343" s="125"/>
      <c r="I343" s="125"/>
      <c r="J343" s="125"/>
      <c r="K343" s="125"/>
      <c r="L343" s="125"/>
      <c r="M343" s="125"/>
      <c r="N343" s="125"/>
    </row>
    <row r="344" spans="2:14">
      <c r="B344" s="126"/>
      <c r="C344" s="126"/>
      <c r="D344" s="126"/>
      <c r="E344" s="126"/>
      <c r="F344" s="126"/>
      <c r="G344" s="126"/>
      <c r="H344" s="125"/>
      <c r="I344" s="125"/>
      <c r="J344" s="125"/>
      <c r="K344" s="125"/>
      <c r="L344" s="125"/>
      <c r="M344" s="125"/>
      <c r="N344" s="125"/>
    </row>
    <row r="345" spans="2:14">
      <c r="B345" s="126"/>
      <c r="C345" s="126"/>
      <c r="D345" s="126"/>
      <c r="E345" s="126"/>
      <c r="F345" s="126"/>
      <c r="G345" s="126"/>
      <c r="H345" s="125"/>
      <c r="I345" s="125"/>
      <c r="J345" s="125"/>
      <c r="K345" s="125"/>
      <c r="L345" s="125"/>
      <c r="M345" s="125"/>
      <c r="N345" s="125"/>
    </row>
    <row r="346" spans="2:14">
      <c r="B346" s="126"/>
      <c r="C346" s="126"/>
      <c r="D346" s="126"/>
      <c r="E346" s="126"/>
      <c r="F346" s="126"/>
      <c r="G346" s="126"/>
      <c r="H346" s="125"/>
      <c r="I346" s="125"/>
      <c r="J346" s="125"/>
      <c r="K346" s="125"/>
      <c r="L346" s="125"/>
      <c r="M346" s="125"/>
      <c r="N346" s="125"/>
    </row>
    <row r="347" spans="2:14">
      <c r="B347" s="126"/>
      <c r="C347" s="126"/>
      <c r="D347" s="126"/>
      <c r="E347" s="126"/>
      <c r="F347" s="126"/>
      <c r="G347" s="126"/>
      <c r="H347" s="125"/>
      <c r="I347" s="125"/>
      <c r="J347" s="125"/>
      <c r="K347" s="125"/>
      <c r="L347" s="125"/>
      <c r="M347" s="125"/>
      <c r="N347" s="125"/>
    </row>
    <row r="348" spans="2:14">
      <c r="B348" s="126"/>
      <c r="C348" s="126"/>
      <c r="D348" s="126"/>
      <c r="E348" s="126"/>
      <c r="F348" s="126"/>
      <c r="G348" s="126"/>
      <c r="H348" s="125"/>
      <c r="I348" s="125"/>
      <c r="J348" s="125"/>
      <c r="K348" s="125"/>
      <c r="L348" s="125"/>
      <c r="M348" s="125"/>
      <c r="N348" s="125"/>
    </row>
    <row r="349" spans="2:14">
      <c r="B349" s="126"/>
      <c r="C349" s="126"/>
      <c r="D349" s="126"/>
      <c r="E349" s="126"/>
      <c r="F349" s="126"/>
      <c r="G349" s="126"/>
      <c r="H349" s="125"/>
      <c r="I349" s="125"/>
      <c r="J349" s="125"/>
      <c r="K349" s="125"/>
      <c r="L349" s="125"/>
      <c r="M349" s="125"/>
      <c r="N349" s="125"/>
    </row>
    <row r="350" spans="2:14">
      <c r="B350" s="126"/>
      <c r="C350" s="126"/>
      <c r="D350" s="126"/>
      <c r="E350" s="126"/>
      <c r="F350" s="126"/>
      <c r="G350" s="126"/>
      <c r="H350" s="125"/>
      <c r="I350" s="125"/>
      <c r="J350" s="125"/>
      <c r="K350" s="125"/>
      <c r="L350" s="125"/>
      <c r="M350" s="125"/>
      <c r="N350" s="125"/>
    </row>
    <row r="351" spans="2:14">
      <c r="B351" s="126"/>
      <c r="C351" s="126"/>
      <c r="D351" s="126"/>
      <c r="E351" s="126"/>
      <c r="F351" s="126"/>
      <c r="G351" s="126"/>
      <c r="H351" s="125"/>
      <c r="I351" s="125"/>
      <c r="J351" s="125"/>
      <c r="K351" s="125"/>
      <c r="L351" s="125"/>
      <c r="M351" s="125"/>
      <c r="N351" s="125"/>
    </row>
    <row r="352" spans="2:14">
      <c r="B352" s="126"/>
      <c r="C352" s="126"/>
      <c r="D352" s="126"/>
      <c r="E352" s="126"/>
      <c r="F352" s="126"/>
      <c r="G352" s="126"/>
      <c r="H352" s="125"/>
      <c r="I352" s="125"/>
      <c r="J352" s="125"/>
      <c r="K352" s="125"/>
      <c r="L352" s="125"/>
      <c r="M352" s="125"/>
      <c r="N352" s="125"/>
    </row>
    <row r="353" spans="2:14">
      <c r="B353" s="126"/>
      <c r="C353" s="126"/>
      <c r="D353" s="126"/>
      <c r="E353" s="126"/>
      <c r="F353" s="126"/>
      <c r="G353" s="126"/>
      <c r="H353" s="125"/>
      <c r="I353" s="125"/>
      <c r="J353" s="125"/>
      <c r="K353" s="125"/>
      <c r="L353" s="125"/>
      <c r="M353" s="125"/>
      <c r="N353" s="125"/>
    </row>
    <row r="354" spans="2:14">
      <c r="B354" s="126"/>
      <c r="C354" s="126"/>
      <c r="D354" s="126"/>
      <c r="E354" s="126"/>
      <c r="F354" s="126"/>
      <c r="G354" s="126"/>
      <c r="H354" s="125"/>
      <c r="I354" s="125"/>
      <c r="J354" s="125"/>
      <c r="K354" s="125"/>
      <c r="L354" s="125"/>
      <c r="M354" s="125"/>
      <c r="N354" s="125"/>
    </row>
    <row r="355" spans="2:14">
      <c r="B355" s="126"/>
      <c r="C355" s="126"/>
      <c r="D355" s="126"/>
      <c r="E355" s="126"/>
      <c r="F355" s="126"/>
      <c r="G355" s="126"/>
      <c r="H355" s="125"/>
      <c r="I355" s="125"/>
      <c r="J355" s="125"/>
      <c r="K355" s="125"/>
      <c r="L355" s="125"/>
      <c r="M355" s="125"/>
      <c r="N355" s="125"/>
    </row>
    <row r="356" spans="2:14">
      <c r="B356" s="126"/>
      <c r="C356" s="126"/>
      <c r="D356" s="126"/>
      <c r="E356" s="126"/>
      <c r="F356" s="126"/>
      <c r="G356" s="126"/>
      <c r="H356" s="125"/>
      <c r="I356" s="125"/>
      <c r="J356" s="125"/>
      <c r="K356" s="125"/>
      <c r="L356" s="125"/>
      <c r="M356" s="125"/>
      <c r="N356" s="125"/>
    </row>
    <row r="357" spans="2:14">
      <c r="B357" s="126"/>
      <c r="C357" s="126"/>
      <c r="D357" s="126"/>
      <c r="E357" s="126"/>
      <c r="F357" s="126"/>
      <c r="G357" s="126"/>
      <c r="H357" s="125"/>
      <c r="I357" s="125"/>
      <c r="J357" s="125"/>
      <c r="K357" s="125"/>
      <c r="L357" s="125"/>
      <c r="M357" s="125"/>
      <c r="N357" s="125"/>
    </row>
    <row r="358" spans="2:14">
      <c r="B358" s="126"/>
      <c r="C358" s="126"/>
      <c r="D358" s="126"/>
      <c r="E358" s="126"/>
      <c r="F358" s="126"/>
      <c r="G358" s="126"/>
      <c r="H358" s="125"/>
      <c r="I358" s="125"/>
      <c r="J358" s="125"/>
      <c r="K358" s="125"/>
      <c r="L358" s="125"/>
      <c r="M358" s="125"/>
      <c r="N358" s="125"/>
    </row>
    <row r="359" spans="2:14">
      <c r="B359" s="126"/>
      <c r="C359" s="126"/>
      <c r="D359" s="126"/>
      <c r="E359" s="126"/>
      <c r="F359" s="126"/>
      <c r="G359" s="126"/>
      <c r="H359" s="125"/>
      <c r="I359" s="125"/>
      <c r="J359" s="125"/>
      <c r="K359" s="125"/>
      <c r="L359" s="125"/>
      <c r="M359" s="125"/>
      <c r="N359" s="125"/>
    </row>
    <row r="360" spans="2:14">
      <c r="B360" s="126"/>
      <c r="C360" s="126"/>
      <c r="D360" s="126"/>
      <c r="E360" s="126"/>
      <c r="F360" s="126"/>
      <c r="G360" s="126"/>
      <c r="H360" s="125"/>
      <c r="I360" s="125"/>
      <c r="J360" s="125"/>
      <c r="K360" s="125"/>
      <c r="L360" s="125"/>
      <c r="M360" s="125"/>
      <c r="N360" s="125"/>
    </row>
    <row r="361" spans="2:14">
      <c r="B361" s="126"/>
      <c r="C361" s="126"/>
      <c r="D361" s="126"/>
      <c r="E361" s="126"/>
      <c r="F361" s="126"/>
      <c r="G361" s="126"/>
      <c r="H361" s="125"/>
      <c r="I361" s="125"/>
      <c r="J361" s="125"/>
      <c r="K361" s="125"/>
      <c r="L361" s="125"/>
      <c r="M361" s="125"/>
      <c r="N361" s="125"/>
    </row>
    <row r="362" spans="2:14">
      <c r="B362" s="126"/>
      <c r="C362" s="126"/>
      <c r="D362" s="126"/>
      <c r="E362" s="126"/>
      <c r="F362" s="126"/>
      <c r="G362" s="126"/>
      <c r="H362" s="125"/>
      <c r="I362" s="125"/>
      <c r="J362" s="125"/>
      <c r="K362" s="125"/>
      <c r="L362" s="125"/>
      <c r="M362" s="125"/>
      <c r="N362" s="125"/>
    </row>
    <row r="363" spans="2:14">
      <c r="B363" s="126"/>
      <c r="C363" s="126"/>
      <c r="D363" s="126"/>
      <c r="E363" s="126"/>
      <c r="F363" s="126"/>
      <c r="G363" s="126"/>
      <c r="H363" s="125"/>
      <c r="I363" s="125"/>
      <c r="J363" s="125"/>
      <c r="K363" s="125"/>
      <c r="L363" s="125"/>
      <c r="M363" s="125"/>
      <c r="N363" s="125"/>
    </row>
    <row r="364" spans="2:14">
      <c r="B364" s="126"/>
      <c r="C364" s="126"/>
      <c r="D364" s="126"/>
      <c r="E364" s="126"/>
      <c r="F364" s="126"/>
      <c r="G364" s="126"/>
      <c r="H364" s="125"/>
      <c r="I364" s="125"/>
      <c r="J364" s="125"/>
      <c r="K364" s="125"/>
      <c r="L364" s="125"/>
      <c r="M364" s="125"/>
      <c r="N364" s="125"/>
    </row>
    <row r="365" spans="2:14">
      <c r="B365" s="126"/>
      <c r="C365" s="126"/>
      <c r="D365" s="126"/>
      <c r="E365" s="126"/>
      <c r="F365" s="126"/>
      <c r="G365" s="126"/>
      <c r="H365" s="125"/>
      <c r="I365" s="125"/>
      <c r="J365" s="125"/>
      <c r="K365" s="125"/>
      <c r="L365" s="125"/>
      <c r="M365" s="125"/>
      <c r="N365" s="125"/>
    </row>
    <row r="366" spans="2:14">
      <c r="B366" s="126"/>
      <c r="C366" s="126"/>
      <c r="D366" s="126"/>
      <c r="E366" s="126"/>
      <c r="F366" s="126"/>
      <c r="G366" s="126"/>
      <c r="H366" s="125"/>
      <c r="I366" s="125"/>
      <c r="J366" s="125"/>
      <c r="K366" s="125"/>
      <c r="L366" s="125"/>
      <c r="M366" s="125"/>
      <c r="N366" s="125"/>
    </row>
    <row r="367" spans="2:14">
      <c r="B367" s="126"/>
      <c r="C367" s="126"/>
      <c r="D367" s="126"/>
      <c r="E367" s="126"/>
      <c r="F367" s="126"/>
      <c r="G367" s="126"/>
      <c r="H367" s="125"/>
      <c r="I367" s="125"/>
      <c r="J367" s="125"/>
      <c r="K367" s="125"/>
      <c r="L367" s="125"/>
      <c r="M367" s="125"/>
      <c r="N367" s="125"/>
    </row>
    <row r="368" spans="2:14">
      <c r="B368" s="126"/>
      <c r="C368" s="126"/>
      <c r="D368" s="126"/>
      <c r="E368" s="126"/>
      <c r="F368" s="126"/>
      <c r="G368" s="126"/>
      <c r="H368" s="125"/>
      <c r="I368" s="125"/>
      <c r="J368" s="125"/>
      <c r="K368" s="125"/>
      <c r="L368" s="125"/>
      <c r="M368" s="125"/>
      <c r="N368" s="125"/>
    </row>
    <row r="369" spans="2:14">
      <c r="B369" s="126"/>
      <c r="C369" s="126"/>
      <c r="D369" s="126"/>
      <c r="E369" s="126"/>
      <c r="F369" s="126"/>
      <c r="G369" s="126"/>
      <c r="H369" s="125"/>
      <c r="I369" s="125"/>
      <c r="J369" s="125"/>
      <c r="K369" s="125"/>
      <c r="L369" s="125"/>
      <c r="M369" s="125"/>
      <c r="N369" s="125"/>
    </row>
    <row r="370" spans="2:14">
      <c r="B370" s="126"/>
      <c r="C370" s="126"/>
      <c r="D370" s="126"/>
      <c r="E370" s="126"/>
      <c r="F370" s="126"/>
      <c r="G370" s="126"/>
      <c r="H370" s="125"/>
      <c r="I370" s="125"/>
      <c r="J370" s="125"/>
      <c r="K370" s="125"/>
      <c r="L370" s="125"/>
      <c r="M370" s="125"/>
      <c r="N370" s="125"/>
    </row>
    <row r="371" spans="2:14">
      <c r="B371" s="126"/>
      <c r="C371" s="126"/>
      <c r="D371" s="126"/>
      <c r="E371" s="126"/>
      <c r="F371" s="126"/>
      <c r="G371" s="126"/>
      <c r="H371" s="125"/>
      <c r="I371" s="125"/>
      <c r="J371" s="125"/>
      <c r="K371" s="125"/>
      <c r="L371" s="125"/>
      <c r="M371" s="125"/>
      <c r="N371" s="125"/>
    </row>
    <row r="372" spans="2:14">
      <c r="B372" s="126"/>
      <c r="C372" s="126"/>
      <c r="D372" s="126"/>
      <c r="E372" s="126"/>
      <c r="F372" s="126"/>
      <c r="G372" s="126"/>
      <c r="H372" s="125"/>
      <c r="I372" s="125"/>
      <c r="J372" s="125"/>
      <c r="K372" s="125"/>
      <c r="L372" s="125"/>
      <c r="M372" s="125"/>
      <c r="N372" s="125"/>
    </row>
    <row r="373" spans="2:14">
      <c r="B373" s="126"/>
      <c r="C373" s="126"/>
      <c r="D373" s="126"/>
      <c r="E373" s="126"/>
      <c r="F373" s="126"/>
      <c r="G373" s="126"/>
      <c r="H373" s="125"/>
      <c r="I373" s="125"/>
      <c r="J373" s="125"/>
      <c r="K373" s="125"/>
      <c r="L373" s="125"/>
      <c r="M373" s="125"/>
      <c r="N373" s="125"/>
    </row>
    <row r="374" spans="2:14">
      <c r="B374" s="126"/>
      <c r="C374" s="126"/>
      <c r="D374" s="126"/>
      <c r="E374" s="126"/>
      <c r="F374" s="126"/>
      <c r="G374" s="126"/>
      <c r="H374" s="125"/>
      <c r="I374" s="125"/>
      <c r="J374" s="125"/>
      <c r="K374" s="125"/>
      <c r="L374" s="125"/>
      <c r="M374" s="125"/>
      <c r="N374" s="125"/>
    </row>
    <row r="375" spans="2:14">
      <c r="B375" s="126"/>
      <c r="C375" s="126"/>
      <c r="D375" s="126"/>
      <c r="E375" s="126"/>
      <c r="F375" s="126"/>
      <c r="G375" s="126"/>
      <c r="H375" s="125"/>
      <c r="I375" s="125"/>
      <c r="J375" s="125"/>
      <c r="K375" s="125"/>
      <c r="L375" s="125"/>
      <c r="M375" s="125"/>
      <c r="N375" s="125"/>
    </row>
    <row r="376" spans="2:14">
      <c r="B376" s="126"/>
      <c r="C376" s="126"/>
      <c r="D376" s="126"/>
      <c r="E376" s="126"/>
      <c r="F376" s="126"/>
      <c r="G376" s="126"/>
      <c r="H376" s="125"/>
      <c r="I376" s="125"/>
      <c r="J376" s="125"/>
      <c r="K376" s="125"/>
      <c r="L376" s="125"/>
      <c r="M376" s="125"/>
      <c r="N376" s="125"/>
    </row>
    <row r="377" spans="2:14">
      <c r="B377" s="126"/>
      <c r="C377" s="126"/>
      <c r="D377" s="126"/>
      <c r="E377" s="126"/>
      <c r="F377" s="126"/>
      <c r="G377" s="126"/>
      <c r="H377" s="125"/>
      <c r="I377" s="125"/>
      <c r="J377" s="125"/>
      <c r="K377" s="125"/>
      <c r="L377" s="125"/>
      <c r="M377" s="125"/>
      <c r="N377" s="125"/>
    </row>
    <row r="378" spans="2:14">
      <c r="B378" s="126"/>
      <c r="C378" s="126"/>
      <c r="D378" s="126"/>
      <c r="E378" s="126"/>
      <c r="F378" s="126"/>
      <c r="G378" s="126"/>
      <c r="H378" s="125"/>
      <c r="I378" s="125"/>
      <c r="J378" s="125"/>
      <c r="K378" s="125"/>
      <c r="L378" s="125"/>
      <c r="M378" s="125"/>
      <c r="N378" s="125"/>
    </row>
    <row r="379" spans="2:14">
      <c r="B379" s="126"/>
      <c r="C379" s="126"/>
      <c r="D379" s="126"/>
      <c r="E379" s="126"/>
      <c r="F379" s="126"/>
      <c r="G379" s="126"/>
      <c r="H379" s="125"/>
      <c r="I379" s="125"/>
      <c r="J379" s="125"/>
      <c r="K379" s="125"/>
      <c r="L379" s="125"/>
      <c r="M379" s="125"/>
      <c r="N379" s="125"/>
    </row>
    <row r="380" spans="2:14">
      <c r="B380" s="126"/>
      <c r="C380" s="126"/>
      <c r="D380" s="126"/>
      <c r="E380" s="126"/>
      <c r="F380" s="126"/>
      <c r="G380" s="126"/>
      <c r="H380" s="125"/>
      <c r="I380" s="125"/>
      <c r="J380" s="125"/>
      <c r="K380" s="125"/>
      <c r="L380" s="125"/>
      <c r="M380" s="125"/>
      <c r="N380" s="125"/>
    </row>
    <row r="381" spans="2:14">
      <c r="B381" s="126"/>
      <c r="C381" s="126"/>
      <c r="D381" s="126"/>
      <c r="E381" s="126"/>
      <c r="F381" s="126"/>
      <c r="G381" s="126"/>
      <c r="H381" s="125"/>
      <c r="I381" s="125"/>
      <c r="J381" s="125"/>
      <c r="K381" s="125"/>
      <c r="L381" s="125"/>
      <c r="M381" s="125"/>
      <c r="N381" s="125"/>
    </row>
    <row r="382" spans="2:14">
      <c r="B382" s="126"/>
      <c r="C382" s="126"/>
      <c r="D382" s="126"/>
      <c r="E382" s="126"/>
      <c r="F382" s="126"/>
      <c r="G382" s="126"/>
      <c r="H382" s="125"/>
      <c r="I382" s="125"/>
      <c r="J382" s="125"/>
      <c r="K382" s="125"/>
      <c r="L382" s="125"/>
      <c r="M382" s="125"/>
      <c r="N382" s="125"/>
    </row>
    <row r="383" spans="2:14">
      <c r="B383" s="126"/>
      <c r="C383" s="126"/>
      <c r="D383" s="126"/>
      <c r="E383" s="126"/>
      <c r="F383" s="126"/>
      <c r="G383" s="126"/>
      <c r="H383" s="125"/>
      <c r="I383" s="125"/>
      <c r="J383" s="125"/>
      <c r="K383" s="125"/>
      <c r="L383" s="125"/>
      <c r="M383" s="125"/>
      <c r="N383" s="125"/>
    </row>
    <row r="384" spans="2:14">
      <c r="B384" s="126"/>
      <c r="C384" s="126"/>
      <c r="D384" s="126"/>
      <c r="E384" s="126"/>
      <c r="F384" s="126"/>
      <c r="G384" s="126"/>
      <c r="H384" s="125"/>
      <c r="I384" s="125"/>
      <c r="J384" s="125"/>
      <c r="K384" s="125"/>
      <c r="L384" s="125"/>
      <c r="M384" s="125"/>
      <c r="N384" s="125"/>
    </row>
    <row r="385" spans="2:14">
      <c r="B385" s="126"/>
      <c r="C385" s="126"/>
      <c r="D385" s="126"/>
      <c r="E385" s="126"/>
      <c r="F385" s="126"/>
      <c r="G385" s="126"/>
      <c r="H385" s="125"/>
      <c r="I385" s="125"/>
      <c r="J385" s="125"/>
      <c r="K385" s="125"/>
      <c r="L385" s="125"/>
      <c r="M385" s="125"/>
      <c r="N385" s="125"/>
    </row>
    <row r="386" spans="2:14">
      <c r="B386" s="126"/>
      <c r="C386" s="126"/>
      <c r="D386" s="126"/>
      <c r="E386" s="126"/>
      <c r="F386" s="126"/>
      <c r="G386" s="126"/>
      <c r="H386" s="125"/>
      <c r="I386" s="125"/>
      <c r="J386" s="125"/>
      <c r="K386" s="125"/>
      <c r="L386" s="125"/>
      <c r="M386" s="125"/>
      <c r="N386" s="125"/>
    </row>
    <row r="387" spans="2:14">
      <c r="B387" s="126"/>
      <c r="C387" s="126"/>
      <c r="D387" s="126"/>
      <c r="E387" s="126"/>
      <c r="F387" s="126"/>
      <c r="G387" s="126"/>
      <c r="H387" s="125"/>
      <c r="I387" s="125"/>
      <c r="J387" s="125"/>
      <c r="K387" s="125"/>
      <c r="L387" s="125"/>
      <c r="M387" s="125"/>
      <c r="N387" s="125"/>
    </row>
    <row r="388" spans="2:14">
      <c r="B388" s="126"/>
      <c r="C388" s="126"/>
      <c r="D388" s="126"/>
      <c r="E388" s="126"/>
      <c r="F388" s="126"/>
      <c r="G388" s="126"/>
      <c r="H388" s="125"/>
      <c r="I388" s="125"/>
      <c r="J388" s="125"/>
      <c r="K388" s="125"/>
      <c r="L388" s="125"/>
      <c r="M388" s="125"/>
      <c r="N388" s="125"/>
    </row>
    <row r="389" spans="2:14">
      <c r="B389" s="126"/>
      <c r="C389" s="126"/>
      <c r="D389" s="126"/>
      <c r="E389" s="126"/>
      <c r="F389" s="126"/>
      <c r="G389" s="126"/>
      <c r="H389" s="125"/>
      <c r="I389" s="125"/>
      <c r="J389" s="125"/>
      <c r="K389" s="125"/>
      <c r="L389" s="125"/>
      <c r="M389" s="125"/>
      <c r="N389" s="125"/>
    </row>
    <row r="390" spans="2:14">
      <c r="B390" s="126"/>
      <c r="C390" s="126"/>
      <c r="D390" s="126"/>
      <c r="E390" s="126"/>
      <c r="F390" s="126"/>
      <c r="G390" s="126"/>
      <c r="H390" s="125"/>
      <c r="I390" s="125"/>
      <c r="J390" s="125"/>
      <c r="K390" s="125"/>
      <c r="L390" s="125"/>
      <c r="M390" s="125"/>
      <c r="N390" s="125"/>
    </row>
    <row r="391" spans="2:14">
      <c r="B391" s="126"/>
      <c r="C391" s="126"/>
      <c r="D391" s="126"/>
      <c r="E391" s="126"/>
      <c r="F391" s="126"/>
      <c r="G391" s="126"/>
      <c r="H391" s="125"/>
      <c r="I391" s="125"/>
      <c r="J391" s="125"/>
      <c r="K391" s="125"/>
      <c r="L391" s="125"/>
      <c r="M391" s="125"/>
      <c r="N391" s="125"/>
    </row>
    <row r="392" spans="2:14">
      <c r="B392" s="126"/>
      <c r="C392" s="126"/>
      <c r="D392" s="126"/>
      <c r="E392" s="126"/>
      <c r="F392" s="126"/>
      <c r="G392" s="126"/>
      <c r="H392" s="125"/>
      <c r="I392" s="125"/>
      <c r="J392" s="125"/>
      <c r="K392" s="125"/>
      <c r="L392" s="125"/>
      <c r="M392" s="125"/>
      <c r="N392" s="125"/>
    </row>
    <row r="393" spans="2:14">
      <c r="B393" s="126"/>
      <c r="C393" s="126"/>
      <c r="D393" s="126"/>
      <c r="E393" s="126"/>
      <c r="F393" s="126"/>
      <c r="G393" s="126"/>
      <c r="H393" s="125"/>
      <c r="I393" s="125"/>
      <c r="J393" s="125"/>
      <c r="K393" s="125"/>
      <c r="L393" s="125"/>
      <c r="M393" s="125"/>
      <c r="N393" s="125"/>
    </row>
    <row r="394" spans="2:14">
      <c r="B394" s="126"/>
      <c r="C394" s="126"/>
      <c r="D394" s="126"/>
      <c r="E394" s="126"/>
      <c r="F394" s="126"/>
      <c r="G394" s="126"/>
      <c r="H394" s="125"/>
      <c r="I394" s="125"/>
      <c r="J394" s="125"/>
      <c r="K394" s="125"/>
      <c r="L394" s="125"/>
      <c r="M394" s="125"/>
      <c r="N394" s="125"/>
    </row>
    <row r="395" spans="2:14">
      <c r="B395" s="126"/>
      <c r="C395" s="126"/>
      <c r="D395" s="126"/>
      <c r="E395" s="126"/>
      <c r="F395" s="126"/>
      <c r="G395" s="126"/>
      <c r="H395" s="125"/>
      <c r="I395" s="125"/>
      <c r="J395" s="125"/>
      <c r="K395" s="125"/>
      <c r="L395" s="125"/>
      <c r="M395" s="125"/>
      <c r="N395" s="125"/>
    </row>
    <row r="396" spans="2:14">
      <c r="B396" s="126"/>
      <c r="C396" s="126"/>
      <c r="D396" s="126"/>
      <c r="E396" s="126"/>
      <c r="F396" s="126"/>
      <c r="G396" s="126"/>
      <c r="H396" s="125"/>
      <c r="I396" s="125"/>
      <c r="J396" s="125"/>
      <c r="K396" s="125"/>
      <c r="L396" s="125"/>
      <c r="M396" s="125"/>
      <c r="N396" s="125"/>
    </row>
    <row r="397" spans="2:14">
      <c r="B397" s="126"/>
      <c r="C397" s="126"/>
      <c r="D397" s="126"/>
      <c r="E397" s="126"/>
      <c r="F397" s="126"/>
      <c r="G397" s="126"/>
      <c r="H397" s="125"/>
      <c r="I397" s="125"/>
      <c r="J397" s="125"/>
      <c r="K397" s="125"/>
      <c r="L397" s="125"/>
      <c r="M397" s="125"/>
      <c r="N397" s="125"/>
    </row>
    <row r="398" spans="2:14">
      <c r="B398" s="126"/>
      <c r="C398" s="126"/>
      <c r="D398" s="126"/>
      <c r="E398" s="126"/>
      <c r="F398" s="126"/>
      <c r="G398" s="126"/>
      <c r="H398" s="125"/>
      <c r="I398" s="125"/>
      <c r="J398" s="125"/>
      <c r="K398" s="125"/>
      <c r="L398" s="125"/>
      <c r="M398" s="125"/>
      <c r="N398" s="125"/>
    </row>
    <row r="399" spans="2:14">
      <c r="B399" s="126"/>
      <c r="C399" s="126"/>
      <c r="D399" s="126"/>
      <c r="E399" s="126"/>
      <c r="F399" s="126"/>
      <c r="G399" s="126"/>
      <c r="H399" s="125"/>
      <c r="I399" s="125"/>
      <c r="J399" s="125"/>
      <c r="K399" s="125"/>
      <c r="L399" s="125"/>
      <c r="M399" s="125"/>
      <c r="N399" s="125"/>
    </row>
    <row r="400" spans="2:14">
      <c r="B400" s="126"/>
      <c r="C400" s="126"/>
      <c r="D400" s="126"/>
      <c r="E400" s="126"/>
      <c r="F400" s="126"/>
      <c r="G400" s="126"/>
      <c r="H400" s="125"/>
      <c r="I400" s="125"/>
      <c r="J400" s="125"/>
      <c r="K400" s="125"/>
      <c r="L400" s="125"/>
      <c r="M400" s="125"/>
      <c r="N400" s="125"/>
    </row>
    <row r="401" spans="2:14">
      <c r="B401" s="126"/>
      <c r="C401" s="126"/>
      <c r="D401" s="126"/>
      <c r="E401" s="126"/>
      <c r="F401" s="126"/>
      <c r="G401" s="126"/>
      <c r="H401" s="125"/>
      <c r="I401" s="125"/>
      <c r="J401" s="125"/>
      <c r="K401" s="125"/>
      <c r="L401" s="125"/>
      <c r="M401" s="125"/>
      <c r="N401" s="125"/>
    </row>
    <row r="402" spans="2:14">
      <c r="B402" s="126"/>
      <c r="C402" s="126"/>
      <c r="D402" s="126"/>
      <c r="E402" s="126"/>
      <c r="F402" s="126"/>
      <c r="G402" s="126"/>
      <c r="H402" s="125"/>
      <c r="I402" s="125"/>
      <c r="J402" s="125"/>
      <c r="K402" s="125"/>
      <c r="L402" s="125"/>
      <c r="M402" s="125"/>
      <c r="N402" s="125"/>
    </row>
    <row r="403" spans="2:14">
      <c r="B403" s="126"/>
      <c r="C403" s="126"/>
      <c r="D403" s="126"/>
      <c r="E403" s="126"/>
      <c r="F403" s="126"/>
      <c r="G403" s="126"/>
      <c r="H403" s="125"/>
      <c r="I403" s="125"/>
      <c r="J403" s="125"/>
      <c r="K403" s="125"/>
      <c r="L403" s="125"/>
      <c r="M403" s="125"/>
      <c r="N403" s="125"/>
    </row>
    <row r="404" spans="2:14">
      <c r="B404" s="126"/>
      <c r="C404" s="126"/>
      <c r="D404" s="126"/>
      <c r="E404" s="126"/>
      <c r="F404" s="126"/>
      <c r="G404" s="126"/>
      <c r="H404" s="125"/>
      <c r="I404" s="125"/>
      <c r="J404" s="125"/>
      <c r="K404" s="125"/>
      <c r="L404" s="125"/>
      <c r="M404" s="125"/>
      <c r="N404" s="125"/>
    </row>
    <row r="405" spans="2:14">
      <c r="B405" s="126"/>
      <c r="C405" s="126"/>
      <c r="D405" s="126"/>
      <c r="E405" s="126"/>
      <c r="F405" s="126"/>
      <c r="G405" s="126"/>
      <c r="H405" s="125"/>
      <c r="I405" s="125"/>
      <c r="J405" s="125"/>
      <c r="K405" s="125"/>
      <c r="L405" s="125"/>
      <c r="M405" s="125"/>
      <c r="N405" s="125"/>
    </row>
    <row r="406" spans="2:14">
      <c r="B406" s="126"/>
      <c r="C406" s="126"/>
      <c r="D406" s="126"/>
      <c r="E406" s="126"/>
      <c r="F406" s="126"/>
      <c r="G406" s="126"/>
      <c r="H406" s="125"/>
      <c r="I406" s="125"/>
      <c r="J406" s="125"/>
      <c r="K406" s="125"/>
      <c r="L406" s="125"/>
      <c r="M406" s="125"/>
      <c r="N406" s="125"/>
    </row>
    <row r="407" spans="2:14">
      <c r="B407" s="126"/>
      <c r="C407" s="126"/>
      <c r="D407" s="126"/>
      <c r="E407" s="126"/>
      <c r="F407" s="126"/>
      <c r="G407" s="126"/>
      <c r="H407" s="125"/>
      <c r="I407" s="125"/>
      <c r="J407" s="125"/>
      <c r="K407" s="125"/>
      <c r="L407" s="125"/>
      <c r="M407" s="125"/>
      <c r="N407" s="125"/>
    </row>
    <row r="408" spans="2:14">
      <c r="B408" s="126"/>
      <c r="C408" s="126"/>
      <c r="D408" s="126"/>
      <c r="E408" s="126"/>
      <c r="F408" s="126"/>
      <c r="G408" s="126"/>
      <c r="H408" s="125"/>
      <c r="I408" s="125"/>
      <c r="J408" s="125"/>
      <c r="K408" s="125"/>
      <c r="L408" s="125"/>
      <c r="M408" s="125"/>
      <c r="N408" s="125"/>
    </row>
    <row r="409" spans="2:14">
      <c r="B409" s="126"/>
      <c r="C409" s="126"/>
      <c r="D409" s="126"/>
      <c r="E409" s="126"/>
      <c r="F409" s="126"/>
      <c r="G409" s="126"/>
      <c r="H409" s="125"/>
      <c r="I409" s="125"/>
      <c r="J409" s="125"/>
      <c r="K409" s="125"/>
      <c r="L409" s="125"/>
      <c r="M409" s="125"/>
      <c r="N409" s="125"/>
    </row>
    <row r="410" spans="2:14">
      <c r="B410" s="126"/>
      <c r="C410" s="126"/>
      <c r="D410" s="126"/>
      <c r="E410" s="126"/>
      <c r="F410" s="126"/>
      <c r="G410" s="126"/>
      <c r="H410" s="125"/>
      <c r="I410" s="125"/>
      <c r="J410" s="125"/>
      <c r="K410" s="125"/>
      <c r="L410" s="125"/>
      <c r="M410" s="125"/>
      <c r="N410" s="125"/>
    </row>
    <row r="411" spans="2:14">
      <c r="B411" s="126"/>
      <c r="C411" s="126"/>
      <c r="D411" s="126"/>
      <c r="E411" s="126"/>
      <c r="F411" s="126"/>
      <c r="G411" s="126"/>
      <c r="H411" s="125"/>
      <c r="I411" s="125"/>
      <c r="J411" s="125"/>
      <c r="K411" s="125"/>
      <c r="L411" s="125"/>
      <c r="M411" s="125"/>
      <c r="N411" s="125"/>
    </row>
    <row r="412" spans="2:14">
      <c r="B412" s="126"/>
      <c r="C412" s="126"/>
      <c r="D412" s="126"/>
      <c r="E412" s="126"/>
      <c r="F412" s="126"/>
      <c r="G412" s="126"/>
      <c r="H412" s="125"/>
      <c r="I412" s="125"/>
      <c r="J412" s="125"/>
      <c r="K412" s="125"/>
      <c r="L412" s="125"/>
      <c r="M412" s="125"/>
      <c r="N412" s="125"/>
    </row>
    <row r="413" spans="2:14">
      <c r="B413" s="126"/>
      <c r="C413" s="126"/>
      <c r="D413" s="126"/>
      <c r="E413" s="126"/>
      <c r="F413" s="126"/>
      <c r="G413" s="126"/>
      <c r="H413" s="125"/>
      <c r="I413" s="125"/>
      <c r="J413" s="125"/>
      <c r="K413" s="125"/>
      <c r="L413" s="125"/>
      <c r="M413" s="125"/>
      <c r="N413" s="125"/>
    </row>
    <row r="414" spans="2:14">
      <c r="B414" s="126"/>
      <c r="C414" s="126"/>
      <c r="D414" s="126"/>
      <c r="E414" s="126"/>
      <c r="F414" s="126"/>
      <c r="G414" s="126"/>
      <c r="H414" s="125"/>
      <c r="I414" s="125"/>
      <c r="J414" s="125"/>
      <c r="K414" s="125"/>
      <c r="L414" s="125"/>
      <c r="M414" s="125"/>
      <c r="N414" s="125"/>
    </row>
    <row r="415" spans="2:14">
      <c r="B415" s="126"/>
      <c r="C415" s="126"/>
      <c r="D415" s="126"/>
      <c r="E415" s="126"/>
      <c r="F415" s="126"/>
      <c r="G415" s="126"/>
      <c r="H415" s="125"/>
      <c r="I415" s="125"/>
      <c r="J415" s="125"/>
      <c r="K415" s="125"/>
      <c r="L415" s="125"/>
      <c r="M415" s="125"/>
      <c r="N415" s="125"/>
    </row>
    <row r="416" spans="2:14">
      <c r="B416" s="126"/>
      <c r="C416" s="126"/>
      <c r="D416" s="126"/>
      <c r="E416" s="126"/>
      <c r="F416" s="126"/>
      <c r="G416" s="126"/>
      <c r="H416" s="125"/>
      <c r="I416" s="125"/>
      <c r="J416" s="125"/>
      <c r="K416" s="125"/>
      <c r="L416" s="125"/>
      <c r="M416" s="125"/>
      <c r="N416" s="125"/>
    </row>
    <row r="417" spans="2:14">
      <c r="B417" s="126"/>
      <c r="C417" s="126"/>
      <c r="D417" s="126"/>
      <c r="E417" s="126"/>
      <c r="F417" s="126"/>
      <c r="G417" s="126"/>
      <c r="H417" s="125"/>
      <c r="I417" s="125"/>
      <c r="J417" s="125"/>
      <c r="K417" s="125"/>
      <c r="L417" s="125"/>
      <c r="M417" s="125"/>
      <c r="N417" s="125"/>
    </row>
    <row r="418" spans="2:14">
      <c r="B418" s="126"/>
      <c r="C418" s="126"/>
      <c r="D418" s="126"/>
      <c r="E418" s="126"/>
      <c r="F418" s="126"/>
      <c r="G418" s="126"/>
      <c r="H418" s="125"/>
      <c r="I418" s="125"/>
      <c r="J418" s="125"/>
      <c r="K418" s="125"/>
      <c r="L418" s="125"/>
      <c r="M418" s="125"/>
      <c r="N418" s="125"/>
    </row>
    <row r="419" spans="2:14">
      <c r="B419" s="126"/>
      <c r="C419" s="126"/>
      <c r="D419" s="126"/>
      <c r="E419" s="126"/>
      <c r="F419" s="126"/>
      <c r="G419" s="126"/>
      <c r="H419" s="125"/>
      <c r="I419" s="125"/>
      <c r="J419" s="125"/>
      <c r="K419" s="125"/>
      <c r="L419" s="125"/>
      <c r="M419" s="125"/>
      <c r="N419" s="125"/>
    </row>
    <row r="420" spans="2:14">
      <c r="B420" s="126"/>
      <c r="C420" s="126"/>
      <c r="D420" s="126"/>
      <c r="E420" s="126"/>
      <c r="F420" s="126"/>
      <c r="G420" s="126"/>
      <c r="H420" s="125"/>
      <c r="I420" s="125"/>
      <c r="J420" s="125"/>
      <c r="K420" s="125"/>
      <c r="L420" s="125"/>
      <c r="M420" s="125"/>
      <c r="N420" s="125"/>
    </row>
    <row r="421" spans="2:14">
      <c r="B421" s="126"/>
      <c r="C421" s="126"/>
      <c r="D421" s="126"/>
      <c r="E421" s="126"/>
      <c r="F421" s="126"/>
      <c r="G421" s="126"/>
      <c r="H421" s="125"/>
      <c r="I421" s="125"/>
      <c r="J421" s="125"/>
      <c r="K421" s="125"/>
      <c r="L421" s="125"/>
      <c r="M421" s="125"/>
      <c r="N421" s="125"/>
    </row>
    <row r="422" spans="2:14">
      <c r="B422" s="126"/>
      <c r="C422" s="126"/>
      <c r="D422" s="126"/>
      <c r="E422" s="126"/>
      <c r="F422" s="126"/>
      <c r="G422" s="126"/>
      <c r="H422" s="125"/>
      <c r="I422" s="125"/>
      <c r="J422" s="125"/>
      <c r="K422" s="125"/>
      <c r="L422" s="125"/>
      <c r="M422" s="125"/>
      <c r="N422" s="125"/>
    </row>
    <row r="423" spans="2:14">
      <c r="B423" s="126"/>
      <c r="C423" s="126"/>
      <c r="D423" s="126"/>
      <c r="E423" s="126"/>
      <c r="F423" s="126"/>
      <c r="G423" s="126"/>
      <c r="H423" s="125"/>
      <c r="I423" s="125"/>
      <c r="J423" s="125"/>
      <c r="K423" s="125"/>
      <c r="L423" s="125"/>
      <c r="M423" s="125"/>
      <c r="N423" s="125"/>
    </row>
    <row r="424" spans="2:14">
      <c r="B424" s="126"/>
      <c r="C424" s="126"/>
      <c r="D424" s="126"/>
      <c r="E424" s="126"/>
      <c r="F424" s="126"/>
      <c r="G424" s="126"/>
      <c r="H424" s="125"/>
      <c r="I424" s="125"/>
      <c r="J424" s="125"/>
      <c r="K424" s="125"/>
      <c r="L424" s="125"/>
      <c r="M424" s="125"/>
      <c r="N424" s="125"/>
    </row>
    <row r="425" spans="2:14">
      <c r="B425" s="126"/>
      <c r="C425" s="126"/>
      <c r="D425" s="126"/>
      <c r="E425" s="126"/>
      <c r="F425" s="126"/>
      <c r="G425" s="126"/>
      <c r="H425" s="125"/>
      <c r="I425" s="125"/>
      <c r="J425" s="125"/>
      <c r="K425" s="125"/>
      <c r="L425" s="125"/>
      <c r="M425" s="125"/>
      <c r="N425" s="125"/>
    </row>
    <row r="426" spans="2:14">
      <c r="B426" s="126"/>
      <c r="C426" s="126"/>
      <c r="D426" s="126"/>
      <c r="E426" s="126"/>
      <c r="F426" s="126"/>
      <c r="G426" s="126"/>
      <c r="H426" s="125"/>
      <c r="I426" s="125"/>
      <c r="J426" s="125"/>
      <c r="K426" s="125"/>
      <c r="L426" s="125"/>
      <c r="M426" s="125"/>
      <c r="N426" s="125"/>
    </row>
    <row r="427" spans="2:14">
      <c r="B427" s="126"/>
      <c r="C427" s="126"/>
      <c r="D427" s="126"/>
      <c r="E427" s="126"/>
      <c r="F427" s="126"/>
      <c r="G427" s="126"/>
      <c r="H427" s="125"/>
      <c r="I427" s="125"/>
      <c r="J427" s="125"/>
      <c r="K427" s="125"/>
      <c r="L427" s="125"/>
      <c r="M427" s="125"/>
      <c r="N427" s="125"/>
    </row>
    <row r="428" spans="2:14">
      <c r="B428" s="126"/>
      <c r="C428" s="126"/>
      <c r="D428" s="126"/>
      <c r="E428" s="126"/>
      <c r="F428" s="126"/>
      <c r="G428" s="126"/>
      <c r="H428" s="125"/>
      <c r="I428" s="125"/>
      <c r="J428" s="125"/>
      <c r="K428" s="125"/>
      <c r="L428" s="125"/>
      <c r="M428" s="125"/>
      <c r="N428" s="125"/>
    </row>
    <row r="429" spans="2:14">
      <c r="B429" s="126"/>
      <c r="C429" s="126"/>
      <c r="D429" s="126"/>
      <c r="E429" s="126"/>
      <c r="F429" s="126"/>
      <c r="G429" s="126"/>
      <c r="H429" s="125"/>
      <c r="I429" s="125"/>
      <c r="J429" s="125"/>
      <c r="K429" s="125"/>
      <c r="L429" s="125"/>
      <c r="M429" s="125"/>
      <c r="N429" s="125"/>
    </row>
    <row r="430" spans="2:14">
      <c r="B430" s="126"/>
      <c r="C430" s="126"/>
      <c r="D430" s="126"/>
      <c r="E430" s="126"/>
      <c r="F430" s="126"/>
      <c r="G430" s="126"/>
      <c r="H430" s="125"/>
      <c r="I430" s="125"/>
      <c r="J430" s="125"/>
      <c r="K430" s="125"/>
      <c r="L430" s="125"/>
      <c r="M430" s="125"/>
      <c r="N430" s="125"/>
    </row>
    <row r="431" spans="2:14">
      <c r="B431" s="126"/>
      <c r="C431" s="126"/>
      <c r="D431" s="126"/>
      <c r="E431" s="126"/>
      <c r="F431" s="126"/>
      <c r="G431" s="126"/>
      <c r="H431" s="125"/>
      <c r="I431" s="125"/>
      <c r="J431" s="125"/>
      <c r="K431" s="125"/>
      <c r="L431" s="125"/>
      <c r="M431" s="125"/>
      <c r="N431" s="125"/>
    </row>
    <row r="432" spans="2:14">
      <c r="B432" s="126"/>
      <c r="C432" s="126"/>
      <c r="D432" s="126"/>
      <c r="E432" s="126"/>
      <c r="F432" s="126"/>
      <c r="G432" s="126"/>
      <c r="H432" s="125"/>
      <c r="I432" s="125"/>
      <c r="J432" s="125"/>
      <c r="K432" s="125"/>
      <c r="L432" s="125"/>
      <c r="M432" s="125"/>
      <c r="N432" s="125"/>
    </row>
    <row r="433" spans="2:14">
      <c r="B433" s="126"/>
      <c r="C433" s="126"/>
      <c r="D433" s="126"/>
      <c r="E433" s="126"/>
      <c r="F433" s="126"/>
      <c r="G433" s="126"/>
      <c r="H433" s="125"/>
      <c r="I433" s="125"/>
      <c r="J433" s="125"/>
      <c r="K433" s="125"/>
      <c r="L433" s="125"/>
      <c r="M433" s="125"/>
      <c r="N433" s="125"/>
    </row>
    <row r="434" spans="2:14">
      <c r="B434" s="126"/>
      <c r="C434" s="126"/>
      <c r="D434" s="126"/>
      <c r="E434" s="126"/>
      <c r="F434" s="126"/>
      <c r="G434" s="126"/>
      <c r="H434" s="125"/>
      <c r="I434" s="125"/>
      <c r="J434" s="125"/>
      <c r="K434" s="125"/>
      <c r="L434" s="125"/>
      <c r="M434" s="125"/>
      <c r="N434" s="125"/>
    </row>
    <row r="435" spans="2:14">
      <c r="B435" s="126"/>
      <c r="C435" s="126"/>
      <c r="D435" s="126"/>
      <c r="E435" s="126"/>
      <c r="F435" s="126"/>
      <c r="G435" s="126"/>
      <c r="H435" s="125"/>
      <c r="I435" s="125"/>
      <c r="J435" s="125"/>
      <c r="K435" s="125"/>
      <c r="L435" s="125"/>
      <c r="M435" s="125"/>
      <c r="N435" s="125"/>
    </row>
    <row r="436" spans="2:14">
      <c r="B436" s="126"/>
      <c r="C436" s="126"/>
      <c r="D436" s="126"/>
      <c r="E436" s="126"/>
      <c r="F436" s="126"/>
      <c r="G436" s="126"/>
      <c r="H436" s="125"/>
      <c r="I436" s="125"/>
      <c r="J436" s="125"/>
      <c r="K436" s="125"/>
      <c r="L436" s="125"/>
      <c r="M436" s="125"/>
      <c r="N436" s="125"/>
    </row>
    <row r="437" spans="2:14">
      <c r="B437" s="126"/>
      <c r="C437" s="126"/>
      <c r="D437" s="126"/>
      <c r="E437" s="126"/>
      <c r="F437" s="126"/>
      <c r="G437" s="126"/>
      <c r="H437" s="125"/>
      <c r="I437" s="125"/>
      <c r="J437" s="125"/>
      <c r="K437" s="125"/>
      <c r="L437" s="125"/>
      <c r="M437" s="125"/>
      <c r="N437" s="125"/>
    </row>
    <row r="438" spans="2:14">
      <c r="B438" s="126"/>
      <c r="C438" s="126"/>
      <c r="D438" s="126"/>
      <c r="E438" s="126"/>
      <c r="F438" s="126"/>
      <c r="G438" s="126"/>
      <c r="H438" s="125"/>
      <c r="I438" s="125"/>
      <c r="J438" s="125"/>
      <c r="K438" s="125"/>
      <c r="L438" s="125"/>
      <c r="M438" s="125"/>
      <c r="N438" s="125"/>
    </row>
    <row r="439" spans="2:14">
      <c r="B439" s="126"/>
      <c r="C439" s="126"/>
      <c r="D439" s="126"/>
      <c r="E439" s="126"/>
      <c r="F439" s="126"/>
      <c r="G439" s="126"/>
      <c r="H439" s="125"/>
      <c r="I439" s="125"/>
      <c r="J439" s="125"/>
      <c r="K439" s="125"/>
      <c r="L439" s="125"/>
      <c r="M439" s="125"/>
      <c r="N439" s="125"/>
    </row>
    <row r="440" spans="2:14">
      <c r="B440" s="126"/>
      <c r="C440" s="126"/>
      <c r="D440" s="126"/>
      <c r="E440" s="126"/>
      <c r="F440" s="126"/>
      <c r="G440" s="126"/>
      <c r="H440" s="125"/>
      <c r="I440" s="125"/>
      <c r="J440" s="125"/>
      <c r="K440" s="125"/>
      <c r="L440" s="125"/>
      <c r="M440" s="125"/>
      <c r="N440" s="125"/>
    </row>
    <row r="441" spans="2:14">
      <c r="B441" s="126"/>
      <c r="C441" s="126"/>
      <c r="D441" s="126"/>
      <c r="E441" s="126"/>
      <c r="F441" s="126"/>
      <c r="G441" s="126"/>
      <c r="H441" s="125"/>
      <c r="I441" s="125"/>
      <c r="J441" s="125"/>
      <c r="K441" s="125"/>
      <c r="L441" s="125"/>
      <c r="M441" s="125"/>
      <c r="N441" s="125"/>
    </row>
    <row r="442" spans="2:14">
      <c r="B442" s="126"/>
      <c r="C442" s="126"/>
      <c r="D442" s="126"/>
      <c r="E442" s="126"/>
      <c r="F442" s="126"/>
      <c r="G442" s="126"/>
      <c r="H442" s="125"/>
      <c r="I442" s="125"/>
      <c r="J442" s="125"/>
      <c r="K442" s="125"/>
      <c r="L442" s="125"/>
      <c r="M442" s="125"/>
      <c r="N442" s="125"/>
    </row>
    <row r="443" spans="2:14">
      <c r="B443" s="126"/>
      <c r="C443" s="126"/>
      <c r="D443" s="126"/>
      <c r="E443" s="126"/>
      <c r="F443" s="126"/>
      <c r="G443" s="126"/>
      <c r="H443" s="125"/>
      <c r="I443" s="125"/>
      <c r="J443" s="125"/>
      <c r="K443" s="125"/>
      <c r="L443" s="125"/>
      <c r="M443" s="125"/>
      <c r="N443" s="125"/>
    </row>
    <row r="444" spans="2:14">
      <c r="B444" s="126"/>
      <c r="C444" s="126"/>
      <c r="D444" s="126"/>
      <c r="E444" s="126"/>
      <c r="F444" s="126"/>
      <c r="G444" s="126"/>
      <c r="H444" s="125"/>
      <c r="I444" s="125"/>
      <c r="J444" s="125"/>
      <c r="K444" s="125"/>
      <c r="L444" s="125"/>
      <c r="M444" s="125"/>
      <c r="N444" s="125"/>
    </row>
    <row r="445" spans="2:14">
      <c r="B445" s="126"/>
      <c r="C445" s="126"/>
      <c r="D445" s="126"/>
      <c r="E445" s="126"/>
      <c r="F445" s="126"/>
      <c r="G445" s="126"/>
      <c r="H445" s="125"/>
      <c r="I445" s="125"/>
      <c r="J445" s="125"/>
      <c r="K445" s="125"/>
      <c r="L445" s="125"/>
      <c r="M445" s="125"/>
      <c r="N445" s="125"/>
    </row>
    <row r="446" spans="2:14">
      <c r="B446" s="126"/>
      <c r="C446" s="126"/>
      <c r="D446" s="126"/>
      <c r="E446" s="126"/>
      <c r="F446" s="126"/>
      <c r="G446" s="126"/>
      <c r="H446" s="125"/>
      <c r="I446" s="125"/>
      <c r="J446" s="125"/>
      <c r="K446" s="125"/>
      <c r="L446" s="125"/>
      <c r="M446" s="125"/>
      <c r="N446" s="125"/>
    </row>
    <row r="447" spans="2:14">
      <c r="B447" s="126"/>
      <c r="C447" s="126"/>
      <c r="D447" s="126"/>
      <c r="E447" s="126"/>
      <c r="F447" s="126"/>
      <c r="G447" s="126"/>
      <c r="H447" s="125"/>
      <c r="I447" s="125"/>
      <c r="J447" s="125"/>
      <c r="K447" s="125"/>
      <c r="L447" s="125"/>
      <c r="M447" s="125"/>
      <c r="N447" s="125"/>
    </row>
    <row r="448" spans="2:14">
      <c r="B448" s="126"/>
      <c r="C448" s="126"/>
      <c r="D448" s="126"/>
      <c r="E448" s="126"/>
      <c r="F448" s="126"/>
      <c r="G448" s="126"/>
      <c r="H448" s="125"/>
      <c r="I448" s="125"/>
      <c r="J448" s="125"/>
      <c r="K448" s="125"/>
      <c r="L448" s="125"/>
      <c r="M448" s="125"/>
      <c r="N448" s="125"/>
    </row>
    <row r="449" spans="2:14">
      <c r="B449" s="126"/>
      <c r="C449" s="126"/>
      <c r="D449" s="126"/>
      <c r="E449" s="126"/>
      <c r="F449" s="126"/>
      <c r="G449" s="126"/>
      <c r="H449" s="125"/>
      <c r="I449" s="125"/>
      <c r="J449" s="125"/>
      <c r="K449" s="125"/>
      <c r="L449" s="125"/>
      <c r="M449" s="125"/>
      <c r="N449" s="125"/>
    </row>
    <row r="450" spans="2:14">
      <c r="B450" s="126"/>
      <c r="C450" s="126"/>
      <c r="D450" s="126"/>
      <c r="E450" s="126"/>
      <c r="F450" s="126"/>
      <c r="G450" s="126"/>
      <c r="H450" s="125"/>
      <c r="I450" s="125"/>
      <c r="J450" s="125"/>
      <c r="K450" s="125"/>
      <c r="L450" s="125"/>
      <c r="M450" s="125"/>
      <c r="N450" s="125"/>
    </row>
    <row r="451" spans="2:14">
      <c r="B451" s="126"/>
      <c r="C451" s="126"/>
      <c r="D451" s="126"/>
      <c r="E451" s="126"/>
      <c r="F451" s="126"/>
      <c r="G451" s="126"/>
      <c r="H451" s="125"/>
      <c r="I451" s="125"/>
      <c r="J451" s="125"/>
      <c r="K451" s="125"/>
      <c r="L451" s="125"/>
      <c r="M451" s="125"/>
      <c r="N451" s="125"/>
    </row>
    <row r="452" spans="2:14">
      <c r="B452" s="126"/>
      <c r="C452" s="126"/>
      <c r="D452" s="126"/>
      <c r="E452" s="126"/>
      <c r="F452" s="126"/>
      <c r="G452" s="126"/>
      <c r="H452" s="125"/>
      <c r="I452" s="125"/>
      <c r="J452" s="125"/>
      <c r="K452" s="125"/>
      <c r="L452" s="125"/>
      <c r="M452" s="125"/>
      <c r="N452" s="125"/>
    </row>
    <row r="453" spans="2:14">
      <c r="B453" s="126"/>
      <c r="C453" s="126"/>
      <c r="D453" s="126"/>
      <c r="E453" s="126"/>
      <c r="F453" s="126"/>
      <c r="G453" s="126"/>
      <c r="H453" s="125"/>
      <c r="I453" s="125"/>
      <c r="J453" s="125"/>
      <c r="K453" s="125"/>
      <c r="L453" s="125"/>
      <c r="M453" s="125"/>
      <c r="N453" s="125"/>
    </row>
    <row r="454" spans="2:14">
      <c r="B454" s="126"/>
      <c r="C454" s="126"/>
      <c r="D454" s="126"/>
      <c r="E454" s="126"/>
      <c r="F454" s="126"/>
      <c r="G454" s="126"/>
      <c r="H454" s="125"/>
      <c r="I454" s="125"/>
      <c r="J454" s="125"/>
      <c r="K454" s="125"/>
      <c r="L454" s="125"/>
      <c r="M454" s="125"/>
      <c r="N454" s="125"/>
    </row>
    <row r="455" spans="2:14">
      <c r="B455" s="126"/>
      <c r="C455" s="126"/>
      <c r="D455" s="126"/>
      <c r="E455" s="126"/>
      <c r="F455" s="126"/>
      <c r="G455" s="126"/>
      <c r="H455" s="125"/>
      <c r="I455" s="125"/>
      <c r="J455" s="125"/>
      <c r="K455" s="125"/>
      <c r="L455" s="125"/>
      <c r="M455" s="125"/>
      <c r="N455" s="125"/>
    </row>
    <row r="456" spans="2:14">
      <c r="B456" s="126"/>
      <c r="C456" s="126"/>
      <c r="D456" s="126"/>
      <c r="E456" s="126"/>
      <c r="F456" s="126"/>
      <c r="G456" s="126"/>
      <c r="H456" s="125"/>
      <c r="I456" s="125"/>
      <c r="J456" s="125"/>
      <c r="K456" s="125"/>
      <c r="L456" s="125"/>
      <c r="M456" s="125"/>
      <c r="N456" s="125"/>
    </row>
    <row r="457" spans="2:14">
      <c r="B457" s="126"/>
      <c r="C457" s="126"/>
      <c r="D457" s="126"/>
      <c r="E457" s="126"/>
      <c r="F457" s="126"/>
      <c r="G457" s="126"/>
      <c r="H457" s="125"/>
      <c r="I457" s="125"/>
      <c r="J457" s="125"/>
      <c r="K457" s="125"/>
      <c r="L457" s="125"/>
      <c r="M457" s="125"/>
      <c r="N457" s="125"/>
    </row>
    <row r="458" spans="2:14">
      <c r="B458" s="126"/>
      <c r="C458" s="126"/>
      <c r="D458" s="126"/>
      <c r="E458" s="126"/>
      <c r="F458" s="126"/>
      <c r="G458" s="126"/>
      <c r="H458" s="125"/>
      <c r="I458" s="125"/>
      <c r="J458" s="125"/>
      <c r="K458" s="125"/>
      <c r="L458" s="125"/>
      <c r="M458" s="125"/>
      <c r="N458" s="125"/>
    </row>
    <row r="459" spans="2:14">
      <c r="B459" s="126"/>
      <c r="C459" s="126"/>
      <c r="D459" s="126"/>
      <c r="E459" s="126"/>
      <c r="F459" s="126"/>
      <c r="G459" s="126"/>
      <c r="H459" s="125"/>
      <c r="I459" s="125"/>
      <c r="J459" s="125"/>
      <c r="K459" s="125"/>
      <c r="L459" s="125"/>
      <c r="M459" s="125"/>
      <c r="N459" s="125"/>
    </row>
    <row r="460" spans="2:14">
      <c r="B460" s="126"/>
      <c r="C460" s="126"/>
      <c r="D460" s="126"/>
      <c r="E460" s="126"/>
      <c r="F460" s="126"/>
      <c r="G460" s="126"/>
      <c r="H460" s="125"/>
      <c r="I460" s="125"/>
      <c r="J460" s="125"/>
      <c r="K460" s="125"/>
      <c r="L460" s="125"/>
      <c r="M460" s="125"/>
      <c r="N460" s="125"/>
    </row>
    <row r="461" spans="2:14">
      <c r="B461" s="126"/>
      <c r="C461" s="126"/>
      <c r="D461" s="126"/>
      <c r="E461" s="126"/>
      <c r="F461" s="126"/>
      <c r="G461" s="126"/>
      <c r="H461" s="125"/>
      <c r="I461" s="125"/>
      <c r="J461" s="125"/>
      <c r="K461" s="125"/>
      <c r="L461" s="125"/>
      <c r="M461" s="125"/>
      <c r="N461" s="125"/>
    </row>
    <row r="462" spans="2:14">
      <c r="B462" s="126"/>
      <c r="C462" s="126"/>
      <c r="D462" s="126"/>
      <c r="E462" s="126"/>
      <c r="F462" s="126"/>
      <c r="G462" s="126"/>
      <c r="H462" s="125"/>
      <c r="I462" s="125"/>
      <c r="J462" s="125"/>
      <c r="K462" s="125"/>
      <c r="L462" s="125"/>
      <c r="M462" s="125"/>
      <c r="N462" s="125"/>
    </row>
    <row r="463" spans="2:14">
      <c r="B463" s="126"/>
      <c r="C463" s="126"/>
      <c r="D463" s="126"/>
      <c r="E463" s="126"/>
      <c r="F463" s="126"/>
      <c r="G463" s="126"/>
      <c r="H463" s="125"/>
      <c r="I463" s="125"/>
      <c r="J463" s="125"/>
      <c r="K463" s="125"/>
      <c r="L463" s="125"/>
      <c r="M463" s="125"/>
      <c r="N463" s="125"/>
    </row>
    <row r="464" spans="2:14">
      <c r="B464" s="126"/>
      <c r="C464" s="126"/>
      <c r="D464" s="126"/>
      <c r="E464" s="126"/>
      <c r="F464" s="126"/>
      <c r="G464" s="126"/>
      <c r="H464" s="125"/>
      <c r="I464" s="125"/>
      <c r="J464" s="125"/>
      <c r="K464" s="125"/>
      <c r="L464" s="125"/>
      <c r="M464" s="125"/>
      <c r="N464" s="125"/>
    </row>
    <row r="465" spans="2:14">
      <c r="B465" s="126"/>
      <c r="C465" s="126"/>
      <c r="D465" s="126"/>
      <c r="E465" s="126"/>
      <c r="F465" s="126"/>
      <c r="G465" s="126"/>
      <c r="H465" s="125"/>
      <c r="I465" s="125"/>
      <c r="J465" s="125"/>
      <c r="K465" s="125"/>
      <c r="L465" s="125"/>
      <c r="M465" s="125"/>
      <c r="N465" s="125"/>
    </row>
    <row r="466" spans="2:14">
      <c r="B466" s="126"/>
      <c r="C466" s="126"/>
      <c r="D466" s="126"/>
      <c r="E466" s="126"/>
      <c r="F466" s="126"/>
      <c r="G466" s="126"/>
      <c r="H466" s="125"/>
      <c r="I466" s="125"/>
      <c r="J466" s="125"/>
      <c r="K466" s="125"/>
      <c r="L466" s="125"/>
      <c r="M466" s="125"/>
      <c r="N466" s="125"/>
    </row>
    <row r="467" spans="2:14">
      <c r="B467" s="126"/>
      <c r="C467" s="126"/>
      <c r="D467" s="126"/>
      <c r="E467" s="126"/>
      <c r="F467" s="126"/>
      <c r="G467" s="126"/>
      <c r="H467" s="125"/>
      <c r="I467" s="125"/>
      <c r="J467" s="125"/>
      <c r="K467" s="125"/>
      <c r="L467" s="125"/>
      <c r="M467" s="125"/>
      <c r="N467" s="125"/>
    </row>
    <row r="468" spans="2:14">
      <c r="B468" s="126"/>
      <c r="C468" s="126"/>
      <c r="D468" s="126"/>
      <c r="E468" s="126"/>
      <c r="F468" s="126"/>
      <c r="G468" s="126"/>
      <c r="H468" s="125"/>
      <c r="I468" s="125"/>
      <c r="J468" s="125"/>
      <c r="K468" s="125"/>
      <c r="L468" s="125"/>
      <c r="M468" s="125"/>
      <c r="N468" s="125"/>
    </row>
    <row r="469" spans="2:14">
      <c r="B469" s="126"/>
      <c r="C469" s="126"/>
      <c r="D469" s="126"/>
      <c r="E469" s="126"/>
      <c r="F469" s="126"/>
      <c r="G469" s="126"/>
      <c r="H469" s="125"/>
      <c r="I469" s="125"/>
      <c r="J469" s="125"/>
      <c r="K469" s="125"/>
      <c r="L469" s="125"/>
      <c r="M469" s="125"/>
      <c r="N469" s="125"/>
    </row>
    <row r="470" spans="2:14">
      <c r="B470" s="126"/>
      <c r="C470" s="126"/>
      <c r="D470" s="126"/>
      <c r="E470" s="126"/>
      <c r="F470" s="126"/>
      <c r="G470" s="126"/>
      <c r="H470" s="125"/>
      <c r="I470" s="125"/>
      <c r="J470" s="125"/>
      <c r="K470" s="125"/>
      <c r="L470" s="125"/>
      <c r="M470" s="125"/>
      <c r="N470" s="125"/>
    </row>
    <row r="471" spans="2:14">
      <c r="B471" s="126"/>
      <c r="C471" s="126"/>
      <c r="D471" s="126"/>
      <c r="E471" s="126"/>
      <c r="F471" s="126"/>
      <c r="G471" s="126"/>
      <c r="H471" s="125"/>
      <c r="I471" s="125"/>
      <c r="J471" s="125"/>
      <c r="K471" s="125"/>
      <c r="L471" s="125"/>
      <c r="M471" s="125"/>
      <c r="N471" s="125"/>
    </row>
    <row r="472" spans="2:14">
      <c r="B472" s="126"/>
      <c r="C472" s="126"/>
      <c r="D472" s="126"/>
      <c r="E472" s="126"/>
      <c r="F472" s="126"/>
      <c r="G472" s="126"/>
      <c r="H472" s="125"/>
      <c r="I472" s="125"/>
      <c r="J472" s="125"/>
      <c r="K472" s="125"/>
      <c r="L472" s="125"/>
      <c r="M472" s="125"/>
      <c r="N472" s="125"/>
    </row>
    <row r="473" spans="2:14">
      <c r="B473" s="126"/>
      <c r="C473" s="126"/>
      <c r="D473" s="126"/>
      <c r="E473" s="126"/>
      <c r="F473" s="126"/>
      <c r="G473" s="126"/>
      <c r="H473" s="125"/>
      <c r="I473" s="125"/>
      <c r="J473" s="125"/>
      <c r="K473" s="125"/>
      <c r="L473" s="125"/>
      <c r="M473" s="125"/>
      <c r="N473" s="125"/>
    </row>
    <row r="474" spans="2:14">
      <c r="B474" s="126"/>
      <c r="C474" s="126"/>
      <c r="D474" s="126"/>
      <c r="E474" s="126"/>
      <c r="F474" s="126"/>
      <c r="G474" s="126"/>
      <c r="H474" s="125"/>
      <c r="I474" s="125"/>
      <c r="J474" s="125"/>
      <c r="K474" s="125"/>
      <c r="L474" s="125"/>
      <c r="M474" s="125"/>
      <c r="N474" s="125"/>
    </row>
    <row r="475" spans="2:14">
      <c r="B475" s="126"/>
      <c r="C475" s="126"/>
      <c r="D475" s="126"/>
      <c r="E475" s="126"/>
      <c r="F475" s="126"/>
      <c r="G475" s="126"/>
      <c r="H475" s="125"/>
      <c r="I475" s="125"/>
      <c r="J475" s="125"/>
      <c r="K475" s="125"/>
      <c r="L475" s="125"/>
      <c r="M475" s="125"/>
      <c r="N475" s="125"/>
    </row>
    <row r="476" spans="2:14">
      <c r="B476" s="126"/>
      <c r="C476" s="126"/>
      <c r="D476" s="126"/>
      <c r="E476" s="126"/>
      <c r="F476" s="126"/>
      <c r="G476" s="126"/>
      <c r="H476" s="125"/>
      <c r="I476" s="125"/>
      <c r="J476" s="125"/>
      <c r="K476" s="125"/>
      <c r="L476" s="125"/>
      <c r="M476" s="125"/>
      <c r="N476" s="125"/>
    </row>
    <row r="477" spans="2:14">
      <c r="B477" s="126"/>
      <c r="C477" s="126"/>
      <c r="D477" s="126"/>
      <c r="E477" s="126"/>
      <c r="F477" s="126"/>
      <c r="G477" s="126"/>
      <c r="H477" s="125"/>
      <c r="I477" s="125"/>
      <c r="J477" s="125"/>
      <c r="K477" s="125"/>
      <c r="L477" s="125"/>
      <c r="M477" s="125"/>
      <c r="N477" s="125"/>
    </row>
    <row r="478" spans="2:14">
      <c r="B478" s="126"/>
      <c r="C478" s="126"/>
      <c r="D478" s="126"/>
      <c r="E478" s="126"/>
      <c r="F478" s="126"/>
      <c r="G478" s="126"/>
      <c r="H478" s="125"/>
      <c r="I478" s="125"/>
      <c r="J478" s="125"/>
      <c r="K478" s="125"/>
      <c r="L478" s="125"/>
      <c r="M478" s="125"/>
      <c r="N478" s="125"/>
    </row>
    <row r="479" spans="2:14">
      <c r="B479" s="126"/>
      <c r="C479" s="126"/>
      <c r="D479" s="126"/>
      <c r="E479" s="126"/>
      <c r="F479" s="126"/>
      <c r="G479" s="126"/>
      <c r="H479" s="125"/>
      <c r="I479" s="125"/>
      <c r="J479" s="125"/>
      <c r="K479" s="125"/>
      <c r="L479" s="125"/>
      <c r="M479" s="125"/>
      <c r="N479" s="125"/>
    </row>
    <row r="480" spans="2:14">
      <c r="B480" s="126"/>
      <c r="C480" s="126"/>
      <c r="D480" s="126"/>
      <c r="E480" s="126"/>
      <c r="F480" s="126"/>
      <c r="G480" s="126"/>
      <c r="H480" s="125"/>
      <c r="I480" s="125"/>
      <c r="J480" s="125"/>
      <c r="K480" s="125"/>
      <c r="L480" s="125"/>
      <c r="M480" s="125"/>
      <c r="N480" s="125"/>
    </row>
    <row r="481" spans="2:14">
      <c r="B481" s="126"/>
      <c r="C481" s="126"/>
      <c r="D481" s="126"/>
      <c r="E481" s="126"/>
      <c r="F481" s="126"/>
      <c r="G481" s="126"/>
      <c r="H481" s="125"/>
      <c r="I481" s="125"/>
      <c r="J481" s="125"/>
      <c r="K481" s="125"/>
      <c r="L481" s="125"/>
      <c r="M481" s="125"/>
      <c r="N481" s="125"/>
    </row>
    <row r="482" spans="2:14">
      <c r="B482" s="126"/>
      <c r="C482" s="126"/>
      <c r="D482" s="126"/>
      <c r="E482" s="126"/>
      <c r="F482" s="126"/>
      <c r="G482" s="126"/>
      <c r="H482" s="125"/>
      <c r="I482" s="125"/>
      <c r="J482" s="125"/>
      <c r="K482" s="125"/>
      <c r="L482" s="125"/>
      <c r="M482" s="125"/>
      <c r="N482" s="125"/>
    </row>
    <row r="483" spans="2:14">
      <c r="B483" s="126"/>
      <c r="C483" s="126"/>
      <c r="D483" s="126"/>
      <c r="E483" s="126"/>
      <c r="F483" s="126"/>
      <c r="G483" s="126"/>
      <c r="H483" s="125"/>
      <c r="I483" s="125"/>
      <c r="J483" s="125"/>
      <c r="K483" s="125"/>
      <c r="L483" s="125"/>
      <c r="M483" s="125"/>
      <c r="N483" s="125"/>
    </row>
    <row r="484" spans="2:14">
      <c r="B484" s="126"/>
      <c r="C484" s="126"/>
      <c r="D484" s="126"/>
      <c r="E484" s="126"/>
      <c r="F484" s="126"/>
      <c r="G484" s="126"/>
      <c r="H484" s="125"/>
      <c r="I484" s="125"/>
      <c r="J484" s="125"/>
      <c r="K484" s="125"/>
      <c r="L484" s="125"/>
      <c r="M484" s="125"/>
      <c r="N484" s="125"/>
    </row>
    <row r="485" spans="2:14">
      <c r="B485" s="126"/>
      <c r="C485" s="126"/>
      <c r="D485" s="126"/>
      <c r="E485" s="126"/>
      <c r="F485" s="126"/>
      <c r="G485" s="126"/>
      <c r="H485" s="125"/>
      <c r="I485" s="125"/>
      <c r="J485" s="125"/>
      <c r="K485" s="125"/>
      <c r="L485" s="125"/>
      <c r="M485" s="125"/>
      <c r="N485" s="125"/>
    </row>
    <row r="486" spans="2:14">
      <c r="B486" s="126"/>
      <c r="C486" s="126"/>
      <c r="D486" s="126"/>
      <c r="E486" s="126"/>
      <c r="F486" s="126"/>
      <c r="G486" s="126"/>
      <c r="H486" s="125"/>
      <c r="I486" s="125"/>
      <c r="J486" s="125"/>
      <c r="K486" s="125"/>
      <c r="L486" s="125"/>
      <c r="M486" s="125"/>
      <c r="N486" s="125"/>
    </row>
    <row r="487" spans="2:14">
      <c r="B487" s="126"/>
      <c r="C487" s="126"/>
      <c r="D487" s="126"/>
      <c r="E487" s="126"/>
      <c r="F487" s="126"/>
      <c r="G487" s="126"/>
      <c r="H487" s="125"/>
      <c r="I487" s="125"/>
      <c r="J487" s="125"/>
      <c r="K487" s="125"/>
      <c r="L487" s="125"/>
      <c r="M487" s="125"/>
      <c r="N487" s="125"/>
    </row>
    <row r="488" spans="2:14">
      <c r="B488" s="126"/>
      <c r="C488" s="126"/>
      <c r="D488" s="126"/>
      <c r="E488" s="126"/>
      <c r="F488" s="126"/>
      <c r="G488" s="126"/>
      <c r="H488" s="125"/>
      <c r="I488" s="125"/>
      <c r="J488" s="125"/>
      <c r="K488" s="125"/>
      <c r="L488" s="125"/>
      <c r="M488" s="125"/>
      <c r="N488" s="125"/>
    </row>
    <row r="489" spans="2:14">
      <c r="B489" s="126"/>
      <c r="C489" s="126"/>
      <c r="D489" s="126"/>
      <c r="E489" s="126"/>
      <c r="F489" s="126"/>
      <c r="G489" s="126"/>
      <c r="H489" s="125"/>
      <c r="I489" s="125"/>
      <c r="J489" s="125"/>
      <c r="K489" s="125"/>
      <c r="L489" s="125"/>
      <c r="M489" s="125"/>
      <c r="N489" s="125"/>
    </row>
    <row r="490" spans="2:14">
      <c r="B490" s="126"/>
      <c r="C490" s="126"/>
      <c r="D490" s="126"/>
      <c r="E490" s="126"/>
      <c r="F490" s="126"/>
      <c r="G490" s="126"/>
      <c r="H490" s="125"/>
      <c r="I490" s="125"/>
      <c r="J490" s="125"/>
      <c r="K490" s="125"/>
      <c r="L490" s="125"/>
      <c r="M490" s="125"/>
      <c r="N490" s="125"/>
    </row>
    <row r="491" spans="2:14">
      <c r="B491" s="126"/>
      <c r="C491" s="126"/>
      <c r="D491" s="126"/>
      <c r="E491" s="126"/>
      <c r="F491" s="126"/>
      <c r="G491" s="126"/>
      <c r="H491" s="125"/>
      <c r="I491" s="125"/>
      <c r="J491" s="125"/>
      <c r="K491" s="125"/>
      <c r="L491" s="125"/>
      <c r="M491" s="125"/>
      <c r="N491" s="125"/>
    </row>
    <row r="492" spans="2:14">
      <c r="B492" s="126"/>
      <c r="C492" s="126"/>
      <c r="D492" s="126"/>
      <c r="E492" s="126"/>
      <c r="F492" s="126"/>
      <c r="G492" s="126"/>
      <c r="H492" s="125"/>
      <c r="I492" s="125"/>
      <c r="J492" s="125"/>
      <c r="K492" s="125"/>
      <c r="L492" s="125"/>
      <c r="M492" s="125"/>
      <c r="N492" s="125"/>
    </row>
    <row r="493" spans="2:14">
      <c r="B493" s="126"/>
      <c r="C493" s="126"/>
      <c r="D493" s="126"/>
      <c r="E493" s="126"/>
      <c r="F493" s="126"/>
      <c r="G493" s="126"/>
      <c r="H493" s="125"/>
      <c r="I493" s="125"/>
      <c r="J493" s="125"/>
      <c r="K493" s="125"/>
      <c r="L493" s="125"/>
      <c r="M493" s="125"/>
      <c r="N493" s="125"/>
    </row>
    <row r="494" spans="2:14">
      <c r="B494" s="126"/>
      <c r="C494" s="126"/>
      <c r="D494" s="126"/>
      <c r="E494" s="126"/>
      <c r="F494" s="126"/>
      <c r="G494" s="126"/>
      <c r="H494" s="125"/>
      <c r="I494" s="125"/>
      <c r="J494" s="125"/>
      <c r="K494" s="125"/>
      <c r="L494" s="125"/>
      <c r="M494" s="125"/>
      <c r="N494" s="125"/>
    </row>
    <row r="495" spans="2:14">
      <c r="B495" s="126"/>
      <c r="C495" s="126"/>
      <c r="D495" s="126"/>
      <c r="E495" s="126"/>
      <c r="F495" s="126"/>
      <c r="G495" s="126"/>
      <c r="H495" s="125"/>
      <c r="I495" s="125"/>
      <c r="J495" s="125"/>
      <c r="K495" s="125"/>
      <c r="L495" s="125"/>
      <c r="M495" s="125"/>
      <c r="N495" s="125"/>
    </row>
    <row r="496" spans="2:14">
      <c r="B496" s="126"/>
      <c r="C496" s="126"/>
      <c r="D496" s="126"/>
      <c r="E496" s="126"/>
      <c r="F496" s="126"/>
      <c r="G496" s="126"/>
      <c r="H496" s="125"/>
      <c r="I496" s="125"/>
      <c r="J496" s="125"/>
      <c r="K496" s="125"/>
      <c r="L496" s="125"/>
      <c r="M496" s="125"/>
      <c r="N496" s="125"/>
    </row>
    <row r="497" spans="2:14">
      <c r="B497" s="126"/>
      <c r="C497" s="126"/>
      <c r="D497" s="126"/>
      <c r="E497" s="126"/>
      <c r="F497" s="126"/>
      <c r="G497" s="126"/>
      <c r="H497" s="125"/>
      <c r="I497" s="125"/>
      <c r="J497" s="125"/>
      <c r="K497" s="125"/>
      <c r="L497" s="125"/>
      <c r="M497" s="125"/>
      <c r="N497" s="125"/>
    </row>
    <row r="498" spans="2:14">
      <c r="B498" s="126"/>
      <c r="C498" s="126"/>
      <c r="D498" s="126"/>
      <c r="E498" s="126"/>
      <c r="F498" s="126"/>
      <c r="G498" s="126"/>
      <c r="H498" s="125"/>
      <c r="I498" s="125"/>
      <c r="J498" s="125"/>
      <c r="K498" s="125"/>
      <c r="L498" s="125"/>
      <c r="M498" s="125"/>
      <c r="N498" s="125"/>
    </row>
    <row r="499" spans="2:14">
      <c r="B499" s="126"/>
      <c r="C499" s="126"/>
      <c r="D499" s="126"/>
      <c r="E499" s="126"/>
      <c r="F499" s="126"/>
      <c r="G499" s="126"/>
      <c r="H499" s="125"/>
      <c r="I499" s="125"/>
      <c r="J499" s="125"/>
      <c r="K499" s="125"/>
      <c r="L499" s="125"/>
      <c r="M499" s="125"/>
      <c r="N499" s="125"/>
    </row>
    <row r="500" spans="2:14">
      <c r="B500" s="126"/>
      <c r="C500" s="126"/>
      <c r="D500" s="126"/>
      <c r="E500" s="126"/>
      <c r="F500" s="126"/>
      <c r="G500" s="126"/>
      <c r="H500" s="125"/>
      <c r="I500" s="125"/>
      <c r="J500" s="125"/>
      <c r="K500" s="125"/>
      <c r="L500" s="125"/>
      <c r="M500" s="125"/>
      <c r="N500" s="125"/>
    </row>
    <row r="501" spans="2:14">
      <c r="B501" s="126"/>
      <c r="C501" s="126"/>
      <c r="D501" s="126"/>
      <c r="E501" s="126"/>
      <c r="F501" s="126"/>
      <c r="G501" s="126"/>
      <c r="H501" s="125"/>
      <c r="I501" s="125"/>
      <c r="J501" s="125"/>
      <c r="K501" s="125"/>
      <c r="L501" s="125"/>
      <c r="M501" s="125"/>
      <c r="N501" s="125"/>
    </row>
    <row r="502" spans="2:14">
      <c r="B502" s="126"/>
      <c r="C502" s="126"/>
      <c r="D502" s="126"/>
      <c r="E502" s="126"/>
      <c r="F502" s="126"/>
      <c r="G502" s="126"/>
      <c r="H502" s="125"/>
      <c r="I502" s="125"/>
      <c r="J502" s="125"/>
      <c r="K502" s="125"/>
      <c r="L502" s="125"/>
      <c r="M502" s="125"/>
      <c r="N502" s="125"/>
    </row>
    <row r="503" spans="2:14">
      <c r="B503" s="126"/>
      <c r="C503" s="126"/>
      <c r="D503" s="126"/>
      <c r="E503" s="126"/>
      <c r="F503" s="126"/>
      <c r="G503" s="126"/>
      <c r="H503" s="125"/>
      <c r="I503" s="125"/>
      <c r="J503" s="125"/>
      <c r="K503" s="125"/>
      <c r="L503" s="125"/>
      <c r="M503" s="125"/>
      <c r="N503" s="125"/>
    </row>
    <row r="504" spans="2:14">
      <c r="B504" s="126"/>
      <c r="C504" s="126"/>
      <c r="D504" s="126"/>
      <c r="E504" s="126"/>
      <c r="F504" s="126"/>
      <c r="G504" s="126"/>
      <c r="H504" s="125"/>
      <c r="I504" s="125"/>
      <c r="J504" s="125"/>
      <c r="K504" s="125"/>
      <c r="L504" s="125"/>
      <c r="M504" s="125"/>
      <c r="N504" s="125"/>
    </row>
    <row r="505" spans="2:14">
      <c r="B505" s="126"/>
      <c r="C505" s="126"/>
      <c r="D505" s="126"/>
      <c r="E505" s="126"/>
      <c r="F505" s="126"/>
      <c r="G505" s="126"/>
      <c r="H505" s="125"/>
      <c r="I505" s="125"/>
      <c r="J505" s="125"/>
      <c r="K505" s="125"/>
      <c r="L505" s="125"/>
      <c r="M505" s="125"/>
      <c r="N505" s="125"/>
    </row>
    <row r="506" spans="2:14">
      <c r="B506" s="126"/>
      <c r="C506" s="126"/>
      <c r="D506" s="126"/>
      <c r="E506" s="126"/>
      <c r="F506" s="126"/>
      <c r="G506" s="126"/>
      <c r="H506" s="125"/>
      <c r="I506" s="125"/>
      <c r="J506" s="125"/>
      <c r="K506" s="125"/>
      <c r="L506" s="125"/>
      <c r="M506" s="125"/>
      <c r="N506" s="125"/>
    </row>
    <row r="507" spans="2:14">
      <c r="B507" s="126"/>
      <c r="C507" s="126"/>
      <c r="D507" s="126"/>
      <c r="E507" s="126"/>
      <c r="F507" s="126"/>
      <c r="G507" s="126"/>
      <c r="H507" s="125"/>
      <c r="I507" s="125"/>
      <c r="J507" s="125"/>
      <c r="K507" s="125"/>
      <c r="L507" s="125"/>
      <c r="M507" s="125"/>
      <c r="N507" s="125"/>
    </row>
    <row r="508" spans="2:14">
      <c r="B508" s="126"/>
      <c r="C508" s="126"/>
      <c r="D508" s="126"/>
      <c r="E508" s="126"/>
      <c r="F508" s="126"/>
      <c r="G508" s="126"/>
      <c r="H508" s="125"/>
      <c r="I508" s="125"/>
      <c r="J508" s="125"/>
      <c r="K508" s="125"/>
      <c r="L508" s="125"/>
      <c r="M508" s="125"/>
      <c r="N508" s="125"/>
    </row>
    <row r="509" spans="2:14">
      <c r="B509" s="126"/>
      <c r="C509" s="126"/>
      <c r="D509" s="126"/>
      <c r="E509" s="126"/>
      <c r="F509" s="126"/>
      <c r="G509" s="126"/>
      <c r="H509" s="125"/>
      <c r="I509" s="125"/>
      <c r="J509" s="125"/>
      <c r="K509" s="125"/>
      <c r="L509" s="125"/>
      <c r="M509" s="125"/>
      <c r="N509" s="125"/>
    </row>
    <row r="510" spans="2:14">
      <c r="B510" s="126"/>
      <c r="C510" s="126"/>
      <c r="D510" s="126"/>
      <c r="E510" s="126"/>
      <c r="F510" s="126"/>
      <c r="G510" s="126"/>
      <c r="H510" s="125"/>
      <c r="I510" s="125"/>
      <c r="J510" s="125"/>
      <c r="K510" s="125"/>
      <c r="L510" s="125"/>
      <c r="M510" s="125"/>
      <c r="N510" s="125"/>
    </row>
    <row r="511" spans="2:14">
      <c r="B511" s="126"/>
      <c r="C511" s="126"/>
      <c r="D511" s="126"/>
      <c r="E511" s="126"/>
      <c r="F511" s="126"/>
      <c r="G511" s="126"/>
      <c r="H511" s="125"/>
      <c r="I511" s="125"/>
      <c r="J511" s="125"/>
      <c r="K511" s="125"/>
      <c r="L511" s="125"/>
      <c r="M511" s="125"/>
      <c r="N511" s="125"/>
    </row>
    <row r="512" spans="2:14">
      <c r="B512" s="126"/>
      <c r="C512" s="126"/>
      <c r="D512" s="126"/>
      <c r="E512" s="126"/>
      <c r="F512" s="126"/>
      <c r="G512" s="126"/>
      <c r="H512" s="125"/>
      <c r="I512" s="125"/>
      <c r="J512" s="125"/>
      <c r="K512" s="125"/>
      <c r="L512" s="125"/>
      <c r="M512" s="125"/>
      <c r="N512" s="125"/>
    </row>
    <row r="513" spans="2:14">
      <c r="B513" s="126"/>
      <c r="C513" s="126"/>
      <c r="D513" s="126"/>
      <c r="E513" s="126"/>
      <c r="F513" s="126"/>
      <c r="G513" s="126"/>
      <c r="H513" s="125"/>
      <c r="I513" s="125"/>
      <c r="J513" s="125"/>
      <c r="K513" s="125"/>
      <c r="L513" s="125"/>
      <c r="M513" s="125"/>
      <c r="N513" s="125"/>
    </row>
    <row r="514" spans="2:14">
      <c r="B514" s="126"/>
      <c r="C514" s="126"/>
      <c r="D514" s="126"/>
      <c r="E514" s="126"/>
      <c r="F514" s="126"/>
      <c r="G514" s="126"/>
      <c r="H514" s="125"/>
      <c r="I514" s="125"/>
      <c r="J514" s="125"/>
      <c r="K514" s="125"/>
      <c r="L514" s="125"/>
      <c r="M514" s="125"/>
      <c r="N514" s="125"/>
    </row>
    <row r="515" spans="2:14">
      <c r="B515" s="126"/>
      <c r="C515" s="126"/>
      <c r="D515" s="126"/>
      <c r="E515" s="126"/>
      <c r="F515" s="126"/>
      <c r="G515" s="126"/>
      <c r="H515" s="125"/>
      <c r="I515" s="125"/>
      <c r="J515" s="125"/>
      <c r="K515" s="125"/>
      <c r="L515" s="125"/>
      <c r="M515" s="125"/>
      <c r="N515" s="125"/>
    </row>
    <row r="516" spans="2:14">
      <c r="B516" s="126"/>
      <c r="C516" s="126"/>
      <c r="D516" s="126"/>
      <c r="E516" s="126"/>
      <c r="F516" s="126"/>
      <c r="G516" s="126"/>
      <c r="H516" s="125"/>
      <c r="I516" s="125"/>
      <c r="J516" s="125"/>
      <c r="K516" s="125"/>
      <c r="L516" s="125"/>
      <c r="M516" s="125"/>
      <c r="N516" s="125"/>
    </row>
    <row r="517" spans="2:14">
      <c r="B517" s="126"/>
      <c r="C517" s="126"/>
      <c r="D517" s="126"/>
      <c r="E517" s="126"/>
      <c r="F517" s="126"/>
      <c r="G517" s="126"/>
      <c r="H517" s="125"/>
      <c r="I517" s="125"/>
      <c r="J517" s="125"/>
      <c r="K517" s="125"/>
      <c r="L517" s="125"/>
      <c r="M517" s="125"/>
      <c r="N517" s="125"/>
    </row>
    <row r="518" spans="2:14">
      <c r="B518" s="126"/>
      <c r="C518" s="126"/>
      <c r="D518" s="126"/>
      <c r="E518" s="126"/>
      <c r="F518" s="126"/>
      <c r="G518" s="126"/>
      <c r="H518" s="125"/>
      <c r="I518" s="125"/>
      <c r="J518" s="125"/>
      <c r="K518" s="125"/>
      <c r="L518" s="125"/>
      <c r="M518" s="125"/>
      <c r="N518" s="125"/>
    </row>
    <row r="519" spans="2:14">
      <c r="B519" s="126"/>
      <c r="C519" s="126"/>
      <c r="D519" s="126"/>
      <c r="E519" s="126"/>
      <c r="F519" s="126"/>
      <c r="G519" s="126"/>
      <c r="H519" s="125"/>
      <c r="I519" s="125"/>
      <c r="J519" s="125"/>
      <c r="K519" s="125"/>
      <c r="L519" s="125"/>
      <c r="M519" s="125"/>
      <c r="N519" s="125"/>
    </row>
    <row r="520" spans="2:14">
      <c r="B520" s="126"/>
      <c r="C520" s="126"/>
      <c r="D520" s="126"/>
      <c r="E520" s="126"/>
      <c r="F520" s="126"/>
      <c r="G520" s="126"/>
      <c r="H520" s="125"/>
      <c r="I520" s="125"/>
      <c r="J520" s="125"/>
      <c r="K520" s="125"/>
      <c r="L520" s="125"/>
      <c r="M520" s="125"/>
      <c r="N520" s="125"/>
    </row>
    <row r="521" spans="2:14">
      <c r="B521" s="126"/>
      <c r="C521" s="126"/>
      <c r="D521" s="126"/>
      <c r="E521" s="126"/>
      <c r="F521" s="126"/>
      <c r="G521" s="126"/>
      <c r="H521" s="125"/>
      <c r="I521" s="125"/>
      <c r="J521" s="125"/>
      <c r="K521" s="125"/>
      <c r="L521" s="125"/>
      <c r="M521" s="125"/>
      <c r="N521" s="125"/>
    </row>
    <row r="522" spans="2:14">
      <c r="B522" s="126"/>
      <c r="C522" s="126"/>
      <c r="D522" s="126"/>
      <c r="E522" s="126"/>
      <c r="F522" s="126"/>
      <c r="G522" s="126"/>
      <c r="H522" s="125"/>
      <c r="I522" s="125"/>
      <c r="J522" s="125"/>
      <c r="K522" s="125"/>
      <c r="L522" s="125"/>
      <c r="M522" s="125"/>
      <c r="N522" s="125"/>
    </row>
    <row r="523" spans="2:14">
      <c r="B523" s="126"/>
      <c r="C523" s="126"/>
      <c r="D523" s="126"/>
      <c r="E523" s="126"/>
      <c r="F523" s="126"/>
      <c r="G523" s="126"/>
      <c r="H523" s="125"/>
      <c r="I523" s="125"/>
      <c r="J523" s="125"/>
      <c r="K523" s="125"/>
      <c r="L523" s="125"/>
      <c r="M523" s="125"/>
      <c r="N523" s="125"/>
    </row>
    <row r="524" spans="2:14">
      <c r="B524" s="126"/>
      <c r="C524" s="126"/>
      <c r="D524" s="126"/>
      <c r="E524" s="126"/>
      <c r="F524" s="126"/>
      <c r="G524" s="126"/>
      <c r="H524" s="125"/>
      <c r="I524" s="125"/>
      <c r="J524" s="125"/>
      <c r="K524" s="125"/>
      <c r="L524" s="125"/>
      <c r="M524" s="125"/>
      <c r="N524" s="125"/>
    </row>
    <row r="525" spans="2:14">
      <c r="B525" s="126"/>
      <c r="C525" s="126"/>
      <c r="D525" s="126"/>
      <c r="E525" s="126"/>
      <c r="F525" s="126"/>
      <c r="G525" s="126"/>
      <c r="H525" s="125"/>
      <c r="I525" s="125"/>
      <c r="J525" s="125"/>
      <c r="K525" s="125"/>
      <c r="L525" s="125"/>
      <c r="M525" s="125"/>
      <c r="N525" s="125"/>
    </row>
    <row r="526" spans="2:14">
      <c r="B526" s="126"/>
      <c r="C526" s="126"/>
      <c r="D526" s="126"/>
      <c r="E526" s="126"/>
      <c r="F526" s="126"/>
      <c r="G526" s="126"/>
      <c r="H526" s="125"/>
      <c r="I526" s="125"/>
      <c r="J526" s="125"/>
      <c r="K526" s="125"/>
      <c r="L526" s="125"/>
      <c r="M526" s="125"/>
      <c r="N526" s="125"/>
    </row>
    <row r="527" spans="2:14">
      <c r="B527" s="126"/>
      <c r="C527" s="126"/>
      <c r="D527" s="126"/>
      <c r="E527" s="126"/>
      <c r="F527" s="126"/>
      <c r="G527" s="126"/>
      <c r="H527" s="125"/>
      <c r="I527" s="125"/>
      <c r="J527" s="125"/>
      <c r="K527" s="125"/>
      <c r="L527" s="125"/>
      <c r="M527" s="125"/>
      <c r="N527" s="125"/>
    </row>
    <row r="528" spans="2:14">
      <c r="B528" s="126"/>
      <c r="C528" s="126"/>
      <c r="D528" s="126"/>
      <c r="E528" s="126"/>
      <c r="F528" s="126"/>
      <c r="G528" s="126"/>
      <c r="H528" s="125"/>
      <c r="I528" s="125"/>
      <c r="J528" s="125"/>
      <c r="K528" s="125"/>
      <c r="L528" s="125"/>
      <c r="M528" s="125"/>
      <c r="N528" s="125"/>
    </row>
    <row r="529" spans="2:14">
      <c r="B529" s="126"/>
      <c r="C529" s="126"/>
      <c r="D529" s="126"/>
      <c r="E529" s="126"/>
      <c r="F529" s="126"/>
      <c r="G529" s="126"/>
      <c r="H529" s="125"/>
      <c r="I529" s="125"/>
      <c r="J529" s="125"/>
      <c r="K529" s="125"/>
      <c r="L529" s="125"/>
      <c r="M529" s="125"/>
      <c r="N529" s="125"/>
    </row>
    <row r="530" spans="2:14">
      <c r="B530" s="126"/>
      <c r="C530" s="126"/>
      <c r="D530" s="126"/>
      <c r="E530" s="126"/>
      <c r="F530" s="126"/>
      <c r="G530" s="126"/>
      <c r="H530" s="125"/>
      <c r="I530" s="125"/>
      <c r="J530" s="125"/>
      <c r="K530" s="125"/>
      <c r="L530" s="125"/>
      <c r="M530" s="125"/>
      <c r="N530" s="125"/>
    </row>
    <row r="531" spans="2:14">
      <c r="B531" s="126"/>
      <c r="C531" s="126"/>
      <c r="D531" s="126"/>
      <c r="E531" s="126"/>
      <c r="F531" s="126"/>
      <c r="G531" s="126"/>
      <c r="H531" s="125"/>
      <c r="I531" s="125"/>
      <c r="J531" s="125"/>
      <c r="K531" s="125"/>
      <c r="L531" s="125"/>
      <c r="M531" s="125"/>
      <c r="N531" s="125"/>
    </row>
    <row r="532" spans="2:14">
      <c r="B532" s="126"/>
      <c r="C532" s="126"/>
      <c r="D532" s="126"/>
      <c r="E532" s="126"/>
      <c r="F532" s="126"/>
      <c r="G532" s="126"/>
      <c r="H532" s="125"/>
      <c r="I532" s="125"/>
      <c r="J532" s="125"/>
      <c r="K532" s="125"/>
      <c r="L532" s="125"/>
      <c r="M532" s="125"/>
      <c r="N532" s="125"/>
    </row>
    <row r="533" spans="2:14">
      <c r="B533" s="126"/>
      <c r="C533" s="126"/>
      <c r="D533" s="126"/>
      <c r="E533" s="126"/>
      <c r="F533" s="126"/>
      <c r="G533" s="126"/>
      <c r="H533" s="125"/>
      <c r="I533" s="125"/>
      <c r="J533" s="125"/>
      <c r="K533" s="125"/>
      <c r="L533" s="125"/>
      <c r="M533" s="125"/>
      <c r="N533" s="125"/>
    </row>
    <row r="534" spans="2:14">
      <c r="B534" s="126"/>
      <c r="C534" s="126"/>
      <c r="D534" s="126"/>
      <c r="E534" s="126"/>
      <c r="F534" s="126"/>
      <c r="G534" s="126"/>
      <c r="H534" s="125"/>
      <c r="I534" s="125"/>
      <c r="J534" s="125"/>
      <c r="K534" s="125"/>
      <c r="L534" s="125"/>
      <c r="M534" s="125"/>
      <c r="N534" s="125"/>
    </row>
    <row r="535" spans="2:14">
      <c r="B535" s="126"/>
      <c r="C535" s="126"/>
      <c r="D535" s="126"/>
      <c r="E535" s="126"/>
      <c r="F535" s="126"/>
      <c r="G535" s="126"/>
      <c r="H535" s="125"/>
      <c r="I535" s="125"/>
      <c r="J535" s="125"/>
      <c r="K535" s="125"/>
      <c r="L535" s="125"/>
      <c r="M535" s="125"/>
      <c r="N535" s="125"/>
    </row>
    <row r="536" spans="2:14">
      <c r="B536" s="126"/>
      <c r="C536" s="126"/>
      <c r="D536" s="126"/>
      <c r="E536" s="126"/>
      <c r="F536" s="126"/>
      <c r="G536" s="126"/>
      <c r="H536" s="125"/>
      <c r="I536" s="125"/>
      <c r="J536" s="125"/>
      <c r="K536" s="125"/>
      <c r="L536" s="125"/>
      <c r="M536" s="125"/>
      <c r="N536" s="125"/>
    </row>
    <row r="537" spans="2:14">
      <c r="B537" s="126"/>
      <c r="C537" s="126"/>
      <c r="D537" s="126"/>
      <c r="E537" s="126"/>
      <c r="F537" s="126"/>
      <c r="G537" s="126"/>
      <c r="H537" s="125"/>
      <c r="I537" s="125"/>
      <c r="J537" s="125"/>
      <c r="K537" s="125"/>
      <c r="L537" s="125"/>
      <c r="M537" s="125"/>
      <c r="N537" s="125"/>
    </row>
    <row r="538" spans="2:14">
      <c r="B538" s="126"/>
      <c r="C538" s="126"/>
      <c r="D538" s="126"/>
      <c r="E538" s="126"/>
      <c r="F538" s="126"/>
      <c r="G538" s="126"/>
      <c r="H538" s="125"/>
      <c r="I538" s="125"/>
      <c r="J538" s="125"/>
      <c r="K538" s="125"/>
      <c r="L538" s="125"/>
      <c r="M538" s="125"/>
      <c r="N538" s="125"/>
    </row>
    <row r="539" spans="2:14">
      <c r="B539" s="126"/>
      <c r="C539" s="126"/>
      <c r="D539" s="126"/>
      <c r="E539" s="126"/>
      <c r="F539" s="126"/>
      <c r="G539" s="126"/>
      <c r="H539" s="125"/>
      <c r="I539" s="125"/>
      <c r="J539" s="125"/>
      <c r="K539" s="125"/>
      <c r="L539" s="125"/>
      <c r="M539" s="125"/>
      <c r="N539" s="125"/>
    </row>
    <row r="540" spans="2:14">
      <c r="B540" s="126"/>
      <c r="C540" s="126"/>
      <c r="D540" s="126"/>
      <c r="E540" s="126"/>
      <c r="F540" s="126"/>
      <c r="G540" s="126"/>
      <c r="H540" s="125"/>
      <c r="I540" s="125"/>
      <c r="J540" s="125"/>
      <c r="K540" s="125"/>
      <c r="L540" s="125"/>
      <c r="M540" s="125"/>
      <c r="N540" s="125"/>
    </row>
    <row r="541" spans="2:14">
      <c r="B541" s="126"/>
      <c r="C541" s="126"/>
      <c r="D541" s="126"/>
      <c r="E541" s="126"/>
      <c r="F541" s="126"/>
      <c r="G541" s="126"/>
      <c r="H541" s="125"/>
      <c r="I541" s="125"/>
      <c r="J541" s="125"/>
      <c r="K541" s="125"/>
      <c r="L541" s="125"/>
      <c r="M541" s="125"/>
      <c r="N541" s="125"/>
    </row>
    <row r="542" spans="2:14">
      <c r="B542" s="126"/>
      <c r="C542" s="126"/>
      <c r="D542" s="126"/>
      <c r="E542" s="126"/>
      <c r="F542" s="126"/>
      <c r="G542" s="126"/>
      <c r="H542" s="125"/>
      <c r="I542" s="125"/>
      <c r="J542" s="125"/>
      <c r="K542" s="125"/>
      <c r="L542" s="125"/>
      <c r="M542" s="125"/>
      <c r="N542" s="125"/>
    </row>
    <row r="543" spans="2:14">
      <c r="B543" s="126"/>
      <c r="C543" s="126"/>
      <c r="D543" s="126"/>
      <c r="E543" s="126"/>
      <c r="F543" s="126"/>
      <c r="G543" s="126"/>
      <c r="H543" s="125"/>
      <c r="I543" s="125"/>
      <c r="J543" s="125"/>
      <c r="K543" s="125"/>
      <c r="L543" s="125"/>
      <c r="M543" s="125"/>
      <c r="N543" s="125"/>
    </row>
    <row r="544" spans="2:14">
      <c r="B544" s="126"/>
      <c r="C544" s="126"/>
      <c r="D544" s="126"/>
      <c r="E544" s="126"/>
      <c r="F544" s="126"/>
      <c r="G544" s="126"/>
      <c r="H544" s="125"/>
      <c r="I544" s="125"/>
      <c r="J544" s="125"/>
      <c r="K544" s="125"/>
      <c r="L544" s="125"/>
      <c r="M544" s="125"/>
      <c r="N544" s="125"/>
    </row>
    <row r="545" spans="2:14">
      <c r="B545" s="126"/>
      <c r="C545" s="126"/>
      <c r="D545" s="126"/>
      <c r="E545" s="126"/>
      <c r="F545" s="126"/>
      <c r="G545" s="126"/>
      <c r="H545" s="125"/>
      <c r="I545" s="125"/>
      <c r="J545" s="125"/>
      <c r="K545" s="125"/>
      <c r="L545" s="125"/>
      <c r="M545" s="125"/>
      <c r="N545" s="125"/>
    </row>
    <row r="546" spans="2:14">
      <c r="B546" s="126"/>
      <c r="C546" s="126"/>
      <c r="D546" s="126"/>
      <c r="E546" s="126"/>
      <c r="F546" s="126"/>
      <c r="G546" s="126"/>
      <c r="H546" s="125"/>
      <c r="I546" s="125"/>
      <c r="J546" s="125"/>
      <c r="K546" s="125"/>
      <c r="L546" s="125"/>
      <c r="M546" s="125"/>
      <c r="N546" s="125"/>
    </row>
    <row r="547" spans="2:14">
      <c r="B547" s="126"/>
      <c r="C547" s="126"/>
      <c r="D547" s="126"/>
      <c r="E547" s="126"/>
      <c r="F547" s="126"/>
      <c r="G547" s="126"/>
      <c r="H547" s="125"/>
      <c r="I547" s="125"/>
      <c r="J547" s="125"/>
      <c r="K547" s="125"/>
      <c r="L547" s="125"/>
      <c r="M547" s="125"/>
      <c r="N547" s="125"/>
    </row>
    <row r="548" spans="2:14">
      <c r="B548" s="126"/>
      <c r="C548" s="126"/>
      <c r="D548" s="126"/>
      <c r="E548" s="126"/>
      <c r="F548" s="126"/>
      <c r="G548" s="126"/>
      <c r="H548" s="125"/>
      <c r="I548" s="125"/>
      <c r="J548" s="125"/>
      <c r="K548" s="125"/>
      <c r="L548" s="125"/>
      <c r="M548" s="125"/>
      <c r="N548" s="125"/>
    </row>
    <row r="549" spans="2:14">
      <c r="B549" s="126"/>
      <c r="C549" s="126"/>
      <c r="D549" s="126"/>
      <c r="E549" s="126"/>
      <c r="F549" s="126"/>
      <c r="G549" s="126"/>
      <c r="H549" s="125"/>
      <c r="I549" s="125"/>
      <c r="J549" s="125"/>
      <c r="K549" s="125"/>
      <c r="L549" s="125"/>
      <c r="M549" s="125"/>
      <c r="N549" s="125"/>
    </row>
    <row r="550" spans="2:14">
      <c r="B550" s="126"/>
      <c r="C550" s="126"/>
      <c r="D550" s="126"/>
      <c r="E550" s="126"/>
      <c r="F550" s="126"/>
      <c r="G550" s="126"/>
      <c r="H550" s="125"/>
      <c r="I550" s="125"/>
      <c r="J550" s="125"/>
      <c r="K550" s="125"/>
      <c r="L550" s="125"/>
      <c r="M550" s="125"/>
      <c r="N550" s="125"/>
    </row>
    <row r="551" spans="2:14">
      <c r="B551" s="126"/>
      <c r="C551" s="126"/>
      <c r="D551" s="126"/>
      <c r="E551" s="126"/>
      <c r="F551" s="126"/>
      <c r="G551" s="126"/>
      <c r="H551" s="125"/>
      <c r="I551" s="125"/>
      <c r="J551" s="125"/>
      <c r="K551" s="125"/>
      <c r="L551" s="125"/>
      <c r="M551" s="125"/>
      <c r="N551" s="125"/>
    </row>
    <row r="552" spans="2:14">
      <c r="B552" s="126"/>
      <c r="C552" s="126"/>
      <c r="D552" s="126"/>
      <c r="E552" s="126"/>
      <c r="F552" s="126"/>
      <c r="G552" s="126"/>
      <c r="H552" s="125"/>
      <c r="I552" s="125"/>
      <c r="J552" s="125"/>
      <c r="K552" s="125"/>
      <c r="L552" s="125"/>
      <c r="M552" s="125"/>
      <c r="N552" s="125"/>
    </row>
    <row r="553" spans="2:14">
      <c r="B553" s="126"/>
      <c r="C553" s="126"/>
      <c r="D553" s="126"/>
      <c r="E553" s="126"/>
      <c r="F553" s="126"/>
      <c r="G553" s="126"/>
      <c r="H553" s="125"/>
      <c r="I553" s="125"/>
      <c r="J553" s="125"/>
      <c r="K553" s="125"/>
      <c r="L553" s="125"/>
      <c r="M553" s="125"/>
      <c r="N553" s="125"/>
    </row>
    <row r="554" spans="2:14">
      <c r="B554" s="126"/>
      <c r="C554" s="126"/>
      <c r="D554" s="126"/>
      <c r="E554" s="126"/>
      <c r="F554" s="126"/>
      <c r="G554" s="126"/>
      <c r="H554" s="125"/>
      <c r="I554" s="125"/>
      <c r="J554" s="125"/>
      <c r="K554" s="125"/>
      <c r="L554" s="125"/>
      <c r="M554" s="125"/>
      <c r="N554" s="125"/>
    </row>
    <row r="555" spans="2:14">
      <c r="B555" s="126"/>
      <c r="C555" s="126"/>
      <c r="D555" s="126"/>
      <c r="E555" s="126"/>
      <c r="F555" s="126"/>
      <c r="G555" s="126"/>
      <c r="H555" s="125"/>
      <c r="I555" s="125"/>
      <c r="J555" s="125"/>
      <c r="K555" s="125"/>
      <c r="L555" s="125"/>
      <c r="M555" s="125"/>
      <c r="N555" s="125"/>
    </row>
    <row r="556" spans="2:14">
      <c r="B556" s="126"/>
      <c r="C556" s="126"/>
      <c r="D556" s="126"/>
      <c r="E556" s="126"/>
      <c r="F556" s="126"/>
      <c r="G556" s="126"/>
      <c r="H556" s="125"/>
      <c r="I556" s="125"/>
      <c r="J556" s="125"/>
      <c r="K556" s="125"/>
      <c r="L556" s="125"/>
      <c r="M556" s="125"/>
      <c r="N556" s="125"/>
    </row>
    <row r="557" spans="2:14">
      <c r="B557" s="126"/>
      <c r="C557" s="126"/>
      <c r="D557" s="126"/>
      <c r="E557" s="126"/>
      <c r="F557" s="126"/>
      <c r="G557" s="126"/>
      <c r="H557" s="125"/>
      <c r="I557" s="125"/>
      <c r="J557" s="125"/>
      <c r="K557" s="125"/>
      <c r="L557" s="125"/>
      <c r="M557" s="125"/>
      <c r="N557" s="125"/>
    </row>
    <row r="558" spans="2:14">
      <c r="B558" s="126"/>
      <c r="C558" s="126"/>
      <c r="D558" s="126"/>
      <c r="E558" s="126"/>
      <c r="F558" s="126"/>
      <c r="G558" s="126"/>
      <c r="H558" s="125"/>
      <c r="I558" s="125"/>
      <c r="J558" s="125"/>
      <c r="K558" s="125"/>
      <c r="L558" s="125"/>
      <c r="M558" s="125"/>
      <c r="N558" s="125"/>
    </row>
    <row r="559" spans="2:14">
      <c r="B559" s="126"/>
      <c r="C559" s="126"/>
      <c r="D559" s="126"/>
      <c r="E559" s="126"/>
      <c r="F559" s="126"/>
      <c r="G559" s="126"/>
      <c r="H559" s="125"/>
      <c r="I559" s="125"/>
      <c r="J559" s="125"/>
      <c r="K559" s="125"/>
      <c r="L559" s="125"/>
      <c r="M559" s="125"/>
      <c r="N559" s="125"/>
    </row>
    <row r="560" spans="2:14">
      <c r="B560" s="126"/>
      <c r="C560" s="126"/>
      <c r="D560" s="126"/>
      <c r="E560" s="126"/>
      <c r="F560" s="126"/>
      <c r="G560" s="126"/>
      <c r="H560" s="125"/>
      <c r="I560" s="125"/>
      <c r="J560" s="125"/>
      <c r="K560" s="125"/>
      <c r="L560" s="125"/>
      <c r="M560" s="125"/>
      <c r="N560" s="125"/>
    </row>
    <row r="561" spans="2:14">
      <c r="B561" s="126"/>
      <c r="C561" s="126"/>
      <c r="D561" s="126"/>
      <c r="E561" s="126"/>
      <c r="F561" s="126"/>
      <c r="G561" s="126"/>
      <c r="H561" s="125"/>
      <c r="I561" s="125"/>
      <c r="J561" s="125"/>
      <c r="K561" s="125"/>
      <c r="L561" s="125"/>
      <c r="M561" s="125"/>
      <c r="N561" s="125"/>
    </row>
    <row r="562" spans="2:14">
      <c r="B562" s="126"/>
      <c r="C562" s="126"/>
      <c r="D562" s="126"/>
      <c r="E562" s="126"/>
      <c r="F562" s="126"/>
      <c r="G562" s="126"/>
      <c r="H562" s="125"/>
      <c r="I562" s="125"/>
      <c r="J562" s="125"/>
      <c r="K562" s="125"/>
      <c r="L562" s="125"/>
      <c r="M562" s="125"/>
      <c r="N562" s="125"/>
    </row>
    <row r="563" spans="2:14">
      <c r="B563" s="126"/>
      <c r="C563" s="126"/>
      <c r="D563" s="126"/>
      <c r="E563" s="126"/>
      <c r="F563" s="126"/>
      <c r="G563" s="126"/>
      <c r="H563" s="125"/>
      <c r="I563" s="125"/>
      <c r="J563" s="125"/>
      <c r="K563" s="125"/>
      <c r="L563" s="125"/>
      <c r="M563" s="125"/>
      <c r="N563" s="125"/>
    </row>
    <row r="564" spans="2:14">
      <c r="B564" s="126"/>
      <c r="C564" s="126"/>
      <c r="D564" s="126"/>
      <c r="E564" s="126"/>
      <c r="F564" s="126"/>
      <c r="G564" s="126"/>
      <c r="H564" s="125"/>
      <c r="I564" s="125"/>
      <c r="J564" s="125"/>
      <c r="K564" s="125"/>
      <c r="L564" s="125"/>
      <c r="M564" s="125"/>
      <c r="N564" s="125"/>
    </row>
    <row r="565" spans="2:14">
      <c r="B565" s="126"/>
      <c r="C565" s="126"/>
      <c r="D565" s="126"/>
      <c r="E565" s="126"/>
      <c r="F565" s="126"/>
      <c r="G565" s="126"/>
      <c r="H565" s="125"/>
      <c r="I565" s="125"/>
      <c r="J565" s="125"/>
      <c r="K565" s="125"/>
      <c r="L565" s="125"/>
      <c r="M565" s="125"/>
      <c r="N565" s="125"/>
    </row>
    <row r="566" spans="2:14">
      <c r="B566" s="126"/>
      <c r="C566" s="126"/>
      <c r="D566" s="126"/>
      <c r="E566" s="126"/>
      <c r="F566" s="126"/>
      <c r="G566" s="126"/>
      <c r="H566" s="125"/>
      <c r="I566" s="125"/>
      <c r="J566" s="125"/>
      <c r="K566" s="125"/>
      <c r="L566" s="125"/>
      <c r="M566" s="125"/>
      <c r="N566" s="125"/>
    </row>
    <row r="567" spans="2:14">
      <c r="B567" s="126"/>
      <c r="C567" s="126"/>
      <c r="D567" s="126"/>
      <c r="E567" s="126"/>
      <c r="F567" s="126"/>
      <c r="G567" s="126"/>
      <c r="H567" s="125"/>
      <c r="I567" s="125"/>
      <c r="J567" s="125"/>
      <c r="K567" s="125"/>
      <c r="L567" s="125"/>
      <c r="M567" s="125"/>
      <c r="N567" s="125"/>
    </row>
    <row r="568" spans="2:14">
      <c r="B568" s="126"/>
      <c r="C568" s="126"/>
      <c r="D568" s="126"/>
      <c r="E568" s="126"/>
      <c r="F568" s="126"/>
      <c r="G568" s="126"/>
      <c r="H568" s="125"/>
      <c r="I568" s="125"/>
      <c r="J568" s="125"/>
      <c r="K568" s="125"/>
      <c r="L568" s="125"/>
      <c r="M568" s="125"/>
      <c r="N568" s="125"/>
    </row>
    <row r="569" spans="2:14">
      <c r="B569" s="126"/>
      <c r="C569" s="126"/>
      <c r="D569" s="126"/>
      <c r="E569" s="126"/>
      <c r="F569" s="126"/>
      <c r="G569" s="126"/>
      <c r="H569" s="125"/>
      <c r="I569" s="125"/>
      <c r="J569" s="125"/>
      <c r="K569" s="125"/>
      <c r="L569" s="125"/>
      <c r="M569" s="125"/>
      <c r="N569" s="125"/>
    </row>
    <row r="570" spans="2:14">
      <c r="B570" s="126"/>
      <c r="C570" s="126"/>
      <c r="D570" s="126"/>
      <c r="E570" s="126"/>
      <c r="F570" s="126"/>
      <c r="G570" s="126"/>
      <c r="H570" s="125"/>
      <c r="I570" s="125"/>
      <c r="J570" s="125"/>
      <c r="K570" s="125"/>
      <c r="L570" s="125"/>
      <c r="M570" s="125"/>
      <c r="N570" s="125"/>
    </row>
    <row r="571" spans="2:14">
      <c r="B571" s="126"/>
      <c r="C571" s="126"/>
      <c r="D571" s="126"/>
      <c r="E571" s="126"/>
      <c r="F571" s="126"/>
      <c r="G571" s="126"/>
      <c r="H571" s="125"/>
      <c r="I571" s="125"/>
      <c r="J571" s="125"/>
      <c r="K571" s="125"/>
      <c r="L571" s="125"/>
      <c r="M571" s="125"/>
      <c r="N571" s="125"/>
    </row>
    <row r="572" spans="2:14">
      <c r="B572" s="126"/>
      <c r="C572" s="126"/>
      <c r="D572" s="126"/>
      <c r="E572" s="126"/>
      <c r="F572" s="126"/>
      <c r="G572" s="126"/>
      <c r="H572" s="125"/>
      <c r="I572" s="125"/>
      <c r="J572" s="125"/>
      <c r="K572" s="125"/>
      <c r="L572" s="125"/>
      <c r="M572" s="125"/>
      <c r="N572" s="125"/>
    </row>
    <row r="573" spans="2:14">
      <c r="B573" s="126"/>
      <c r="C573" s="126"/>
      <c r="D573" s="126"/>
      <c r="E573" s="126"/>
      <c r="F573" s="126"/>
      <c r="G573" s="126"/>
      <c r="H573" s="125"/>
      <c r="I573" s="125"/>
      <c r="J573" s="125"/>
      <c r="K573" s="125"/>
      <c r="L573" s="125"/>
      <c r="M573" s="125"/>
      <c r="N573" s="125"/>
    </row>
  </sheetData>
  <sheetProtection sheet="1" objects="1" scenarios="1"/>
  <mergeCells count="2">
    <mergeCell ref="B6:N6"/>
    <mergeCell ref="B7:N7"/>
  </mergeCells>
  <phoneticPr fontId="5" type="noConversion"/>
  <dataValidations count="1">
    <dataValidation allowBlank="1" showInputMessage="1" showErrorMessage="1" sqref="J9:J1048576 C5:C1048576 J1:J7 A1:A1048576 B1:B43 D1:I1048576 B45:B121 B123:B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525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5" style="2" bestFit="1" customWidth="1"/>
    <col min="3" max="3" width="27.42578125" style="2" customWidth="1"/>
    <col min="4" max="4" width="5.42578125" style="2" bestFit="1" customWidth="1"/>
    <col min="5" max="5" width="6.5703125" style="2" bestFit="1" customWidth="1"/>
    <col min="6" max="6" width="8.5703125" style="1" customWidth="1"/>
    <col min="7" max="7" width="6" style="1" bestFit="1" customWidth="1"/>
    <col min="8" max="8" width="7.85546875" style="1" bestFit="1" customWidth="1"/>
    <col min="9" max="9" width="12.28515625" style="1" bestFit="1" customWidth="1"/>
    <col min="10" max="10" width="13.140625" style="1" bestFit="1" customWidth="1"/>
    <col min="11" max="11" width="11.85546875" style="1" bestFit="1" customWidth="1"/>
    <col min="12" max="12" width="13.140625" style="1" bestFit="1" customWidth="1"/>
    <col min="13" max="13" width="8" style="1" bestFit="1" customWidth="1"/>
    <col min="14" max="14" width="10" style="1" customWidth="1"/>
    <col min="15" max="15" width="9" style="1" bestFit="1" customWidth="1"/>
    <col min="16" max="16384" width="9.140625" style="1"/>
  </cols>
  <sheetData>
    <row r="1" spans="2:15">
      <c r="B1" s="45" t="s">
        <v>150</v>
      </c>
      <c r="C1" s="65" t="s" vm="1">
        <v>238</v>
      </c>
    </row>
    <row r="2" spans="2:15">
      <c r="B2" s="45" t="s">
        <v>149</v>
      </c>
      <c r="C2" s="65" t="s">
        <v>239</v>
      </c>
    </row>
    <row r="3" spans="2:15">
      <c r="B3" s="45" t="s">
        <v>151</v>
      </c>
      <c r="C3" s="65" t="s">
        <v>240</v>
      </c>
    </row>
    <row r="4" spans="2:15">
      <c r="B4" s="45" t="s">
        <v>152</v>
      </c>
      <c r="C4" s="65" t="s">
        <v>241</v>
      </c>
    </row>
    <row r="6" spans="2:15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9"/>
    </row>
    <row r="7" spans="2:15" ht="26.25" customHeight="1">
      <c r="B7" s="157" t="s">
        <v>97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9"/>
    </row>
    <row r="8" spans="2:15" s="3" customFormat="1" ht="78.75">
      <c r="B8" s="21" t="s">
        <v>119</v>
      </c>
      <c r="C8" s="28" t="s">
        <v>48</v>
      </c>
      <c r="D8" s="28" t="s">
        <v>123</v>
      </c>
      <c r="E8" s="28" t="s">
        <v>121</v>
      </c>
      <c r="F8" s="28" t="s">
        <v>69</v>
      </c>
      <c r="G8" s="28" t="s">
        <v>14</v>
      </c>
      <c r="H8" s="28" t="s">
        <v>70</v>
      </c>
      <c r="I8" s="28" t="s">
        <v>107</v>
      </c>
      <c r="J8" s="28" t="s">
        <v>213</v>
      </c>
      <c r="K8" s="28" t="s">
        <v>212</v>
      </c>
      <c r="L8" s="28" t="s">
        <v>65</v>
      </c>
      <c r="M8" s="28" t="s">
        <v>62</v>
      </c>
      <c r="N8" s="28" t="s">
        <v>153</v>
      </c>
      <c r="O8" s="19" t="s">
        <v>155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0" t="s">
        <v>220</v>
      </c>
      <c r="K9" s="30"/>
      <c r="L9" s="30" t="s">
        <v>216</v>
      </c>
      <c r="M9" s="30" t="s">
        <v>19</v>
      </c>
      <c r="N9" s="30" t="s">
        <v>19</v>
      </c>
      <c r="O9" s="31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111" t="s">
        <v>33</v>
      </c>
      <c r="C11" s="113"/>
      <c r="D11" s="113"/>
      <c r="E11" s="113"/>
      <c r="F11" s="113"/>
      <c r="G11" s="113"/>
      <c r="H11" s="113"/>
      <c r="I11" s="113"/>
      <c r="J11" s="114"/>
      <c r="K11" s="115"/>
      <c r="L11" s="114">
        <v>2426354.611213421</v>
      </c>
      <c r="M11" s="113"/>
      <c r="N11" s="130">
        <f>L11/$L$11</f>
        <v>1</v>
      </c>
      <c r="O11" s="130">
        <f>L11/'סכום נכסי הקרן'!$C$42</f>
        <v>3.2213575264501415E-2</v>
      </c>
    </row>
    <row r="12" spans="2:15" s="4" customFormat="1" ht="18" customHeight="1">
      <c r="B12" s="97" t="s">
        <v>205</v>
      </c>
      <c r="C12" s="98"/>
      <c r="D12" s="98"/>
      <c r="E12" s="98"/>
      <c r="F12" s="98"/>
      <c r="G12" s="98"/>
      <c r="H12" s="98"/>
      <c r="I12" s="98"/>
      <c r="J12" s="106"/>
      <c r="K12" s="108"/>
      <c r="L12" s="106">
        <v>2426354.6112134205</v>
      </c>
      <c r="M12" s="98"/>
      <c r="N12" s="107">
        <f t="shared" ref="N12:N31" si="0">L12/$L$11</f>
        <v>0.99999999999999978</v>
      </c>
      <c r="O12" s="107">
        <f>L12/'סכום נכסי הקרן'!$C$42</f>
        <v>3.2213575264501408E-2</v>
      </c>
    </row>
    <row r="13" spans="2:15">
      <c r="B13" s="112" t="s">
        <v>55</v>
      </c>
      <c r="C13" s="98"/>
      <c r="D13" s="98"/>
      <c r="E13" s="98"/>
      <c r="F13" s="98"/>
      <c r="G13" s="98"/>
      <c r="H13" s="98"/>
      <c r="I13" s="98"/>
      <c r="J13" s="106"/>
      <c r="K13" s="108"/>
      <c r="L13" s="106">
        <v>1539181.7365729639</v>
      </c>
      <c r="M13" s="98"/>
      <c r="N13" s="107">
        <f t="shared" si="0"/>
        <v>0.63435976318532372</v>
      </c>
      <c r="O13" s="107">
        <f>L13/'סכום נכסי הקרן'!$C$42</f>
        <v>2.0434995976141717E-2</v>
      </c>
    </row>
    <row r="14" spans="2:15">
      <c r="B14" s="102" t="s">
        <v>1905</v>
      </c>
      <c r="C14" s="96" t="s">
        <v>1906</v>
      </c>
      <c r="D14" s="109" t="s">
        <v>29</v>
      </c>
      <c r="E14" s="96"/>
      <c r="F14" s="109" t="s">
        <v>1738</v>
      </c>
      <c r="G14" s="96" t="s">
        <v>1907</v>
      </c>
      <c r="H14" s="96" t="s">
        <v>909</v>
      </c>
      <c r="I14" s="109" t="s">
        <v>139</v>
      </c>
      <c r="J14" s="103">
        <v>22948.537218999998</v>
      </c>
      <c r="K14" s="105">
        <v>111187</v>
      </c>
      <c r="L14" s="103">
        <v>108546.722571373</v>
      </c>
      <c r="M14" s="104">
        <v>3.9793622550955594E-2</v>
      </c>
      <c r="N14" s="104">
        <f t="shared" si="0"/>
        <v>4.4736545132242123E-2</v>
      </c>
      <c r="O14" s="104">
        <f>L14/'סכום נכסי הקרן'!$C$42</f>
        <v>1.4411240636912461E-3</v>
      </c>
    </row>
    <row r="15" spans="2:15">
      <c r="B15" s="102" t="s">
        <v>1908</v>
      </c>
      <c r="C15" s="96" t="s">
        <v>1909</v>
      </c>
      <c r="D15" s="109" t="s">
        <v>29</v>
      </c>
      <c r="E15" s="96"/>
      <c r="F15" s="109" t="s">
        <v>1738</v>
      </c>
      <c r="G15" s="96" t="s">
        <v>908</v>
      </c>
      <c r="H15" s="96" t="s">
        <v>909</v>
      </c>
      <c r="I15" s="109" t="s">
        <v>136</v>
      </c>
      <c r="J15" s="103">
        <v>28602.916304999995</v>
      </c>
      <c r="K15" s="105">
        <v>91233</v>
      </c>
      <c r="L15" s="103">
        <v>90446.301950092995</v>
      </c>
      <c r="M15" s="104">
        <v>3.4702735115054589E-2</v>
      </c>
      <c r="N15" s="104">
        <f t="shared" si="0"/>
        <v>3.727662128696875E-2</v>
      </c>
      <c r="O15" s="104">
        <f>L15/'סכום נכסי הקרן'!$C$42</f>
        <v>1.2008132454340834E-3</v>
      </c>
    </row>
    <row r="16" spans="2:15">
      <c r="B16" s="102" t="s">
        <v>1910</v>
      </c>
      <c r="C16" s="96" t="s">
        <v>1911</v>
      </c>
      <c r="D16" s="109" t="s">
        <v>29</v>
      </c>
      <c r="E16" s="96"/>
      <c r="F16" s="109" t="s">
        <v>1738</v>
      </c>
      <c r="G16" s="96" t="s">
        <v>1057</v>
      </c>
      <c r="H16" s="96" t="s">
        <v>909</v>
      </c>
      <c r="I16" s="109" t="s">
        <v>136</v>
      </c>
      <c r="J16" s="103">
        <v>1264.3146670000001</v>
      </c>
      <c r="K16" s="105">
        <v>1033892</v>
      </c>
      <c r="L16" s="103">
        <v>45306.310603891994</v>
      </c>
      <c r="M16" s="104">
        <v>9.038831555245196E-3</v>
      </c>
      <c r="N16" s="104">
        <f t="shared" si="0"/>
        <v>1.8672584128679479E-2</v>
      </c>
      <c r="O16" s="104">
        <f>L16/'סכום נכסי הקרן'!$C$42</f>
        <v>6.0151069421195092E-4</v>
      </c>
    </row>
    <row r="17" spans="2:15">
      <c r="B17" s="102" t="s">
        <v>1912</v>
      </c>
      <c r="C17" s="96" t="s">
        <v>1913</v>
      </c>
      <c r="D17" s="109" t="s">
        <v>29</v>
      </c>
      <c r="E17" s="96"/>
      <c r="F17" s="109" t="s">
        <v>1738</v>
      </c>
      <c r="G17" s="96" t="s">
        <v>1057</v>
      </c>
      <c r="H17" s="96" t="s">
        <v>909</v>
      </c>
      <c r="I17" s="109" t="s">
        <v>138</v>
      </c>
      <c r="J17" s="103">
        <v>16635.284108000003</v>
      </c>
      <c r="K17" s="105">
        <v>91309</v>
      </c>
      <c r="L17" s="103">
        <v>58977.835509430988</v>
      </c>
      <c r="M17" s="104">
        <v>5.3092902185502638E-2</v>
      </c>
      <c r="N17" s="104">
        <f t="shared" si="0"/>
        <v>2.4307178858714369E-2</v>
      </c>
      <c r="O17" s="104">
        <f>L17/'סכום נכסי הקרן'!$C$42</f>
        <v>7.8302113563289289E-4</v>
      </c>
    </row>
    <row r="18" spans="2:15">
      <c r="B18" s="102" t="s">
        <v>1914</v>
      </c>
      <c r="C18" s="96" t="s">
        <v>1915</v>
      </c>
      <c r="D18" s="109" t="s">
        <v>29</v>
      </c>
      <c r="E18" s="96"/>
      <c r="F18" s="109" t="s">
        <v>1738</v>
      </c>
      <c r="G18" s="96" t="s">
        <v>1092</v>
      </c>
      <c r="H18" s="96" t="s">
        <v>909</v>
      </c>
      <c r="I18" s="109" t="s">
        <v>138</v>
      </c>
      <c r="J18" s="103">
        <v>14450.831098999997</v>
      </c>
      <c r="K18" s="105">
        <v>181248</v>
      </c>
      <c r="L18" s="103">
        <v>101697.68548479601</v>
      </c>
      <c r="M18" s="104">
        <v>4.9509920096135814E-2</v>
      </c>
      <c r="N18" s="104">
        <f t="shared" si="0"/>
        <v>4.191377674755338E-2</v>
      </c>
      <c r="O18" s="104">
        <f>L18/'סכום נכסי הקרן'!$C$42</f>
        <v>1.3501926018768201E-3</v>
      </c>
    </row>
    <row r="19" spans="2:15">
      <c r="B19" s="102" t="s">
        <v>1916</v>
      </c>
      <c r="C19" s="96" t="s">
        <v>1917</v>
      </c>
      <c r="D19" s="109" t="s">
        <v>29</v>
      </c>
      <c r="E19" s="96"/>
      <c r="F19" s="109" t="s">
        <v>1738</v>
      </c>
      <c r="G19" s="96" t="s">
        <v>1092</v>
      </c>
      <c r="H19" s="96" t="s">
        <v>909</v>
      </c>
      <c r="I19" s="109" t="s">
        <v>138</v>
      </c>
      <c r="J19" s="103">
        <v>2558.9736719999996</v>
      </c>
      <c r="K19" s="105">
        <v>181102</v>
      </c>
      <c r="L19" s="103">
        <v>17994.263890253998</v>
      </c>
      <c r="M19" s="104">
        <v>8.7602246122744643E-3</v>
      </c>
      <c r="N19" s="104">
        <f t="shared" si="0"/>
        <v>7.4161723134340447E-3</v>
      </c>
      <c r="O19" s="104">
        <f>L19/'סכום נכסי הקרן'!$C$42</f>
        <v>2.3890142499331915E-4</v>
      </c>
    </row>
    <row r="20" spans="2:15">
      <c r="B20" s="102" t="s">
        <v>1918</v>
      </c>
      <c r="C20" s="96" t="s">
        <v>1919</v>
      </c>
      <c r="D20" s="109" t="s">
        <v>29</v>
      </c>
      <c r="E20" s="96"/>
      <c r="F20" s="109" t="s">
        <v>1738</v>
      </c>
      <c r="G20" s="96" t="s">
        <v>1092</v>
      </c>
      <c r="H20" s="96" t="s">
        <v>909</v>
      </c>
      <c r="I20" s="109" t="s">
        <v>138</v>
      </c>
      <c r="J20" s="103">
        <v>1890.773522</v>
      </c>
      <c r="K20" s="105">
        <v>181102</v>
      </c>
      <c r="L20" s="103">
        <v>13295.595050367003</v>
      </c>
      <c r="M20" s="104">
        <v>6.4727515226751242E-3</v>
      </c>
      <c r="N20" s="104">
        <f t="shared" si="0"/>
        <v>5.4796586570327694E-3</v>
      </c>
      <c r="O20" s="104">
        <f>L20/'סכום נכסי הקרן'!$C$42</f>
        <v>1.7651939657210188E-4</v>
      </c>
    </row>
    <row r="21" spans="2:15">
      <c r="B21" s="102" t="s">
        <v>1920</v>
      </c>
      <c r="C21" s="96" t="s">
        <v>1921</v>
      </c>
      <c r="D21" s="109" t="s">
        <v>29</v>
      </c>
      <c r="E21" s="96"/>
      <c r="F21" s="109" t="s">
        <v>1738</v>
      </c>
      <c r="G21" s="96" t="s">
        <v>1092</v>
      </c>
      <c r="H21" s="96" t="s">
        <v>909</v>
      </c>
      <c r="I21" s="109" t="s">
        <v>136</v>
      </c>
      <c r="J21" s="103">
        <v>12421.208495000001</v>
      </c>
      <c r="K21" s="105">
        <v>187905</v>
      </c>
      <c r="L21" s="103">
        <v>80896.688934944003</v>
      </c>
      <c r="M21" s="104">
        <v>4.9589889944286633E-2</v>
      </c>
      <c r="N21" s="104">
        <f t="shared" si="0"/>
        <v>3.3340835078714041E-2</v>
      </c>
      <c r="O21" s="104">
        <f>L21/'סכום נכסי הקרן'!$C$42</f>
        <v>1.0740275001894838E-3</v>
      </c>
    </row>
    <row r="22" spans="2:15">
      <c r="B22" s="102" t="s">
        <v>1922</v>
      </c>
      <c r="C22" s="96" t="s">
        <v>1923</v>
      </c>
      <c r="D22" s="109" t="s">
        <v>29</v>
      </c>
      <c r="E22" s="96"/>
      <c r="F22" s="109" t="s">
        <v>1738</v>
      </c>
      <c r="G22" s="96" t="s">
        <v>918</v>
      </c>
      <c r="H22" s="96" t="s">
        <v>909</v>
      </c>
      <c r="I22" s="109" t="s">
        <v>136</v>
      </c>
      <c r="J22" s="103">
        <v>1423709.7558340002</v>
      </c>
      <c r="K22" s="105">
        <v>1364</v>
      </c>
      <c r="L22" s="103">
        <v>67307.644106638996</v>
      </c>
      <c r="M22" s="104">
        <v>5.4751398062914871E-3</v>
      </c>
      <c r="N22" s="104">
        <f t="shared" si="0"/>
        <v>2.7740233762853984E-2</v>
      </c>
      <c r="O22" s="104">
        <f>L22/'סכום נכסי הקרן'!$C$42</f>
        <v>8.9361210817456014E-4</v>
      </c>
    </row>
    <row r="23" spans="2:15">
      <c r="B23" s="102" t="s">
        <v>1924</v>
      </c>
      <c r="C23" s="96" t="s">
        <v>1925</v>
      </c>
      <c r="D23" s="109" t="s">
        <v>29</v>
      </c>
      <c r="E23" s="96"/>
      <c r="F23" s="109" t="s">
        <v>1738</v>
      </c>
      <c r="G23" s="96" t="s">
        <v>1926</v>
      </c>
      <c r="H23" s="96" t="s">
        <v>909</v>
      </c>
      <c r="I23" s="109" t="s">
        <v>136</v>
      </c>
      <c r="J23" s="103">
        <v>638002.03221899993</v>
      </c>
      <c r="K23" s="105">
        <v>1644</v>
      </c>
      <c r="L23" s="103">
        <v>36354.019357681987</v>
      </c>
      <c r="M23" s="104">
        <v>6.107297988421162E-3</v>
      </c>
      <c r="N23" s="104">
        <f t="shared" si="0"/>
        <v>1.4982978658466302E-2</v>
      </c>
      <c r="O23" s="104">
        <f>L23/'סכום נכסי הקרן'!$C$42</f>
        <v>4.8265531070092264E-4</v>
      </c>
    </row>
    <row r="24" spans="2:15">
      <c r="B24" s="102" t="s">
        <v>1927</v>
      </c>
      <c r="C24" s="96" t="s">
        <v>1928</v>
      </c>
      <c r="D24" s="109" t="s">
        <v>29</v>
      </c>
      <c r="E24" s="96"/>
      <c r="F24" s="109" t="s">
        <v>1738</v>
      </c>
      <c r="G24" s="96" t="s">
        <v>1926</v>
      </c>
      <c r="H24" s="96" t="s">
        <v>909</v>
      </c>
      <c r="I24" s="109" t="s">
        <v>136</v>
      </c>
      <c r="J24" s="103">
        <v>1466.8848959999998</v>
      </c>
      <c r="K24" s="105">
        <v>1120498</v>
      </c>
      <c r="L24" s="103">
        <v>56968.617556249999</v>
      </c>
      <c r="M24" s="104">
        <v>8.0252820309316408E-3</v>
      </c>
      <c r="N24" s="104">
        <f t="shared" si="0"/>
        <v>2.347909794098892E-2</v>
      </c>
      <c r="O24" s="104">
        <f>L24/'סכום נכסי הקרן'!$C$42</f>
        <v>7.5634568866464664E-4</v>
      </c>
    </row>
    <row r="25" spans="2:15">
      <c r="B25" s="102" t="s">
        <v>1929</v>
      </c>
      <c r="C25" s="96" t="s">
        <v>1930</v>
      </c>
      <c r="D25" s="109" t="s">
        <v>29</v>
      </c>
      <c r="E25" s="96"/>
      <c r="F25" s="109" t="s">
        <v>1738</v>
      </c>
      <c r="G25" s="96" t="s">
        <v>1125</v>
      </c>
      <c r="H25" s="96" t="s">
        <v>909</v>
      </c>
      <c r="I25" s="109" t="s">
        <v>138</v>
      </c>
      <c r="J25" s="103">
        <v>97061.22814799998</v>
      </c>
      <c r="K25" s="105">
        <v>14342</v>
      </c>
      <c r="L25" s="103">
        <v>54050.600395358997</v>
      </c>
      <c r="M25" s="104">
        <v>3.6590573325816838E-3</v>
      </c>
      <c r="N25" s="104">
        <f t="shared" si="0"/>
        <v>2.2276463689834797E-2</v>
      </c>
      <c r="O25" s="104">
        <f>L25/'סכום נכסי הקרן'!$C$42</f>
        <v>7.1760453969942604E-4</v>
      </c>
    </row>
    <row r="26" spans="2:15">
      <c r="B26" s="102" t="s">
        <v>1931</v>
      </c>
      <c r="C26" s="96" t="s">
        <v>1932</v>
      </c>
      <c r="D26" s="109" t="s">
        <v>29</v>
      </c>
      <c r="E26" s="96"/>
      <c r="F26" s="109" t="s">
        <v>1738</v>
      </c>
      <c r="G26" s="96" t="s">
        <v>1125</v>
      </c>
      <c r="H26" s="96" t="s">
        <v>909</v>
      </c>
      <c r="I26" s="109" t="s">
        <v>136</v>
      </c>
      <c r="J26" s="103">
        <v>44872.983739999996</v>
      </c>
      <c r="K26" s="105">
        <v>129799</v>
      </c>
      <c r="L26" s="103">
        <v>201876.06978983898</v>
      </c>
      <c r="M26" s="104">
        <v>1.0940686779201708E-2</v>
      </c>
      <c r="N26" s="104">
        <f t="shared" si="0"/>
        <v>8.3201387322721421E-2</v>
      </c>
      <c r="O26" s="104">
        <f>L26/'סכום נכסי הקרן'!$C$42</f>
        <v>2.6802141526314203E-3</v>
      </c>
    </row>
    <row r="27" spans="2:15">
      <c r="B27" s="102" t="s">
        <v>1933</v>
      </c>
      <c r="C27" s="96" t="s">
        <v>1934</v>
      </c>
      <c r="D27" s="109" t="s">
        <v>29</v>
      </c>
      <c r="E27" s="96"/>
      <c r="F27" s="109" t="s">
        <v>1738</v>
      </c>
      <c r="G27" s="96" t="s">
        <v>1125</v>
      </c>
      <c r="H27" s="96" t="s">
        <v>909</v>
      </c>
      <c r="I27" s="109" t="s">
        <v>136</v>
      </c>
      <c r="J27" s="103">
        <v>190075.80331900006</v>
      </c>
      <c r="K27" s="105">
        <v>12559</v>
      </c>
      <c r="L27" s="103">
        <v>82739.035721553999</v>
      </c>
      <c r="M27" s="104">
        <v>2.7022249711952377E-2</v>
      </c>
      <c r="N27" s="104">
        <f t="shared" si="0"/>
        <v>3.4100141561820667E-2</v>
      </c>
      <c r="O27" s="104">
        <f>L27/'סכום נכסי הקרן'!$C$42</f>
        <v>1.0984874767318627E-3</v>
      </c>
    </row>
    <row r="28" spans="2:15">
      <c r="B28" s="102" t="s">
        <v>1935</v>
      </c>
      <c r="C28" s="96" t="s">
        <v>1936</v>
      </c>
      <c r="D28" s="109" t="s">
        <v>29</v>
      </c>
      <c r="E28" s="96"/>
      <c r="F28" s="109" t="s">
        <v>1738</v>
      </c>
      <c r="G28" s="96" t="s">
        <v>1125</v>
      </c>
      <c r="H28" s="96" t="s">
        <v>909</v>
      </c>
      <c r="I28" s="109" t="s">
        <v>136</v>
      </c>
      <c r="J28" s="103">
        <v>80135.813495000024</v>
      </c>
      <c r="K28" s="105">
        <v>29775.27</v>
      </c>
      <c r="L28" s="103">
        <v>82701.029660750006</v>
      </c>
      <c r="M28" s="104">
        <v>8.2245550885165636E-3</v>
      </c>
      <c r="N28" s="104">
        <f t="shared" si="0"/>
        <v>3.4084477709295423E-2</v>
      </c>
      <c r="O28" s="104">
        <f>L28/'סכום נכסי הקרן'!$C$42</f>
        <v>1.0979828880396088E-3</v>
      </c>
    </row>
    <row r="29" spans="2:15">
      <c r="B29" s="102" t="s">
        <v>1937</v>
      </c>
      <c r="C29" s="96" t="s">
        <v>1938</v>
      </c>
      <c r="D29" s="109" t="s">
        <v>29</v>
      </c>
      <c r="E29" s="96"/>
      <c r="F29" s="109" t="s">
        <v>1738</v>
      </c>
      <c r="G29" s="96" t="s">
        <v>1125</v>
      </c>
      <c r="H29" s="96" t="s">
        <v>909</v>
      </c>
      <c r="I29" s="109" t="s">
        <v>138</v>
      </c>
      <c r="J29" s="103">
        <v>150413.92488100004</v>
      </c>
      <c r="K29" s="105">
        <v>9167</v>
      </c>
      <c r="L29" s="103">
        <v>53537.772635151014</v>
      </c>
      <c r="M29" s="104">
        <v>4.3633406976728096E-3</v>
      </c>
      <c r="N29" s="104">
        <f t="shared" si="0"/>
        <v>2.2065106389530072E-2</v>
      </c>
      <c r="O29" s="104">
        <f>L29/'סכום נכסי הקרן'!$C$42</f>
        <v>7.1079596539835811E-4</v>
      </c>
    </row>
    <row r="30" spans="2:15">
      <c r="B30" s="102" t="s">
        <v>1939</v>
      </c>
      <c r="C30" s="96" t="s">
        <v>1940</v>
      </c>
      <c r="D30" s="109" t="s">
        <v>29</v>
      </c>
      <c r="E30" s="96"/>
      <c r="F30" s="109" t="s">
        <v>1738</v>
      </c>
      <c r="G30" s="96" t="s">
        <v>683</v>
      </c>
      <c r="H30" s="96"/>
      <c r="I30" s="109" t="s">
        <v>139</v>
      </c>
      <c r="J30" s="103">
        <v>330913.824119</v>
      </c>
      <c r="K30" s="105">
        <v>13775.13</v>
      </c>
      <c r="L30" s="103">
        <v>193918.083735669</v>
      </c>
      <c r="M30" s="104">
        <v>0.18045846967255175</v>
      </c>
      <c r="N30" s="104">
        <f t="shared" si="0"/>
        <v>7.9921575700219058E-2</v>
      </c>
      <c r="O30" s="104">
        <f>L30/'סכום נכסי הקרן'!$C$42</f>
        <v>2.5745596940765537E-3</v>
      </c>
    </row>
    <row r="31" spans="2:15">
      <c r="B31" s="102" t="s">
        <v>1941</v>
      </c>
      <c r="C31" s="96" t="s">
        <v>1942</v>
      </c>
      <c r="D31" s="109" t="s">
        <v>29</v>
      </c>
      <c r="E31" s="96"/>
      <c r="F31" s="109" t="s">
        <v>1738</v>
      </c>
      <c r="G31" s="96" t="s">
        <v>683</v>
      </c>
      <c r="H31" s="96"/>
      <c r="I31" s="109" t="s">
        <v>136</v>
      </c>
      <c r="J31" s="103">
        <v>411273.89255899994</v>
      </c>
      <c r="K31" s="105">
        <v>13509</v>
      </c>
      <c r="L31" s="103">
        <v>192567.45961892098</v>
      </c>
      <c r="M31" s="104">
        <v>1.5857034669334705E-2</v>
      </c>
      <c r="N31" s="104">
        <f t="shared" si="0"/>
        <v>7.9364928246254129E-2</v>
      </c>
      <c r="O31" s="104">
        <f>L31/'סכום נכסי הקרן'!$C$42</f>
        <v>2.5566280894224616E-3</v>
      </c>
    </row>
    <row r="32" spans="2:15">
      <c r="B32" s="99"/>
      <c r="C32" s="96"/>
      <c r="D32" s="96"/>
      <c r="E32" s="96"/>
      <c r="F32" s="96"/>
      <c r="G32" s="96"/>
      <c r="H32" s="96"/>
      <c r="I32" s="96"/>
      <c r="J32" s="103"/>
      <c r="K32" s="105"/>
      <c r="L32" s="96"/>
      <c r="M32" s="96"/>
      <c r="N32" s="104"/>
      <c r="O32" s="96"/>
    </row>
    <row r="33" spans="2:15">
      <c r="B33" s="112" t="s">
        <v>224</v>
      </c>
      <c r="C33" s="98"/>
      <c r="D33" s="98"/>
      <c r="E33" s="98"/>
      <c r="F33" s="98"/>
      <c r="G33" s="98"/>
      <c r="H33" s="98"/>
      <c r="I33" s="98"/>
      <c r="J33" s="106"/>
      <c r="K33" s="108"/>
      <c r="L33" s="106">
        <v>33884.458475238978</v>
      </c>
      <c r="M33" s="98"/>
      <c r="N33" s="107">
        <f t="shared" ref="N33:N34" si="1">L33/$L$11</f>
        <v>1.3965171586478592E-2</v>
      </c>
      <c r="O33" s="107">
        <f>L33/'סכום נכסי הקרן'!$C$42</f>
        <v>4.4986810598270473E-4</v>
      </c>
    </row>
    <row r="34" spans="2:15">
      <c r="B34" s="102" t="s">
        <v>1943</v>
      </c>
      <c r="C34" s="96" t="s">
        <v>1944</v>
      </c>
      <c r="D34" s="109" t="s">
        <v>29</v>
      </c>
      <c r="E34" s="96"/>
      <c r="F34" s="109" t="s">
        <v>1738</v>
      </c>
      <c r="G34" s="96" t="s">
        <v>970</v>
      </c>
      <c r="H34" s="96" t="s">
        <v>317</v>
      </c>
      <c r="I34" s="109" t="s">
        <v>136</v>
      </c>
      <c r="J34" s="103">
        <v>1056891.1438500001</v>
      </c>
      <c r="K34" s="105">
        <v>925</v>
      </c>
      <c r="L34" s="103">
        <v>33884.458475238978</v>
      </c>
      <c r="M34" s="104">
        <v>3.6937090129576912E-3</v>
      </c>
      <c r="N34" s="104">
        <f t="shared" si="1"/>
        <v>1.3965171586478592E-2</v>
      </c>
      <c r="O34" s="104">
        <f>L34/'סכום נכסי הקרן'!$C$42</f>
        <v>4.4986810598270473E-4</v>
      </c>
    </row>
    <row r="35" spans="2:15">
      <c r="B35" s="99"/>
      <c r="C35" s="96"/>
      <c r="D35" s="96"/>
      <c r="E35" s="96"/>
      <c r="F35" s="96"/>
      <c r="G35" s="96"/>
      <c r="H35" s="96"/>
      <c r="I35" s="96"/>
      <c r="J35" s="103"/>
      <c r="K35" s="105"/>
      <c r="L35" s="96"/>
      <c r="M35" s="96"/>
      <c r="N35" s="104"/>
      <c r="O35" s="96"/>
    </row>
    <row r="36" spans="2:15">
      <c r="B36" s="112" t="s">
        <v>31</v>
      </c>
      <c r="C36" s="98"/>
      <c r="D36" s="98"/>
      <c r="E36" s="98"/>
      <c r="F36" s="98"/>
      <c r="G36" s="98"/>
      <c r="H36" s="98"/>
      <c r="I36" s="98"/>
      <c r="J36" s="106"/>
      <c r="K36" s="108"/>
      <c r="L36" s="106">
        <v>853288.41616521764</v>
      </c>
      <c r="M36" s="98"/>
      <c r="N36" s="107">
        <f t="shared" ref="N36:N42" si="2">L36/$L$11</f>
        <v>0.35167506522819753</v>
      </c>
      <c r="O36" s="107">
        <v>1.1328730855579776E-2</v>
      </c>
    </row>
    <row r="37" spans="2:15">
      <c r="B37" s="102" t="s">
        <v>1945</v>
      </c>
      <c r="C37" s="96" t="s">
        <v>1946</v>
      </c>
      <c r="D37" s="109" t="s">
        <v>29</v>
      </c>
      <c r="E37" s="96"/>
      <c r="F37" s="109" t="s">
        <v>1706</v>
      </c>
      <c r="G37" s="96" t="s">
        <v>683</v>
      </c>
      <c r="H37" s="96"/>
      <c r="I37" s="109" t="s">
        <v>136</v>
      </c>
      <c r="J37" s="103">
        <v>15595.673280999998</v>
      </c>
      <c r="K37" s="105">
        <v>62148</v>
      </c>
      <c r="L37" s="103">
        <v>33593.855029551996</v>
      </c>
      <c r="M37" s="104">
        <v>9.8684974299572507E-3</v>
      </c>
      <c r="N37" s="104">
        <f t="shared" si="2"/>
        <v>1.3845402017618396E-2</v>
      </c>
      <c r="O37" s="104">
        <v>4.4601067449328966E-4</v>
      </c>
    </row>
    <row r="38" spans="2:15">
      <c r="B38" s="102" t="s">
        <v>1947</v>
      </c>
      <c r="C38" s="96" t="s">
        <v>1948</v>
      </c>
      <c r="D38" s="109" t="s">
        <v>128</v>
      </c>
      <c r="E38" s="96"/>
      <c r="F38" s="109" t="s">
        <v>1706</v>
      </c>
      <c r="G38" s="96" t="s">
        <v>683</v>
      </c>
      <c r="H38" s="96"/>
      <c r="I38" s="109" t="s">
        <v>138</v>
      </c>
      <c r="J38" s="103">
        <v>299251.53114300006</v>
      </c>
      <c r="K38" s="105">
        <v>3047</v>
      </c>
      <c r="L38" s="103">
        <v>35404.124262998019</v>
      </c>
      <c r="M38" s="104">
        <v>2.3701991763163039E-3</v>
      </c>
      <c r="N38" s="104">
        <f t="shared" si="2"/>
        <v>1.4591488028739706E-2</v>
      </c>
      <c r="O38" s="104">
        <v>4.7004481410344918E-4</v>
      </c>
    </row>
    <row r="39" spans="2:15">
      <c r="B39" s="102" t="s">
        <v>1949</v>
      </c>
      <c r="C39" s="96" t="s">
        <v>1950</v>
      </c>
      <c r="D39" s="109" t="s">
        <v>128</v>
      </c>
      <c r="E39" s="96"/>
      <c r="F39" s="109" t="s">
        <v>1706</v>
      </c>
      <c r="G39" s="96" t="s">
        <v>683</v>
      </c>
      <c r="H39" s="96"/>
      <c r="I39" s="109" t="s">
        <v>145</v>
      </c>
      <c r="J39" s="103">
        <v>1156533.0743999996</v>
      </c>
      <c r="K39" s="105">
        <f>153100/100</f>
        <v>1531</v>
      </c>
      <c r="L39" s="103">
        <v>56967.191200690992</v>
      </c>
      <c r="M39" s="104">
        <v>5.5414989781367892E-3</v>
      </c>
      <c r="N39" s="104">
        <f t="shared" si="2"/>
        <v>2.3478510081509345E-2</v>
      </c>
      <c r="O39" s="104">
        <v>7.5632806503026753E-4</v>
      </c>
    </row>
    <row r="40" spans="2:15">
      <c r="B40" s="102" t="s">
        <v>1951</v>
      </c>
      <c r="C40" s="96" t="s">
        <v>1952</v>
      </c>
      <c r="D40" s="109" t="s">
        <v>128</v>
      </c>
      <c r="E40" s="96"/>
      <c r="F40" s="109" t="s">
        <v>1706</v>
      </c>
      <c r="G40" s="96" t="s">
        <v>683</v>
      </c>
      <c r="H40" s="96"/>
      <c r="I40" s="109" t="s">
        <v>136</v>
      </c>
      <c r="J40" s="103">
        <v>5812705.852496014</v>
      </c>
      <c r="K40" s="105">
        <v>1403.8</v>
      </c>
      <c r="L40" s="103">
        <v>282821.31864217564</v>
      </c>
      <c r="M40" s="104">
        <v>7.5617496407084277E-3</v>
      </c>
      <c r="N40" s="104">
        <f t="shared" si="2"/>
        <v>0.11656223593003026</v>
      </c>
      <c r="O40" s="104">
        <v>3.7548928807876842E-3</v>
      </c>
    </row>
    <row r="41" spans="2:15">
      <c r="B41" s="102" t="s">
        <v>1953</v>
      </c>
      <c r="C41" s="96" t="s">
        <v>1954</v>
      </c>
      <c r="D41" s="109" t="s">
        <v>29</v>
      </c>
      <c r="E41" s="96"/>
      <c r="F41" s="109" t="s">
        <v>1706</v>
      </c>
      <c r="G41" s="96" t="s">
        <v>683</v>
      </c>
      <c r="H41" s="96"/>
      <c r="I41" s="109" t="s">
        <v>145</v>
      </c>
      <c r="J41" s="103">
        <v>150900.13184300001</v>
      </c>
      <c r="K41" s="105">
        <f>1167896/100</f>
        <v>11678.96</v>
      </c>
      <c r="L41" s="103">
        <v>56700.299149549006</v>
      </c>
      <c r="M41" s="104">
        <v>4.0023626785026009E-2</v>
      </c>
      <c r="N41" s="104">
        <f t="shared" si="2"/>
        <v>2.3368512948399228E-2</v>
      </c>
      <c r="O41" s="104">
        <v>7.5278465795054956E-4</v>
      </c>
    </row>
    <row r="42" spans="2:15">
      <c r="B42" s="102" t="s">
        <v>1955</v>
      </c>
      <c r="C42" s="96" t="s">
        <v>1956</v>
      </c>
      <c r="D42" s="109" t="s">
        <v>128</v>
      </c>
      <c r="E42" s="96"/>
      <c r="F42" s="109" t="s">
        <v>1706</v>
      </c>
      <c r="G42" s="96" t="s">
        <v>683</v>
      </c>
      <c r="H42" s="96"/>
      <c r="I42" s="109" t="s">
        <v>136</v>
      </c>
      <c r="J42" s="103">
        <v>972515.90184700047</v>
      </c>
      <c r="K42" s="105">
        <v>11504.94</v>
      </c>
      <c r="L42" s="103">
        <v>387801.62788025208</v>
      </c>
      <c r="M42" s="104">
        <v>1.182018060383554E-2</v>
      </c>
      <c r="N42" s="104">
        <f t="shared" si="2"/>
        <v>0.1598289162219006</v>
      </c>
      <c r="O42" s="104">
        <v>5.1486697632145365E-3</v>
      </c>
    </row>
    <row r="43" spans="2:15">
      <c r="B43" s="126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</row>
    <row r="44" spans="2:15">
      <c r="B44" s="126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</row>
    <row r="45" spans="2:15">
      <c r="B45" s="126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</row>
    <row r="46" spans="2:15">
      <c r="B46" s="131" t="s">
        <v>229</v>
      </c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</row>
    <row r="47" spans="2:15">
      <c r="B47" s="131" t="s">
        <v>116</v>
      </c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</row>
    <row r="48" spans="2:15">
      <c r="B48" s="131" t="s">
        <v>211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</row>
    <row r="49" spans="2:15">
      <c r="B49" s="131" t="s">
        <v>219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</row>
    <row r="50" spans="2:15">
      <c r="B50" s="126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</row>
    <row r="51" spans="2:15">
      <c r="B51" s="126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</row>
    <row r="52" spans="2:15">
      <c r="B52" s="126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</row>
    <row r="53" spans="2:15">
      <c r="B53" s="126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</row>
    <row r="54" spans="2:15">
      <c r="B54" s="126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</row>
    <row r="55" spans="2:15">
      <c r="B55" s="126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</row>
    <row r="56" spans="2:15">
      <c r="B56" s="126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</row>
    <row r="57" spans="2:15">
      <c r="B57" s="126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</row>
    <row r="58" spans="2:15">
      <c r="B58" s="126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</row>
    <row r="59" spans="2:15">
      <c r="B59" s="126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</row>
    <row r="60" spans="2:15">
      <c r="B60" s="126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</row>
    <row r="61" spans="2:15">
      <c r="B61" s="126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</row>
    <row r="62" spans="2:15">
      <c r="B62" s="126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</row>
    <row r="63" spans="2:15">
      <c r="B63" s="126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</row>
    <row r="64" spans="2:15">
      <c r="B64" s="126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</row>
    <row r="65" spans="2:15">
      <c r="B65" s="126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</row>
    <row r="66" spans="2:15">
      <c r="B66" s="126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</row>
    <row r="67" spans="2:15">
      <c r="B67" s="126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</row>
    <row r="68" spans="2:15">
      <c r="B68" s="126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</row>
    <row r="69" spans="2:15">
      <c r="B69" s="126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</row>
    <row r="70" spans="2:15">
      <c r="B70" s="126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</row>
    <row r="71" spans="2:15">
      <c r="B71" s="126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</row>
    <row r="72" spans="2:15">
      <c r="B72" s="126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</row>
    <row r="73" spans="2:15">
      <c r="B73" s="126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</row>
    <row r="74" spans="2:15">
      <c r="B74" s="126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</row>
    <row r="75" spans="2:15">
      <c r="B75" s="126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</row>
    <row r="76" spans="2:15">
      <c r="B76" s="126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</row>
    <row r="77" spans="2:15">
      <c r="B77" s="126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</row>
    <row r="78" spans="2:15">
      <c r="B78" s="126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</row>
    <row r="79" spans="2:15">
      <c r="B79" s="126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</row>
    <row r="80" spans="2:15">
      <c r="B80" s="126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</row>
    <row r="81" spans="2:15">
      <c r="B81" s="126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</row>
    <row r="82" spans="2:15">
      <c r="B82" s="126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</row>
    <row r="83" spans="2:15">
      <c r="B83" s="126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</row>
    <row r="84" spans="2:15">
      <c r="B84" s="126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</row>
    <row r="85" spans="2:15">
      <c r="B85" s="126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</row>
    <row r="86" spans="2:15">
      <c r="B86" s="126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</row>
    <row r="87" spans="2:15">
      <c r="B87" s="126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</row>
    <row r="88" spans="2:15">
      <c r="B88" s="126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</row>
    <row r="89" spans="2:15">
      <c r="B89" s="126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</row>
    <row r="90" spans="2:15">
      <c r="B90" s="126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</row>
    <row r="91" spans="2:15">
      <c r="B91" s="126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</row>
    <row r="92" spans="2:15">
      <c r="B92" s="126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</row>
    <row r="93" spans="2:15">
      <c r="B93" s="126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</row>
    <row r="94" spans="2:15">
      <c r="B94" s="126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</row>
    <row r="95" spans="2:15">
      <c r="B95" s="126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</row>
    <row r="96" spans="2:15">
      <c r="B96" s="126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</row>
    <row r="97" spans="2:15">
      <c r="B97" s="126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</row>
    <row r="98" spans="2:15">
      <c r="B98" s="126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</row>
    <row r="99" spans="2:15">
      <c r="B99" s="126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</row>
    <row r="100" spans="2:15">
      <c r="B100" s="126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</row>
    <row r="101" spans="2:15">
      <c r="B101" s="126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</row>
    <row r="102" spans="2:15">
      <c r="B102" s="126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</row>
    <row r="103" spans="2:15">
      <c r="B103" s="126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</row>
    <row r="104" spans="2:15">
      <c r="B104" s="126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</row>
    <row r="105" spans="2:15">
      <c r="B105" s="126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</row>
    <row r="106" spans="2:15">
      <c r="B106" s="126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</row>
    <row r="107" spans="2:15">
      <c r="B107" s="126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</row>
    <row r="108" spans="2:15">
      <c r="B108" s="126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</row>
    <row r="109" spans="2:15">
      <c r="B109" s="126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</row>
    <row r="110" spans="2:15">
      <c r="B110" s="126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</row>
    <row r="111" spans="2:15">
      <c r="B111" s="126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</row>
    <row r="112" spans="2:15">
      <c r="B112" s="126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</row>
    <row r="113" spans="2:15">
      <c r="B113" s="126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</row>
    <row r="114" spans="2:15">
      <c r="B114" s="126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</row>
    <row r="115" spans="2:15">
      <c r="B115" s="126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</row>
    <row r="116" spans="2:15">
      <c r="B116" s="126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</row>
    <row r="117" spans="2:15">
      <c r="B117" s="126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</row>
    <row r="118" spans="2:15">
      <c r="B118" s="126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</row>
    <row r="119" spans="2:15">
      <c r="B119" s="126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</row>
    <row r="120" spans="2:15">
      <c r="B120" s="126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</row>
    <row r="121" spans="2:15">
      <c r="B121" s="126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</row>
    <row r="122" spans="2:15">
      <c r="B122" s="126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</row>
    <row r="123" spans="2:15">
      <c r="B123" s="126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</row>
    <row r="124" spans="2:15">
      <c r="B124" s="126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</row>
    <row r="125" spans="2:15">
      <c r="B125" s="126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</row>
    <row r="126" spans="2:15">
      <c r="B126" s="126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</row>
    <row r="127" spans="2:15">
      <c r="B127" s="126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</row>
    <row r="128" spans="2:15">
      <c r="B128" s="126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</row>
    <row r="129" spans="2:15">
      <c r="B129" s="126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</row>
    <row r="130" spans="2:15">
      <c r="B130" s="126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</row>
    <row r="131" spans="2:15">
      <c r="B131" s="126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</row>
    <row r="132" spans="2:15">
      <c r="B132" s="126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</row>
    <row r="133" spans="2:15">
      <c r="B133" s="126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</row>
    <row r="134" spans="2:15">
      <c r="B134" s="126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</row>
    <row r="135" spans="2:15">
      <c r="B135" s="126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</row>
    <row r="136" spans="2:15">
      <c r="B136" s="126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</row>
    <row r="137" spans="2:15">
      <c r="B137" s="126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</row>
    <row r="138" spans="2:15">
      <c r="B138" s="126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</row>
    <row r="139" spans="2:15">
      <c r="B139" s="126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</row>
    <row r="140" spans="2:15">
      <c r="B140" s="126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</row>
    <row r="141" spans="2:15">
      <c r="B141" s="126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</row>
    <row r="142" spans="2:15">
      <c r="B142" s="126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</row>
    <row r="143" spans="2:15">
      <c r="B143" s="126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</row>
    <row r="144" spans="2:15">
      <c r="B144" s="126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</row>
    <row r="145" spans="2:15">
      <c r="B145" s="126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</row>
    <row r="146" spans="2:15">
      <c r="B146" s="126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</row>
    <row r="147" spans="2:15">
      <c r="B147" s="126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</row>
    <row r="148" spans="2:15">
      <c r="B148" s="126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</row>
    <row r="149" spans="2:15">
      <c r="B149" s="126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</row>
    <row r="150" spans="2:15">
      <c r="B150" s="126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</row>
    <row r="151" spans="2:15">
      <c r="B151" s="126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</row>
    <row r="152" spans="2:15">
      <c r="B152" s="126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</row>
    <row r="153" spans="2:15">
      <c r="B153" s="126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</row>
    <row r="154" spans="2:15">
      <c r="B154" s="126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</row>
    <row r="155" spans="2:15">
      <c r="B155" s="126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</row>
    <row r="156" spans="2:15">
      <c r="B156" s="126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</row>
    <row r="157" spans="2:15">
      <c r="B157" s="126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</row>
    <row r="158" spans="2:15">
      <c r="B158" s="126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</row>
    <row r="159" spans="2:15">
      <c r="B159" s="126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</row>
    <row r="160" spans="2:15">
      <c r="B160" s="126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</row>
    <row r="161" spans="2:15">
      <c r="B161" s="126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</row>
    <row r="162" spans="2:15">
      <c r="B162" s="126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</row>
    <row r="163" spans="2:15">
      <c r="B163" s="126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</row>
    <row r="164" spans="2:15">
      <c r="B164" s="126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</row>
    <row r="165" spans="2:15">
      <c r="B165" s="126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</row>
    <row r="166" spans="2:15">
      <c r="B166" s="126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</row>
    <row r="167" spans="2:15">
      <c r="B167" s="126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</row>
    <row r="168" spans="2:15">
      <c r="B168" s="126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</row>
    <row r="169" spans="2:15">
      <c r="B169" s="126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</row>
    <row r="170" spans="2:15">
      <c r="B170" s="126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</row>
    <row r="171" spans="2:15">
      <c r="B171" s="126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</row>
    <row r="172" spans="2:15">
      <c r="B172" s="126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</row>
    <row r="173" spans="2:15">
      <c r="B173" s="126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</row>
    <row r="174" spans="2:15">
      <c r="B174" s="126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</row>
    <row r="175" spans="2:15">
      <c r="B175" s="126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</row>
    <row r="176" spans="2:15">
      <c r="B176" s="126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</row>
    <row r="177" spans="2:15">
      <c r="B177" s="126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</row>
    <row r="178" spans="2:15">
      <c r="B178" s="126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</row>
    <row r="179" spans="2:15">
      <c r="B179" s="126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</row>
    <row r="180" spans="2:15">
      <c r="B180" s="126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</row>
    <row r="181" spans="2:15">
      <c r="B181" s="126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</row>
    <row r="182" spans="2:15">
      <c r="B182" s="126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</row>
    <row r="183" spans="2:15">
      <c r="B183" s="126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</row>
    <row r="184" spans="2:15">
      <c r="B184" s="126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</row>
    <row r="185" spans="2:15">
      <c r="B185" s="126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</row>
    <row r="186" spans="2:15">
      <c r="B186" s="126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</row>
    <row r="187" spans="2:15">
      <c r="B187" s="126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</row>
    <row r="188" spans="2:15">
      <c r="B188" s="126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</row>
    <row r="189" spans="2:15">
      <c r="B189" s="126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</row>
    <row r="190" spans="2:15">
      <c r="B190" s="126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</row>
    <row r="191" spans="2:15">
      <c r="B191" s="126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</row>
    <row r="192" spans="2:15">
      <c r="B192" s="126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</row>
    <row r="193" spans="2:15">
      <c r="B193" s="126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</row>
    <row r="194" spans="2:15">
      <c r="B194" s="126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</row>
    <row r="195" spans="2:15">
      <c r="B195" s="126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</row>
    <row r="196" spans="2:15">
      <c r="B196" s="126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</row>
    <row r="197" spans="2:15">
      <c r="B197" s="126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</row>
    <row r="198" spans="2:15">
      <c r="B198" s="126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</row>
    <row r="199" spans="2:15">
      <c r="B199" s="126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</row>
    <row r="200" spans="2:15">
      <c r="B200" s="126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</row>
    <row r="201" spans="2:15">
      <c r="B201" s="126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</row>
    <row r="202" spans="2:15">
      <c r="B202" s="126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</row>
    <row r="203" spans="2:15">
      <c r="B203" s="126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</row>
    <row r="204" spans="2:15">
      <c r="B204" s="126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</row>
    <row r="205" spans="2:15">
      <c r="B205" s="126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</row>
    <row r="206" spans="2:15">
      <c r="B206" s="126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</row>
    <row r="207" spans="2:15">
      <c r="B207" s="126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</row>
    <row r="208" spans="2:15">
      <c r="B208" s="126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</row>
    <row r="209" spans="2:15">
      <c r="B209" s="126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</row>
    <row r="210" spans="2:15">
      <c r="B210" s="126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</row>
    <row r="211" spans="2:15">
      <c r="B211" s="126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</row>
    <row r="212" spans="2:15">
      <c r="B212" s="126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</row>
    <row r="213" spans="2:15">
      <c r="B213" s="126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</row>
    <row r="214" spans="2:15">
      <c r="B214" s="126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</row>
    <row r="215" spans="2:15">
      <c r="B215" s="126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</row>
    <row r="216" spans="2:15">
      <c r="B216" s="126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</row>
    <row r="217" spans="2:15">
      <c r="B217" s="126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</row>
    <row r="218" spans="2:15">
      <c r="B218" s="126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</row>
    <row r="219" spans="2:15">
      <c r="B219" s="126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</row>
    <row r="220" spans="2:15">
      <c r="B220" s="126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</row>
    <row r="221" spans="2:15">
      <c r="B221" s="126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</row>
    <row r="222" spans="2:15">
      <c r="B222" s="126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</row>
    <row r="223" spans="2:15">
      <c r="B223" s="126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</row>
    <row r="224" spans="2:15">
      <c r="B224" s="126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</row>
    <row r="225" spans="2:15">
      <c r="B225" s="126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</row>
    <row r="226" spans="2:15">
      <c r="B226" s="126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</row>
    <row r="227" spans="2:15">
      <c r="B227" s="126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</row>
    <row r="228" spans="2:15">
      <c r="B228" s="126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</row>
    <row r="229" spans="2:15">
      <c r="B229" s="126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</row>
    <row r="230" spans="2:15">
      <c r="B230" s="126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</row>
    <row r="231" spans="2:15">
      <c r="B231" s="126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</row>
    <row r="232" spans="2:15">
      <c r="B232" s="126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</row>
    <row r="233" spans="2:15">
      <c r="B233" s="126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</row>
    <row r="234" spans="2:15">
      <c r="B234" s="126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</row>
    <row r="235" spans="2:15">
      <c r="B235" s="126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</row>
    <row r="236" spans="2:15">
      <c r="B236" s="126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</row>
    <row r="237" spans="2:15">
      <c r="B237" s="126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</row>
    <row r="238" spans="2:15">
      <c r="B238" s="126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</row>
    <row r="239" spans="2:15">
      <c r="B239" s="126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</row>
    <row r="240" spans="2:15">
      <c r="B240" s="126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</row>
    <row r="241" spans="2:15">
      <c r="B241" s="126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</row>
    <row r="242" spans="2:15">
      <c r="B242" s="126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</row>
    <row r="243" spans="2:15">
      <c r="B243" s="126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</row>
    <row r="244" spans="2:15">
      <c r="B244" s="126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</row>
    <row r="245" spans="2:15">
      <c r="B245" s="126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</row>
    <row r="246" spans="2:15">
      <c r="B246" s="126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</row>
    <row r="247" spans="2:15">
      <c r="B247" s="126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</row>
    <row r="248" spans="2:15">
      <c r="B248" s="126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</row>
    <row r="249" spans="2:15">
      <c r="B249" s="126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</row>
    <row r="250" spans="2:15">
      <c r="B250" s="126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</row>
    <row r="251" spans="2:15">
      <c r="B251" s="126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</row>
    <row r="252" spans="2:15">
      <c r="B252" s="126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</row>
    <row r="253" spans="2:15">
      <c r="B253" s="126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</row>
    <row r="254" spans="2:15">
      <c r="B254" s="126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</row>
    <row r="255" spans="2:15">
      <c r="B255" s="126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</row>
    <row r="256" spans="2:15">
      <c r="B256" s="126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</row>
    <row r="257" spans="2:15">
      <c r="B257" s="126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</row>
    <row r="258" spans="2:15">
      <c r="B258" s="126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</row>
    <row r="259" spans="2:15">
      <c r="B259" s="126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</row>
    <row r="260" spans="2:15">
      <c r="B260" s="126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</row>
    <row r="261" spans="2:15">
      <c r="B261" s="126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</row>
    <row r="262" spans="2:15">
      <c r="B262" s="126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</row>
    <row r="263" spans="2:15">
      <c r="B263" s="126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</row>
    <row r="264" spans="2:15">
      <c r="B264" s="126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</row>
    <row r="265" spans="2:15">
      <c r="B265" s="126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</row>
    <row r="266" spans="2:15">
      <c r="B266" s="126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</row>
    <row r="267" spans="2:15">
      <c r="B267" s="126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</row>
    <row r="268" spans="2:15">
      <c r="B268" s="126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</row>
    <row r="269" spans="2:15">
      <c r="B269" s="126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</row>
    <row r="270" spans="2:15">
      <c r="B270" s="126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</row>
    <row r="271" spans="2:15">
      <c r="B271" s="126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</row>
    <row r="272" spans="2:15">
      <c r="B272" s="126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</row>
    <row r="273" spans="2:15">
      <c r="B273" s="126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</row>
    <row r="274" spans="2:15">
      <c r="B274" s="126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</row>
    <row r="275" spans="2:15">
      <c r="B275" s="126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</row>
    <row r="276" spans="2:15">
      <c r="B276" s="126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</row>
    <row r="277" spans="2:15">
      <c r="B277" s="126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</row>
    <row r="278" spans="2:15">
      <c r="B278" s="126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</row>
    <row r="279" spans="2:15">
      <c r="B279" s="126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</row>
    <row r="280" spans="2:15">
      <c r="B280" s="126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</row>
    <row r="281" spans="2:15">
      <c r="B281" s="126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</row>
    <row r="282" spans="2:15">
      <c r="B282" s="126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</row>
    <row r="283" spans="2:15">
      <c r="B283" s="126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</row>
    <row r="284" spans="2:15">
      <c r="B284" s="126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</row>
    <row r="285" spans="2:15">
      <c r="B285" s="126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</row>
    <row r="286" spans="2:15">
      <c r="B286" s="126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</row>
    <row r="287" spans="2:15">
      <c r="B287" s="126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</row>
    <row r="288" spans="2:15">
      <c r="B288" s="126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</row>
    <row r="289" spans="2:15">
      <c r="B289" s="126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</row>
    <row r="290" spans="2:15">
      <c r="B290" s="126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</row>
    <row r="291" spans="2:15">
      <c r="B291" s="126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</row>
    <row r="292" spans="2:15">
      <c r="B292" s="126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</row>
    <row r="293" spans="2:15">
      <c r="B293" s="126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</row>
    <row r="294" spans="2:15">
      <c r="B294" s="126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</row>
    <row r="295" spans="2:15">
      <c r="B295" s="126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</row>
    <row r="296" spans="2:15">
      <c r="B296" s="126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</row>
    <row r="297" spans="2:15">
      <c r="B297" s="126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</row>
    <row r="298" spans="2:15">
      <c r="B298" s="126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</row>
    <row r="299" spans="2:15">
      <c r="B299" s="126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</row>
    <row r="300" spans="2:15">
      <c r="B300" s="126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</row>
    <row r="301" spans="2:15">
      <c r="B301" s="126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</row>
    <row r="302" spans="2:15">
      <c r="B302" s="126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</row>
    <row r="303" spans="2:15">
      <c r="B303" s="126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</row>
    <row r="304" spans="2:15">
      <c r="B304" s="126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</row>
    <row r="305" spans="2:15">
      <c r="B305" s="126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</row>
    <row r="306" spans="2:15">
      <c r="B306" s="126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</row>
    <row r="307" spans="2:15">
      <c r="B307" s="126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</row>
    <row r="308" spans="2:15">
      <c r="B308" s="126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</row>
    <row r="309" spans="2:15">
      <c r="B309" s="126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</row>
    <row r="310" spans="2:15">
      <c r="B310" s="126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</row>
    <row r="311" spans="2:15">
      <c r="B311" s="126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</row>
    <row r="312" spans="2:15">
      <c r="B312" s="126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</row>
    <row r="313" spans="2:15">
      <c r="B313" s="126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</row>
    <row r="314" spans="2:15">
      <c r="B314" s="126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</row>
    <row r="315" spans="2:15">
      <c r="B315" s="126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</row>
    <row r="316" spans="2:15">
      <c r="B316" s="126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</row>
    <row r="317" spans="2:15">
      <c r="B317" s="126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</row>
    <row r="318" spans="2:15">
      <c r="B318" s="126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</row>
    <row r="319" spans="2:15">
      <c r="B319" s="126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</row>
    <row r="320" spans="2:15">
      <c r="B320" s="126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</row>
    <row r="321" spans="2:15">
      <c r="B321" s="126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</row>
    <row r="322" spans="2:15">
      <c r="B322" s="126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</row>
    <row r="323" spans="2:15">
      <c r="B323" s="126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</row>
    <row r="324" spans="2:15">
      <c r="B324" s="126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</row>
    <row r="325" spans="2:15">
      <c r="B325" s="87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</row>
    <row r="326" spans="2:15">
      <c r="B326" s="87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</row>
    <row r="327" spans="2:15">
      <c r="B327" s="136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</row>
    <row r="328" spans="2:15">
      <c r="B328" s="126"/>
      <c r="C328" s="126"/>
      <c r="D328" s="126"/>
      <c r="E328" s="126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</row>
    <row r="329" spans="2:15">
      <c r="B329" s="126"/>
      <c r="C329" s="126"/>
      <c r="D329" s="126"/>
      <c r="E329" s="126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</row>
    <row r="330" spans="2:15">
      <c r="B330" s="126"/>
      <c r="C330" s="126"/>
      <c r="D330" s="126"/>
      <c r="E330" s="126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</row>
    <row r="331" spans="2:15">
      <c r="B331" s="126"/>
      <c r="C331" s="126"/>
      <c r="D331" s="126"/>
      <c r="E331" s="126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</row>
    <row r="332" spans="2:15">
      <c r="B332" s="126"/>
      <c r="C332" s="126"/>
      <c r="D332" s="126"/>
      <c r="E332" s="126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</row>
    <row r="333" spans="2:15">
      <c r="B333" s="126"/>
      <c r="C333" s="126"/>
      <c r="D333" s="126"/>
      <c r="E333" s="126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</row>
    <row r="334" spans="2:15">
      <c r="B334" s="126"/>
      <c r="C334" s="126"/>
      <c r="D334" s="126"/>
      <c r="E334" s="126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</row>
    <row r="335" spans="2:15">
      <c r="B335" s="126"/>
      <c r="C335" s="126"/>
      <c r="D335" s="126"/>
      <c r="E335" s="126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</row>
    <row r="336" spans="2:15">
      <c r="B336" s="126"/>
      <c r="C336" s="126"/>
      <c r="D336" s="126"/>
      <c r="E336" s="126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</row>
    <row r="337" spans="2:15">
      <c r="B337" s="126"/>
      <c r="C337" s="126"/>
      <c r="D337" s="126"/>
      <c r="E337" s="126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</row>
    <row r="338" spans="2:15">
      <c r="B338" s="126"/>
      <c r="C338" s="126"/>
      <c r="D338" s="126"/>
      <c r="E338" s="126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</row>
    <row r="339" spans="2:15">
      <c r="B339" s="126"/>
      <c r="C339" s="126"/>
      <c r="D339" s="126"/>
      <c r="E339" s="126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</row>
    <row r="340" spans="2:15">
      <c r="B340" s="126"/>
      <c r="C340" s="126"/>
      <c r="D340" s="126"/>
      <c r="E340" s="126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</row>
    <row r="341" spans="2:15">
      <c r="B341" s="126"/>
      <c r="C341" s="126"/>
      <c r="D341" s="126"/>
      <c r="E341" s="126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</row>
    <row r="342" spans="2:15">
      <c r="B342" s="126"/>
      <c r="C342" s="126"/>
      <c r="D342" s="126"/>
      <c r="E342" s="126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</row>
    <row r="343" spans="2:15">
      <c r="B343" s="126"/>
      <c r="C343" s="126"/>
      <c r="D343" s="126"/>
      <c r="E343" s="126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</row>
    <row r="344" spans="2:15">
      <c r="B344" s="126"/>
      <c r="C344" s="126"/>
      <c r="D344" s="126"/>
      <c r="E344" s="126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</row>
    <row r="345" spans="2:15">
      <c r="B345" s="126"/>
      <c r="C345" s="126"/>
      <c r="D345" s="126"/>
      <c r="E345" s="126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</row>
    <row r="346" spans="2:15">
      <c r="B346" s="126"/>
      <c r="C346" s="126"/>
      <c r="D346" s="126"/>
      <c r="E346" s="126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</row>
    <row r="347" spans="2:15">
      <c r="B347" s="126"/>
      <c r="C347" s="126"/>
      <c r="D347" s="126"/>
      <c r="E347" s="126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</row>
    <row r="348" spans="2:15">
      <c r="B348" s="126"/>
      <c r="C348" s="126"/>
      <c r="D348" s="126"/>
      <c r="E348" s="126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</row>
    <row r="349" spans="2:15">
      <c r="B349" s="126"/>
      <c r="C349" s="126"/>
      <c r="D349" s="126"/>
      <c r="E349" s="126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</row>
    <row r="350" spans="2:15">
      <c r="B350" s="126"/>
      <c r="C350" s="126"/>
      <c r="D350" s="126"/>
      <c r="E350" s="126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</row>
    <row r="351" spans="2:15">
      <c r="B351" s="126"/>
      <c r="C351" s="126"/>
      <c r="D351" s="126"/>
      <c r="E351" s="126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</row>
    <row r="352" spans="2:15">
      <c r="B352" s="126"/>
      <c r="C352" s="126"/>
      <c r="D352" s="126"/>
      <c r="E352" s="126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</row>
    <row r="353" spans="2:15">
      <c r="B353" s="126"/>
      <c r="C353" s="126"/>
      <c r="D353" s="126"/>
      <c r="E353" s="126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</row>
    <row r="354" spans="2:15">
      <c r="B354" s="126"/>
      <c r="C354" s="126"/>
      <c r="D354" s="126"/>
      <c r="E354" s="126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</row>
    <row r="355" spans="2:15">
      <c r="B355" s="126"/>
      <c r="C355" s="126"/>
      <c r="D355" s="126"/>
      <c r="E355" s="126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</row>
    <row r="356" spans="2:15">
      <c r="B356" s="126"/>
      <c r="C356" s="126"/>
      <c r="D356" s="126"/>
      <c r="E356" s="126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</row>
    <row r="357" spans="2:15">
      <c r="B357" s="126"/>
      <c r="C357" s="126"/>
      <c r="D357" s="126"/>
      <c r="E357" s="126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</row>
    <row r="358" spans="2:15">
      <c r="B358" s="126"/>
      <c r="C358" s="126"/>
      <c r="D358" s="126"/>
      <c r="E358" s="126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</row>
    <row r="359" spans="2:15">
      <c r="B359" s="126"/>
      <c r="C359" s="126"/>
      <c r="D359" s="126"/>
      <c r="E359" s="126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</row>
    <row r="360" spans="2:15">
      <c r="B360" s="126"/>
      <c r="C360" s="126"/>
      <c r="D360" s="126"/>
      <c r="E360" s="126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</row>
    <row r="361" spans="2:15">
      <c r="B361" s="126"/>
      <c r="C361" s="126"/>
      <c r="D361" s="126"/>
      <c r="E361" s="126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</row>
    <row r="362" spans="2:15">
      <c r="B362" s="126"/>
      <c r="C362" s="126"/>
      <c r="D362" s="126"/>
      <c r="E362" s="126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</row>
    <row r="363" spans="2:15">
      <c r="B363" s="126"/>
      <c r="C363" s="126"/>
      <c r="D363" s="126"/>
      <c r="E363" s="126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</row>
    <row r="364" spans="2:15">
      <c r="B364" s="126"/>
      <c r="C364" s="126"/>
      <c r="D364" s="126"/>
      <c r="E364" s="126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</row>
    <row r="365" spans="2:15">
      <c r="B365" s="126"/>
      <c r="C365" s="126"/>
      <c r="D365" s="126"/>
      <c r="E365" s="126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</row>
    <row r="366" spans="2:15">
      <c r="B366" s="126"/>
      <c r="C366" s="126"/>
      <c r="D366" s="126"/>
      <c r="E366" s="126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</row>
    <row r="367" spans="2:15">
      <c r="B367" s="126"/>
      <c r="C367" s="126"/>
      <c r="D367" s="126"/>
      <c r="E367" s="126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</row>
    <row r="368" spans="2:15">
      <c r="B368" s="126"/>
      <c r="C368" s="126"/>
      <c r="D368" s="126"/>
      <c r="E368" s="126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</row>
    <row r="369" spans="2:15">
      <c r="B369" s="126"/>
      <c r="C369" s="126"/>
      <c r="D369" s="126"/>
      <c r="E369" s="126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</row>
    <row r="370" spans="2:15">
      <c r="B370" s="126"/>
      <c r="C370" s="126"/>
      <c r="D370" s="126"/>
      <c r="E370" s="126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</row>
    <row r="371" spans="2:15">
      <c r="B371" s="126"/>
      <c r="C371" s="126"/>
      <c r="D371" s="126"/>
      <c r="E371" s="126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</row>
    <row r="372" spans="2:15">
      <c r="B372" s="126"/>
      <c r="C372" s="126"/>
      <c r="D372" s="126"/>
      <c r="E372" s="126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</row>
    <row r="373" spans="2:15">
      <c r="B373" s="126"/>
      <c r="C373" s="126"/>
      <c r="D373" s="126"/>
      <c r="E373" s="126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</row>
    <row r="374" spans="2:15">
      <c r="B374" s="126"/>
      <c r="C374" s="126"/>
      <c r="D374" s="126"/>
      <c r="E374" s="126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</row>
    <row r="375" spans="2:15">
      <c r="B375" s="126"/>
      <c r="C375" s="126"/>
      <c r="D375" s="126"/>
      <c r="E375" s="126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</row>
    <row r="376" spans="2:15">
      <c r="B376" s="126"/>
      <c r="C376" s="126"/>
      <c r="D376" s="126"/>
      <c r="E376" s="126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</row>
    <row r="377" spans="2:15">
      <c r="B377" s="126"/>
      <c r="C377" s="126"/>
      <c r="D377" s="126"/>
      <c r="E377" s="126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</row>
    <row r="378" spans="2:15">
      <c r="B378" s="126"/>
      <c r="C378" s="126"/>
      <c r="D378" s="126"/>
      <c r="E378" s="126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</row>
    <row r="379" spans="2:15">
      <c r="B379" s="126"/>
      <c r="C379" s="126"/>
      <c r="D379" s="126"/>
      <c r="E379" s="126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</row>
    <row r="380" spans="2:15">
      <c r="B380" s="126"/>
      <c r="C380" s="126"/>
      <c r="D380" s="126"/>
      <c r="E380" s="126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</row>
    <row r="381" spans="2:15">
      <c r="B381" s="126"/>
      <c r="C381" s="126"/>
      <c r="D381" s="126"/>
      <c r="E381" s="126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</row>
    <row r="382" spans="2:15">
      <c r="B382" s="126"/>
      <c r="C382" s="126"/>
      <c r="D382" s="126"/>
      <c r="E382" s="126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</row>
    <row r="383" spans="2:15">
      <c r="B383" s="126"/>
      <c r="C383" s="126"/>
      <c r="D383" s="126"/>
      <c r="E383" s="126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</row>
    <row r="384" spans="2:15">
      <c r="B384" s="126"/>
      <c r="C384" s="126"/>
      <c r="D384" s="126"/>
      <c r="E384" s="126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</row>
    <row r="385" spans="2:15">
      <c r="B385" s="126"/>
      <c r="C385" s="126"/>
      <c r="D385" s="126"/>
      <c r="E385" s="126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</row>
    <row r="386" spans="2:15">
      <c r="B386" s="126"/>
      <c r="C386" s="126"/>
      <c r="D386" s="126"/>
      <c r="E386" s="126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</row>
    <row r="387" spans="2:15">
      <c r="B387" s="126"/>
      <c r="C387" s="126"/>
      <c r="D387" s="126"/>
      <c r="E387" s="126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</row>
    <row r="388" spans="2:15">
      <c r="B388" s="126"/>
      <c r="C388" s="126"/>
      <c r="D388" s="126"/>
      <c r="E388" s="126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</row>
    <row r="389" spans="2:15">
      <c r="B389" s="126"/>
      <c r="C389" s="126"/>
      <c r="D389" s="126"/>
      <c r="E389" s="126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</row>
    <row r="390" spans="2:15">
      <c r="B390" s="126"/>
      <c r="C390" s="126"/>
      <c r="D390" s="126"/>
      <c r="E390" s="126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</row>
    <row r="391" spans="2:15">
      <c r="B391" s="126"/>
      <c r="C391" s="126"/>
      <c r="D391" s="126"/>
      <c r="E391" s="126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</row>
    <row r="392" spans="2:15">
      <c r="B392" s="126"/>
      <c r="C392" s="126"/>
      <c r="D392" s="126"/>
      <c r="E392" s="126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</row>
    <row r="393" spans="2:15">
      <c r="B393" s="126"/>
      <c r="C393" s="126"/>
      <c r="D393" s="126"/>
      <c r="E393" s="126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</row>
    <row r="394" spans="2:15">
      <c r="B394" s="126"/>
      <c r="C394" s="126"/>
      <c r="D394" s="126"/>
      <c r="E394" s="126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</row>
    <row r="395" spans="2:15">
      <c r="B395" s="126"/>
      <c r="C395" s="126"/>
      <c r="D395" s="126"/>
      <c r="E395" s="126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</row>
    <row r="396" spans="2:15">
      <c r="B396" s="126"/>
      <c r="C396" s="126"/>
      <c r="D396" s="126"/>
      <c r="E396" s="126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</row>
    <row r="397" spans="2:15">
      <c r="B397" s="126"/>
      <c r="C397" s="126"/>
      <c r="D397" s="126"/>
      <c r="E397" s="126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</row>
    <row r="398" spans="2:15">
      <c r="B398" s="126"/>
      <c r="C398" s="126"/>
      <c r="D398" s="126"/>
      <c r="E398" s="126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</row>
    <row r="399" spans="2:15">
      <c r="B399" s="126"/>
      <c r="C399" s="126"/>
      <c r="D399" s="126"/>
      <c r="E399" s="126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</row>
    <row r="400" spans="2:15">
      <c r="B400" s="126"/>
      <c r="C400" s="126"/>
      <c r="D400" s="126"/>
      <c r="E400" s="126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</row>
    <row r="401" spans="2:15">
      <c r="B401" s="126"/>
      <c r="C401" s="126"/>
      <c r="D401" s="126"/>
      <c r="E401" s="126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</row>
    <row r="402" spans="2:15">
      <c r="B402" s="126"/>
      <c r="C402" s="126"/>
      <c r="D402" s="126"/>
      <c r="E402" s="126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</row>
    <row r="403" spans="2:15">
      <c r="B403" s="126"/>
      <c r="C403" s="126"/>
      <c r="D403" s="126"/>
      <c r="E403" s="126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</row>
    <row r="404" spans="2:15">
      <c r="B404" s="126"/>
      <c r="C404" s="126"/>
      <c r="D404" s="126"/>
      <c r="E404" s="126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</row>
    <row r="405" spans="2:15">
      <c r="B405" s="126"/>
      <c r="C405" s="126"/>
      <c r="D405" s="126"/>
      <c r="E405" s="126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</row>
    <row r="406" spans="2:15">
      <c r="B406" s="126"/>
      <c r="C406" s="126"/>
      <c r="D406" s="126"/>
      <c r="E406" s="126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</row>
    <row r="407" spans="2:15">
      <c r="B407" s="126"/>
      <c r="C407" s="126"/>
      <c r="D407" s="126"/>
      <c r="E407" s="126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</row>
    <row r="408" spans="2:15">
      <c r="B408" s="126"/>
      <c r="C408" s="126"/>
      <c r="D408" s="126"/>
      <c r="E408" s="126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</row>
    <row r="409" spans="2:15">
      <c r="B409" s="126"/>
      <c r="C409" s="126"/>
      <c r="D409" s="126"/>
      <c r="E409" s="126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</row>
    <row r="410" spans="2:15">
      <c r="B410" s="126"/>
      <c r="C410" s="126"/>
      <c r="D410" s="126"/>
      <c r="E410" s="126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</row>
    <row r="411" spans="2:15">
      <c r="B411" s="126"/>
      <c r="C411" s="126"/>
      <c r="D411" s="126"/>
      <c r="E411" s="126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</row>
    <row r="412" spans="2:15">
      <c r="B412" s="126"/>
      <c r="C412" s="126"/>
      <c r="D412" s="126"/>
      <c r="E412" s="126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</row>
    <row r="413" spans="2:15">
      <c r="B413" s="126"/>
      <c r="C413" s="126"/>
      <c r="D413" s="126"/>
      <c r="E413" s="126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</row>
    <row r="414" spans="2:15">
      <c r="B414" s="126"/>
      <c r="C414" s="126"/>
      <c r="D414" s="126"/>
      <c r="E414" s="126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</row>
    <row r="415" spans="2:15">
      <c r="B415" s="126"/>
      <c r="C415" s="126"/>
      <c r="D415" s="126"/>
      <c r="E415" s="126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</row>
    <row r="416" spans="2:15">
      <c r="B416" s="126"/>
      <c r="C416" s="126"/>
      <c r="D416" s="126"/>
      <c r="E416" s="126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</row>
    <row r="417" spans="2:15">
      <c r="B417" s="126"/>
      <c r="C417" s="126"/>
      <c r="D417" s="126"/>
      <c r="E417" s="126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</row>
    <row r="418" spans="2:15">
      <c r="B418" s="126"/>
      <c r="C418" s="126"/>
      <c r="D418" s="126"/>
      <c r="E418" s="126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</row>
    <row r="419" spans="2:15">
      <c r="B419" s="126"/>
      <c r="C419" s="126"/>
      <c r="D419" s="126"/>
      <c r="E419" s="126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</row>
    <row r="420" spans="2:15">
      <c r="B420" s="126"/>
      <c r="C420" s="126"/>
      <c r="D420" s="126"/>
      <c r="E420" s="126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</row>
    <row r="421" spans="2:15">
      <c r="B421" s="126"/>
      <c r="C421" s="126"/>
      <c r="D421" s="126"/>
      <c r="E421" s="126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</row>
    <row r="422" spans="2:15">
      <c r="B422" s="126"/>
      <c r="C422" s="126"/>
      <c r="D422" s="126"/>
      <c r="E422" s="126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</row>
    <row r="423" spans="2:15">
      <c r="B423" s="126"/>
      <c r="C423" s="126"/>
      <c r="D423" s="126"/>
      <c r="E423" s="126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</row>
    <row r="424" spans="2:15">
      <c r="B424" s="126"/>
      <c r="C424" s="126"/>
      <c r="D424" s="126"/>
      <c r="E424" s="126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</row>
    <row r="425" spans="2:15">
      <c r="B425" s="126"/>
      <c r="C425" s="126"/>
      <c r="D425" s="126"/>
      <c r="E425" s="126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</row>
    <row r="426" spans="2:15">
      <c r="B426" s="126"/>
      <c r="C426" s="126"/>
      <c r="D426" s="126"/>
      <c r="E426" s="126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</row>
    <row r="427" spans="2:15">
      <c r="B427" s="126"/>
      <c r="C427" s="126"/>
      <c r="D427" s="126"/>
      <c r="E427" s="126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</row>
    <row r="428" spans="2:15">
      <c r="B428" s="126"/>
      <c r="C428" s="126"/>
      <c r="D428" s="126"/>
      <c r="E428" s="126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</row>
    <row r="429" spans="2:15">
      <c r="B429" s="126"/>
      <c r="C429" s="126"/>
      <c r="D429" s="126"/>
      <c r="E429" s="126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</row>
    <row r="430" spans="2:15">
      <c r="B430" s="126"/>
      <c r="C430" s="126"/>
      <c r="D430" s="126"/>
      <c r="E430" s="126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</row>
    <row r="431" spans="2:15">
      <c r="B431" s="126"/>
      <c r="C431" s="126"/>
      <c r="D431" s="126"/>
      <c r="E431" s="126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</row>
    <row r="432" spans="2:15">
      <c r="B432" s="126"/>
      <c r="C432" s="126"/>
      <c r="D432" s="126"/>
      <c r="E432" s="126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</row>
    <row r="433" spans="2:15">
      <c r="B433" s="126"/>
      <c r="C433" s="126"/>
      <c r="D433" s="126"/>
      <c r="E433" s="126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</row>
    <row r="434" spans="2:15">
      <c r="B434" s="126"/>
      <c r="C434" s="126"/>
      <c r="D434" s="126"/>
      <c r="E434" s="126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</row>
    <row r="435" spans="2:15">
      <c r="B435" s="126"/>
      <c r="C435" s="126"/>
      <c r="D435" s="126"/>
      <c r="E435" s="126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</row>
    <row r="436" spans="2:15">
      <c r="B436" s="126"/>
      <c r="C436" s="126"/>
      <c r="D436" s="126"/>
      <c r="E436" s="126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</row>
    <row r="437" spans="2:15">
      <c r="B437" s="126"/>
      <c r="C437" s="126"/>
      <c r="D437" s="126"/>
      <c r="E437" s="126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</row>
    <row r="438" spans="2:15">
      <c r="B438" s="126"/>
      <c r="C438" s="126"/>
      <c r="D438" s="126"/>
      <c r="E438" s="126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</row>
    <row r="439" spans="2:15">
      <c r="B439" s="126"/>
      <c r="C439" s="126"/>
      <c r="D439" s="126"/>
      <c r="E439" s="126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</row>
    <row r="440" spans="2:15">
      <c r="B440" s="126"/>
      <c r="C440" s="126"/>
      <c r="D440" s="126"/>
      <c r="E440" s="126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</row>
    <row r="441" spans="2:15">
      <c r="B441" s="126"/>
      <c r="C441" s="126"/>
      <c r="D441" s="126"/>
      <c r="E441" s="126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</row>
    <row r="442" spans="2:15">
      <c r="B442" s="126"/>
      <c r="C442" s="126"/>
      <c r="D442" s="126"/>
      <c r="E442" s="126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</row>
    <row r="443" spans="2:15">
      <c r="B443" s="126"/>
      <c r="C443" s="126"/>
      <c r="D443" s="126"/>
      <c r="E443" s="126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</row>
    <row r="444" spans="2:15">
      <c r="B444" s="126"/>
      <c r="C444" s="126"/>
      <c r="D444" s="126"/>
      <c r="E444" s="126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</row>
    <row r="445" spans="2:15">
      <c r="B445" s="126"/>
      <c r="C445" s="126"/>
      <c r="D445" s="126"/>
      <c r="E445" s="126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</row>
    <row r="446" spans="2:15">
      <c r="B446" s="126"/>
      <c r="C446" s="126"/>
      <c r="D446" s="126"/>
      <c r="E446" s="126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</row>
    <row r="447" spans="2:15">
      <c r="B447" s="126"/>
      <c r="C447" s="126"/>
      <c r="D447" s="126"/>
      <c r="E447" s="126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</row>
    <row r="448" spans="2:15">
      <c r="B448" s="126"/>
      <c r="C448" s="126"/>
      <c r="D448" s="126"/>
      <c r="E448" s="126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</row>
    <row r="449" spans="2:15">
      <c r="B449" s="126"/>
      <c r="C449" s="126"/>
      <c r="D449" s="126"/>
      <c r="E449" s="126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</row>
    <row r="450" spans="2:15">
      <c r="B450" s="126"/>
      <c r="C450" s="126"/>
      <c r="D450" s="126"/>
      <c r="E450" s="126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</row>
    <row r="451" spans="2:15">
      <c r="B451" s="126"/>
      <c r="C451" s="126"/>
      <c r="D451" s="126"/>
      <c r="E451" s="126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</row>
    <row r="452" spans="2:15">
      <c r="B452" s="126"/>
      <c r="C452" s="126"/>
      <c r="D452" s="126"/>
      <c r="E452" s="126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</row>
    <row r="453" spans="2:15">
      <c r="B453" s="126"/>
      <c r="C453" s="126"/>
      <c r="D453" s="126"/>
      <c r="E453" s="126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</row>
    <row r="454" spans="2:15">
      <c r="B454" s="126"/>
      <c r="C454" s="126"/>
      <c r="D454" s="126"/>
      <c r="E454" s="126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</row>
    <row r="455" spans="2:15">
      <c r="B455" s="126"/>
      <c r="C455" s="126"/>
      <c r="D455" s="126"/>
      <c r="E455" s="126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</row>
    <row r="456" spans="2:15">
      <c r="B456" s="126"/>
      <c r="C456" s="126"/>
      <c r="D456" s="126"/>
      <c r="E456" s="126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</row>
    <row r="457" spans="2:15">
      <c r="B457" s="126"/>
      <c r="C457" s="126"/>
      <c r="D457" s="126"/>
      <c r="E457" s="126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</row>
    <row r="458" spans="2:15">
      <c r="B458" s="126"/>
      <c r="C458" s="126"/>
      <c r="D458" s="126"/>
      <c r="E458" s="126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</row>
    <row r="459" spans="2:15">
      <c r="B459" s="126"/>
      <c r="C459" s="126"/>
      <c r="D459" s="126"/>
      <c r="E459" s="126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</row>
    <row r="460" spans="2:15">
      <c r="B460" s="126"/>
      <c r="C460" s="126"/>
      <c r="D460" s="126"/>
      <c r="E460" s="126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</row>
    <row r="461" spans="2:15">
      <c r="B461" s="126"/>
      <c r="C461" s="126"/>
      <c r="D461" s="126"/>
      <c r="E461" s="126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</row>
    <row r="462" spans="2:15">
      <c r="B462" s="126"/>
      <c r="C462" s="126"/>
      <c r="D462" s="126"/>
      <c r="E462" s="126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</row>
    <row r="463" spans="2:15">
      <c r="B463" s="126"/>
      <c r="C463" s="126"/>
      <c r="D463" s="126"/>
      <c r="E463" s="126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</row>
    <row r="464" spans="2:15">
      <c r="B464" s="126"/>
      <c r="C464" s="126"/>
      <c r="D464" s="126"/>
      <c r="E464" s="126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</row>
    <row r="465" spans="2:15">
      <c r="B465" s="126"/>
      <c r="C465" s="126"/>
      <c r="D465" s="126"/>
      <c r="E465" s="126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</row>
    <row r="466" spans="2:15">
      <c r="B466" s="126"/>
      <c r="C466" s="126"/>
      <c r="D466" s="126"/>
      <c r="E466" s="126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</row>
    <row r="467" spans="2:15">
      <c r="B467" s="126"/>
      <c r="C467" s="126"/>
      <c r="D467" s="126"/>
      <c r="E467" s="126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</row>
    <row r="468" spans="2:15">
      <c r="B468" s="126"/>
      <c r="C468" s="126"/>
      <c r="D468" s="126"/>
      <c r="E468" s="126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</row>
    <row r="469" spans="2:15">
      <c r="B469" s="126"/>
      <c r="C469" s="126"/>
      <c r="D469" s="126"/>
      <c r="E469" s="126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</row>
    <row r="470" spans="2:15">
      <c r="B470" s="126"/>
      <c r="C470" s="126"/>
      <c r="D470" s="126"/>
      <c r="E470" s="126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</row>
    <row r="471" spans="2:15">
      <c r="B471" s="126"/>
      <c r="C471" s="126"/>
      <c r="D471" s="126"/>
      <c r="E471" s="126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</row>
    <row r="472" spans="2:15">
      <c r="B472" s="126"/>
      <c r="C472" s="126"/>
      <c r="D472" s="126"/>
      <c r="E472" s="126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</row>
    <row r="473" spans="2:15">
      <c r="B473" s="126"/>
      <c r="C473" s="126"/>
      <c r="D473" s="126"/>
      <c r="E473" s="126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</row>
    <row r="474" spans="2:15">
      <c r="B474" s="126"/>
      <c r="C474" s="126"/>
      <c r="D474" s="126"/>
      <c r="E474" s="126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</row>
    <row r="475" spans="2:15">
      <c r="B475" s="126"/>
      <c r="C475" s="126"/>
      <c r="D475" s="126"/>
      <c r="E475" s="126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</row>
    <row r="476" spans="2:15">
      <c r="B476" s="126"/>
      <c r="C476" s="126"/>
      <c r="D476" s="126"/>
      <c r="E476" s="126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</row>
    <row r="477" spans="2:15">
      <c r="B477" s="126"/>
      <c r="C477" s="126"/>
      <c r="D477" s="126"/>
      <c r="E477" s="126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</row>
    <row r="478" spans="2:15">
      <c r="B478" s="126"/>
      <c r="C478" s="126"/>
      <c r="D478" s="126"/>
      <c r="E478" s="126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</row>
    <row r="479" spans="2:15">
      <c r="B479" s="126"/>
      <c r="C479" s="126"/>
      <c r="D479" s="126"/>
      <c r="E479" s="126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</row>
    <row r="480" spans="2:15">
      <c r="B480" s="126"/>
      <c r="C480" s="126"/>
      <c r="D480" s="126"/>
      <c r="E480" s="126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</row>
    <row r="481" spans="2:15">
      <c r="B481" s="126"/>
      <c r="C481" s="126"/>
      <c r="D481" s="126"/>
      <c r="E481" s="126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</row>
    <row r="482" spans="2:15">
      <c r="B482" s="126"/>
      <c r="C482" s="126"/>
      <c r="D482" s="126"/>
      <c r="E482" s="126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</row>
    <row r="483" spans="2:15">
      <c r="B483" s="126"/>
      <c r="C483" s="126"/>
      <c r="D483" s="126"/>
      <c r="E483" s="126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</row>
    <row r="484" spans="2:15">
      <c r="B484" s="126"/>
      <c r="C484" s="126"/>
      <c r="D484" s="126"/>
      <c r="E484" s="126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</row>
    <row r="485" spans="2:15">
      <c r="B485" s="126"/>
      <c r="C485" s="126"/>
      <c r="D485" s="126"/>
      <c r="E485" s="126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</row>
    <row r="486" spans="2:15">
      <c r="B486" s="126"/>
      <c r="C486" s="126"/>
      <c r="D486" s="126"/>
      <c r="E486" s="126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</row>
    <row r="487" spans="2:15">
      <c r="B487" s="126"/>
      <c r="C487" s="126"/>
      <c r="D487" s="126"/>
      <c r="E487" s="126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</row>
    <row r="488" spans="2:15">
      <c r="B488" s="126"/>
      <c r="C488" s="126"/>
      <c r="D488" s="126"/>
      <c r="E488" s="126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</row>
    <row r="489" spans="2:15">
      <c r="B489" s="126"/>
      <c r="C489" s="126"/>
      <c r="D489" s="126"/>
      <c r="E489" s="126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</row>
    <row r="490" spans="2:15">
      <c r="B490" s="126"/>
      <c r="C490" s="126"/>
      <c r="D490" s="126"/>
      <c r="E490" s="126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</row>
    <row r="491" spans="2:15">
      <c r="B491" s="126"/>
      <c r="C491" s="126"/>
      <c r="D491" s="126"/>
      <c r="E491" s="126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</row>
    <row r="492" spans="2:15">
      <c r="B492" s="126"/>
      <c r="C492" s="126"/>
      <c r="D492" s="126"/>
      <c r="E492" s="126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</row>
    <row r="493" spans="2:15">
      <c r="B493" s="126"/>
      <c r="C493" s="126"/>
      <c r="D493" s="126"/>
      <c r="E493" s="126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</row>
    <row r="494" spans="2:15">
      <c r="B494" s="126"/>
      <c r="C494" s="126"/>
      <c r="D494" s="126"/>
      <c r="E494" s="126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</row>
    <row r="495" spans="2:15">
      <c r="B495" s="126"/>
      <c r="C495" s="126"/>
      <c r="D495" s="126"/>
      <c r="E495" s="126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</row>
    <row r="496" spans="2:15">
      <c r="B496" s="126"/>
      <c r="C496" s="126"/>
      <c r="D496" s="126"/>
      <c r="E496" s="126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</row>
    <row r="497" spans="2:15">
      <c r="B497" s="126"/>
      <c r="C497" s="126"/>
      <c r="D497" s="126"/>
      <c r="E497" s="126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</row>
    <row r="498" spans="2:15">
      <c r="B498" s="126"/>
      <c r="C498" s="126"/>
      <c r="D498" s="126"/>
      <c r="E498" s="126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</row>
    <row r="499" spans="2:15">
      <c r="B499" s="126"/>
      <c r="C499" s="126"/>
      <c r="D499" s="126"/>
      <c r="E499" s="126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</row>
    <row r="500" spans="2:15">
      <c r="B500" s="126"/>
      <c r="C500" s="126"/>
      <c r="D500" s="126"/>
      <c r="E500" s="126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</row>
    <row r="501" spans="2:15">
      <c r="B501" s="126"/>
      <c r="C501" s="126"/>
      <c r="D501" s="126"/>
      <c r="E501" s="126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</row>
    <row r="502" spans="2:15">
      <c r="B502" s="126"/>
      <c r="C502" s="126"/>
      <c r="D502" s="126"/>
      <c r="E502" s="126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</row>
    <row r="503" spans="2:15">
      <c r="B503" s="126"/>
      <c r="C503" s="126"/>
      <c r="D503" s="126"/>
      <c r="E503" s="126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</row>
    <row r="504" spans="2:15">
      <c r="B504" s="126"/>
      <c r="C504" s="126"/>
      <c r="D504" s="126"/>
      <c r="E504" s="126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</row>
    <row r="505" spans="2:15">
      <c r="B505" s="126"/>
      <c r="C505" s="126"/>
      <c r="D505" s="126"/>
      <c r="E505" s="126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</row>
    <row r="506" spans="2:15">
      <c r="B506" s="126"/>
      <c r="C506" s="126"/>
      <c r="D506" s="126"/>
      <c r="E506" s="126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</row>
    <row r="507" spans="2:15">
      <c r="B507" s="126"/>
      <c r="C507" s="126"/>
      <c r="D507" s="126"/>
      <c r="E507" s="126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</row>
    <row r="508" spans="2:15">
      <c r="B508" s="126"/>
      <c r="C508" s="126"/>
      <c r="D508" s="126"/>
      <c r="E508" s="126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</row>
    <row r="509" spans="2:15">
      <c r="B509" s="126"/>
      <c r="C509" s="126"/>
      <c r="D509" s="126"/>
      <c r="E509" s="126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</row>
    <row r="510" spans="2:15">
      <c r="B510" s="126"/>
      <c r="C510" s="126"/>
      <c r="D510" s="126"/>
      <c r="E510" s="126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</row>
    <row r="511" spans="2:15">
      <c r="B511" s="126"/>
      <c r="C511" s="126"/>
      <c r="D511" s="126"/>
      <c r="E511" s="126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</row>
    <row r="512" spans="2:15">
      <c r="B512" s="126"/>
      <c r="C512" s="126"/>
      <c r="D512" s="126"/>
      <c r="E512" s="126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</row>
    <row r="513" spans="2:15">
      <c r="B513" s="126"/>
      <c r="C513" s="126"/>
      <c r="D513" s="126"/>
      <c r="E513" s="126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</row>
    <row r="514" spans="2:15">
      <c r="B514" s="126"/>
      <c r="C514" s="126"/>
      <c r="D514" s="126"/>
      <c r="E514" s="126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</row>
    <row r="515" spans="2:15">
      <c r="B515" s="126"/>
      <c r="C515" s="126"/>
      <c r="D515" s="126"/>
      <c r="E515" s="126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</row>
    <row r="516" spans="2:15">
      <c r="B516" s="126"/>
      <c r="C516" s="126"/>
      <c r="D516" s="126"/>
      <c r="E516" s="126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</row>
    <row r="517" spans="2:15">
      <c r="B517" s="126"/>
      <c r="C517" s="126"/>
      <c r="D517" s="126"/>
      <c r="E517" s="126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</row>
    <row r="518" spans="2:15">
      <c r="B518" s="126"/>
      <c r="C518" s="126"/>
      <c r="D518" s="126"/>
      <c r="E518" s="126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</row>
    <row r="519" spans="2:15">
      <c r="B519" s="126"/>
      <c r="C519" s="126"/>
      <c r="D519" s="126"/>
      <c r="E519" s="126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</row>
    <row r="520" spans="2:15">
      <c r="B520" s="126"/>
      <c r="C520" s="126"/>
      <c r="D520" s="126"/>
      <c r="E520" s="126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</row>
    <row r="521" spans="2:15">
      <c r="B521" s="126"/>
      <c r="C521" s="126"/>
      <c r="D521" s="126"/>
      <c r="E521" s="126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</row>
    <row r="522" spans="2:15">
      <c r="B522" s="126"/>
      <c r="C522" s="126"/>
      <c r="D522" s="126"/>
      <c r="E522" s="126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</row>
    <row r="523" spans="2:15">
      <c r="B523" s="126"/>
      <c r="C523" s="126"/>
      <c r="D523" s="126"/>
      <c r="E523" s="126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</row>
    <row r="524" spans="2:15">
      <c r="B524" s="126"/>
      <c r="C524" s="126"/>
      <c r="D524" s="126"/>
      <c r="E524" s="126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</row>
    <row r="525" spans="2:15">
      <c r="B525" s="126"/>
      <c r="C525" s="126"/>
      <c r="D525" s="126"/>
      <c r="E525" s="126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</row>
  </sheetData>
  <sheetProtection sheet="1" objects="1" scenarios="1"/>
  <mergeCells count="2">
    <mergeCell ref="B6:O6"/>
    <mergeCell ref="B7:O7"/>
  </mergeCells>
  <phoneticPr fontId="5" type="noConversion"/>
  <dataValidations count="1">
    <dataValidation allowBlank="1" showInputMessage="1" showErrorMessage="1" sqref="A1:A1048576 B1:B37 C5:C1048576 B39:B45 B47:B1048576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tabSelected="1" zoomScale="85" zoomScaleNormal="85" workbookViewId="0"/>
  </sheetViews>
  <sheetFormatPr defaultColWidth="9.140625" defaultRowHeight="18"/>
  <cols>
    <col min="1" max="1" width="6.28515625" style="1" customWidth="1"/>
    <col min="2" max="2" width="23.42578125" style="2" bestFit="1" customWidth="1"/>
    <col min="3" max="3" width="41.7109375" style="2" bestFit="1" customWidth="1"/>
    <col min="4" max="4" width="6.42578125" style="2" bestFit="1" customWidth="1"/>
    <col min="5" max="5" width="6.7109375" style="2" bestFit="1" customWidth="1"/>
    <col min="6" max="6" width="9" style="1" bestFit="1" customWidth="1"/>
    <col min="7" max="7" width="11.28515625" style="1" bestFit="1" customWidth="1"/>
    <col min="8" max="8" width="7.28515625" style="1" bestFit="1" customWidth="1"/>
    <col min="9" max="9" width="9" style="1" bestFit="1" customWidth="1"/>
    <col min="10" max="10" width="6.85546875" style="1" bestFit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45" t="s">
        <v>150</v>
      </c>
      <c r="C1" s="65" t="s" vm="1">
        <v>238</v>
      </c>
    </row>
    <row r="2" spans="2:12">
      <c r="B2" s="45" t="s">
        <v>149</v>
      </c>
      <c r="C2" s="65" t="s">
        <v>239</v>
      </c>
    </row>
    <row r="3" spans="2:12">
      <c r="B3" s="45" t="s">
        <v>151</v>
      </c>
      <c r="C3" s="65" t="s">
        <v>240</v>
      </c>
    </row>
    <row r="4" spans="2:12">
      <c r="B4" s="45" t="s">
        <v>152</v>
      </c>
      <c r="C4" s="65" t="s">
        <v>241</v>
      </c>
    </row>
    <row r="6" spans="2:12" ht="26.25" customHeight="1">
      <c r="B6" s="157" t="s">
        <v>178</v>
      </c>
      <c r="C6" s="158"/>
      <c r="D6" s="158"/>
      <c r="E6" s="158"/>
      <c r="F6" s="158"/>
      <c r="G6" s="158"/>
      <c r="H6" s="158"/>
      <c r="I6" s="158"/>
      <c r="J6" s="158"/>
      <c r="K6" s="158"/>
      <c r="L6" s="159"/>
    </row>
    <row r="7" spans="2:12" ht="26.25" customHeight="1">
      <c r="B7" s="157" t="s">
        <v>98</v>
      </c>
      <c r="C7" s="158"/>
      <c r="D7" s="158"/>
      <c r="E7" s="158"/>
      <c r="F7" s="158"/>
      <c r="G7" s="158"/>
      <c r="H7" s="158"/>
      <c r="I7" s="158"/>
      <c r="J7" s="158"/>
      <c r="K7" s="158"/>
      <c r="L7" s="159"/>
    </row>
    <row r="8" spans="2:12" s="3" customFormat="1" ht="78.75">
      <c r="B8" s="21" t="s">
        <v>120</v>
      </c>
      <c r="C8" s="28" t="s">
        <v>48</v>
      </c>
      <c r="D8" s="28" t="s">
        <v>123</v>
      </c>
      <c r="E8" s="28" t="s">
        <v>69</v>
      </c>
      <c r="F8" s="28" t="s">
        <v>107</v>
      </c>
      <c r="G8" s="28" t="s">
        <v>213</v>
      </c>
      <c r="H8" s="28" t="s">
        <v>212</v>
      </c>
      <c r="I8" s="28" t="s">
        <v>65</v>
      </c>
      <c r="J8" s="28" t="s">
        <v>62</v>
      </c>
      <c r="K8" s="28" t="s">
        <v>153</v>
      </c>
      <c r="L8" s="63" t="s">
        <v>155</v>
      </c>
    </row>
    <row r="9" spans="2:12" s="3" customFormat="1">
      <c r="B9" s="14"/>
      <c r="C9" s="15"/>
      <c r="D9" s="15"/>
      <c r="E9" s="15"/>
      <c r="F9" s="15"/>
      <c r="G9" s="15" t="s">
        <v>220</v>
      </c>
      <c r="H9" s="15"/>
      <c r="I9" s="15" t="s">
        <v>216</v>
      </c>
      <c r="J9" s="15" t="s">
        <v>19</v>
      </c>
      <c r="K9" s="30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95" t="s">
        <v>51</v>
      </c>
      <c r="C11" s="96"/>
      <c r="D11" s="96"/>
      <c r="E11" s="96"/>
      <c r="F11" s="96"/>
      <c r="G11" s="103"/>
      <c r="H11" s="105"/>
      <c r="I11" s="103">
        <v>2207.2375441149993</v>
      </c>
      <c r="J11" s="96"/>
      <c r="K11" s="104">
        <f>I11/$I$11</f>
        <v>1</v>
      </c>
      <c r="L11" s="104">
        <f>I11/'סכום נכסי הקרן'!$C$42</f>
        <v>2.9304460454946913E-5</v>
      </c>
    </row>
    <row r="12" spans="2:12" s="4" customFormat="1" ht="18" customHeight="1">
      <c r="B12" s="116" t="s">
        <v>27</v>
      </c>
      <c r="C12" s="96"/>
      <c r="D12" s="96"/>
      <c r="E12" s="96"/>
      <c r="F12" s="96"/>
      <c r="G12" s="103"/>
      <c r="H12" s="105"/>
      <c r="I12" s="103">
        <v>2207.2375441149993</v>
      </c>
      <c r="J12" s="96"/>
      <c r="K12" s="104">
        <f t="shared" ref="K12:K14" si="0">I12/$I$11</f>
        <v>1</v>
      </c>
      <c r="L12" s="104">
        <f>I12/'סכום נכסי הקרן'!$C$42</f>
        <v>2.9304460454946913E-5</v>
      </c>
    </row>
    <row r="13" spans="2:12">
      <c r="B13" s="112" t="s">
        <v>1957</v>
      </c>
      <c r="C13" s="98"/>
      <c r="D13" s="98"/>
      <c r="E13" s="98"/>
      <c r="F13" s="98"/>
      <c r="G13" s="106"/>
      <c r="H13" s="108"/>
      <c r="I13" s="106">
        <v>2207.2375441149993</v>
      </c>
      <c r="J13" s="98"/>
      <c r="K13" s="107">
        <f t="shared" si="0"/>
        <v>1</v>
      </c>
      <c r="L13" s="107">
        <f>I13/'סכום נכסי הקרן'!$C$42</f>
        <v>2.9304460454946913E-5</v>
      </c>
    </row>
    <row r="14" spans="2:12">
      <c r="B14" s="102" t="s">
        <v>1958</v>
      </c>
      <c r="C14" s="96" t="s">
        <v>1959</v>
      </c>
      <c r="D14" s="109" t="s">
        <v>124</v>
      </c>
      <c r="E14" s="109" t="s">
        <v>160</v>
      </c>
      <c r="F14" s="109" t="s">
        <v>137</v>
      </c>
      <c r="G14" s="103">
        <v>463997.80200000003</v>
      </c>
      <c r="H14" s="105">
        <v>475.7</v>
      </c>
      <c r="I14" s="103">
        <v>2207.2375441149993</v>
      </c>
      <c r="J14" s="104">
        <v>5.2376641081384095E-2</v>
      </c>
      <c r="K14" s="104">
        <f t="shared" si="0"/>
        <v>1</v>
      </c>
      <c r="L14" s="104">
        <f>I14/'סכום נכסי הקרן'!$C$42</f>
        <v>2.9304460454946913E-5</v>
      </c>
    </row>
    <row r="15" spans="2:12">
      <c r="B15" s="99"/>
      <c r="C15" s="96"/>
      <c r="D15" s="96"/>
      <c r="E15" s="96"/>
      <c r="F15" s="96"/>
      <c r="G15" s="103"/>
      <c r="H15" s="105"/>
      <c r="I15" s="96"/>
      <c r="J15" s="96"/>
      <c r="K15" s="104"/>
      <c r="L15" s="96"/>
    </row>
    <row r="16" spans="2:12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2:12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2:12">
      <c r="B18" s="131" t="s">
        <v>229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</row>
    <row r="19" spans="2:12">
      <c r="B19" s="131" t="s">
        <v>116</v>
      </c>
      <c r="C19" s="95"/>
      <c r="D19" s="95"/>
      <c r="E19" s="95"/>
      <c r="F19" s="95"/>
      <c r="G19" s="95"/>
      <c r="H19" s="95"/>
      <c r="I19" s="95"/>
      <c r="J19" s="95"/>
      <c r="K19" s="95"/>
      <c r="L19" s="95"/>
    </row>
    <row r="20" spans="2:12">
      <c r="B20" s="131" t="s">
        <v>211</v>
      </c>
      <c r="C20" s="95"/>
      <c r="D20" s="95"/>
      <c r="E20" s="95"/>
      <c r="F20" s="95"/>
      <c r="G20" s="95"/>
      <c r="H20" s="95"/>
      <c r="I20" s="95"/>
      <c r="J20" s="95"/>
      <c r="K20" s="95"/>
      <c r="L20" s="95"/>
    </row>
    <row r="21" spans="2:12">
      <c r="B21" s="131" t="s">
        <v>219</v>
      </c>
      <c r="C21" s="95"/>
      <c r="D21" s="95"/>
      <c r="E21" s="95"/>
      <c r="F21" s="95"/>
      <c r="G21" s="95"/>
      <c r="H21" s="95"/>
      <c r="I21" s="95"/>
      <c r="J21" s="95"/>
      <c r="K21" s="95"/>
      <c r="L21" s="95"/>
    </row>
    <row r="22" spans="2:12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</row>
    <row r="23" spans="2:12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</row>
    <row r="24" spans="2:12"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</row>
    <row r="25" spans="2:12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2:12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</row>
    <row r="27" spans="2:12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2:12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</row>
    <row r="29" spans="2:12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</row>
    <row r="30" spans="2:12"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2:12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2:12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</row>
    <row r="33" spans="2:12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</row>
    <row r="34" spans="2:12"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</row>
    <row r="35" spans="2:12"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</row>
    <row r="36" spans="2:12"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</row>
    <row r="37" spans="2:12"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</row>
    <row r="38" spans="2:12"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</row>
    <row r="39" spans="2:12"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</row>
    <row r="40" spans="2:12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</row>
    <row r="41" spans="2:12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</row>
    <row r="42" spans="2:12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</row>
    <row r="43" spans="2:12"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</row>
    <row r="44" spans="2:12"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</row>
    <row r="45" spans="2:12"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</row>
    <row r="46" spans="2:12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</row>
    <row r="47" spans="2:12"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</row>
    <row r="48" spans="2:12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</row>
    <row r="49" spans="2:12"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</row>
    <row r="50" spans="2:12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</row>
    <row r="51" spans="2:12"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</row>
    <row r="52" spans="2:12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</row>
    <row r="53" spans="2:12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</row>
    <row r="54" spans="2:12"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</row>
    <row r="55" spans="2:12"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</row>
    <row r="56" spans="2:12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</row>
    <row r="57" spans="2:12"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</row>
    <row r="58" spans="2:12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</row>
    <row r="59" spans="2:12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</row>
    <row r="60" spans="2:12"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</row>
    <row r="61" spans="2:12"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</row>
    <row r="62" spans="2:12"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</row>
    <row r="63" spans="2:12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</row>
    <row r="64" spans="2:12"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</row>
    <row r="65" spans="2:12"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</row>
    <row r="66" spans="2:12"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2:12"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</row>
    <row r="68" spans="2:12"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</row>
    <row r="69" spans="2:12"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</row>
    <row r="70" spans="2:12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</row>
    <row r="71" spans="2:12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</row>
    <row r="72" spans="2:12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</row>
    <row r="73" spans="2:12"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</row>
    <row r="74" spans="2:12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</row>
    <row r="75" spans="2:12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</row>
    <row r="76" spans="2:12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</row>
    <row r="77" spans="2:12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</row>
    <row r="78" spans="2:12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</row>
    <row r="79" spans="2:12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</row>
    <row r="80" spans="2:12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  <row r="81" spans="2:12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</row>
    <row r="82" spans="2:12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</row>
    <row r="83" spans="2:12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</row>
    <row r="84" spans="2:12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</row>
    <row r="85" spans="2:12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</row>
    <row r="86" spans="2:12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</row>
    <row r="87" spans="2:12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</row>
    <row r="88" spans="2:12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</row>
    <row r="89" spans="2:12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</row>
    <row r="90" spans="2:12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</row>
    <row r="91" spans="2:12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</row>
    <row r="92" spans="2:12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</row>
    <row r="93" spans="2:12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</row>
    <row r="94" spans="2:12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</row>
    <row r="95" spans="2:12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</row>
    <row r="96" spans="2:12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</row>
    <row r="97" spans="2:12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</row>
    <row r="98" spans="2:12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</row>
    <row r="99" spans="2:12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</row>
    <row r="100" spans="2:12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</row>
    <row r="101" spans="2:12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</row>
    <row r="102" spans="2:12"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</row>
    <row r="103" spans="2:12"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</row>
    <row r="104" spans="2:12"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</row>
    <row r="105" spans="2:12"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</row>
    <row r="106" spans="2:12"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</row>
    <row r="107" spans="2:12"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</row>
    <row r="108" spans="2:12"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</row>
    <row r="109" spans="2:12"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</row>
    <row r="110" spans="2:12"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</row>
    <row r="111" spans="2:12"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</row>
    <row r="112" spans="2:12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</row>
    <row r="113" spans="2:12"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</row>
    <row r="114" spans="2:12"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</row>
    <row r="115" spans="2:12">
      <c r="B115" s="126"/>
      <c r="C115" s="126"/>
      <c r="D115" s="125"/>
      <c r="E115" s="125"/>
      <c r="F115" s="125"/>
      <c r="G115" s="125"/>
      <c r="H115" s="125"/>
      <c r="I115" s="125"/>
      <c r="J115" s="125"/>
      <c r="K115" s="125"/>
      <c r="L115" s="125"/>
    </row>
    <row r="116" spans="2:12">
      <c r="B116" s="126"/>
      <c r="C116" s="126"/>
      <c r="D116" s="125"/>
      <c r="E116" s="125"/>
      <c r="F116" s="125"/>
      <c r="G116" s="125"/>
      <c r="H116" s="125"/>
      <c r="I116" s="125"/>
      <c r="J116" s="125"/>
      <c r="K116" s="125"/>
      <c r="L116" s="125"/>
    </row>
    <row r="117" spans="2:12">
      <c r="B117" s="126"/>
      <c r="C117" s="126"/>
      <c r="D117" s="125"/>
      <c r="E117" s="125"/>
      <c r="F117" s="125"/>
      <c r="G117" s="125"/>
      <c r="H117" s="125"/>
      <c r="I117" s="125"/>
      <c r="J117" s="125"/>
      <c r="K117" s="125"/>
      <c r="L117" s="125"/>
    </row>
    <row r="118" spans="2:12">
      <c r="B118" s="126"/>
      <c r="C118" s="126"/>
      <c r="D118" s="125"/>
      <c r="E118" s="125"/>
      <c r="F118" s="125"/>
      <c r="G118" s="125"/>
      <c r="H118" s="125"/>
      <c r="I118" s="125"/>
      <c r="J118" s="125"/>
      <c r="K118" s="125"/>
      <c r="L118" s="125"/>
    </row>
    <row r="119" spans="2:12">
      <c r="B119" s="126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</row>
    <row r="120" spans="2:12">
      <c r="B120" s="126"/>
      <c r="C120" s="126"/>
      <c r="D120" s="125"/>
      <c r="E120" s="125"/>
      <c r="F120" s="125"/>
      <c r="G120" s="125"/>
      <c r="H120" s="125"/>
      <c r="I120" s="125"/>
      <c r="J120" s="125"/>
      <c r="K120" s="125"/>
      <c r="L120" s="125"/>
    </row>
    <row r="121" spans="2:12">
      <c r="B121" s="126"/>
      <c r="C121" s="126"/>
      <c r="D121" s="125"/>
      <c r="E121" s="125"/>
      <c r="F121" s="125"/>
      <c r="G121" s="125"/>
      <c r="H121" s="125"/>
      <c r="I121" s="125"/>
      <c r="J121" s="125"/>
      <c r="K121" s="125"/>
      <c r="L121" s="125"/>
    </row>
    <row r="122" spans="2:12">
      <c r="B122" s="126"/>
      <c r="C122" s="126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2:12">
      <c r="B123" s="126"/>
      <c r="C123" s="126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2:12">
      <c r="B124" s="126"/>
      <c r="C124" s="126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2:12">
      <c r="B125" s="126"/>
      <c r="C125" s="126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2:12">
      <c r="B126" s="126"/>
      <c r="C126" s="126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2:12">
      <c r="B127" s="126"/>
      <c r="C127" s="126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2:12">
      <c r="B128" s="126"/>
      <c r="C128" s="126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2:12">
      <c r="B129" s="126"/>
      <c r="C129" s="126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2:12">
      <c r="B130" s="126"/>
      <c r="C130" s="126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2:12">
      <c r="B131" s="126"/>
      <c r="C131" s="126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2:12">
      <c r="B132" s="126"/>
      <c r="C132" s="126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2:12">
      <c r="B133" s="126"/>
      <c r="C133" s="126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2:12">
      <c r="B134" s="126"/>
      <c r="C134" s="126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2:12">
      <c r="B135" s="126"/>
      <c r="C135" s="126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2:12">
      <c r="B136" s="126"/>
      <c r="C136" s="126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2:12">
      <c r="B137" s="126"/>
      <c r="C137" s="126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2:12">
      <c r="B138" s="126"/>
      <c r="C138" s="126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2:12">
      <c r="B139" s="126"/>
      <c r="C139" s="126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2:12">
      <c r="B140" s="126"/>
      <c r="C140" s="126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2:12">
      <c r="B141" s="126"/>
      <c r="C141" s="126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2:12">
      <c r="B142" s="126"/>
      <c r="C142" s="126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2:12">
      <c r="B143" s="126"/>
      <c r="C143" s="126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2:12">
      <c r="B144" s="126"/>
      <c r="C144" s="126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2:12">
      <c r="B145" s="126"/>
      <c r="C145" s="126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2:12">
      <c r="B146" s="126"/>
      <c r="C146" s="126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2:12">
      <c r="B147" s="126"/>
      <c r="C147" s="126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2:12">
      <c r="B148" s="126"/>
      <c r="C148" s="126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2:12">
      <c r="B149" s="126"/>
      <c r="C149" s="126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2:12">
      <c r="B150" s="126"/>
      <c r="C150" s="126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2:12">
      <c r="B151" s="126"/>
      <c r="C151" s="126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2:12">
      <c r="B152" s="126"/>
      <c r="C152" s="126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2:12">
      <c r="B153" s="126"/>
      <c r="C153" s="126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2:12">
      <c r="B154" s="126"/>
      <c r="C154" s="126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2:12">
      <c r="B155" s="126"/>
      <c r="C155" s="126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2:12">
      <c r="B156" s="126"/>
      <c r="C156" s="126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2:12">
      <c r="B157" s="126"/>
      <c r="C157" s="126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2:12">
      <c r="B158" s="126"/>
      <c r="C158" s="126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2:12">
      <c r="B159" s="126"/>
      <c r="C159" s="126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2:12">
      <c r="B160" s="126"/>
      <c r="C160" s="126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2:12">
      <c r="B161" s="126"/>
      <c r="C161" s="126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2:12">
      <c r="B162" s="126"/>
      <c r="C162" s="126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2:12">
      <c r="B163" s="126"/>
      <c r="C163" s="126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2:12">
      <c r="B164" s="126"/>
      <c r="C164" s="126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2:12">
      <c r="B165" s="126"/>
      <c r="C165" s="126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2:12">
      <c r="B166" s="126"/>
      <c r="C166" s="126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2:12">
      <c r="B167" s="126"/>
      <c r="C167" s="126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2:12">
      <c r="B168" s="126"/>
      <c r="C168" s="126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2:12">
      <c r="B169" s="126"/>
      <c r="C169" s="126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2:12">
      <c r="B170" s="126"/>
      <c r="C170" s="126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2:12">
      <c r="B171" s="126"/>
      <c r="C171" s="126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2:12">
      <c r="B172" s="126"/>
      <c r="C172" s="126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2:12">
      <c r="B173" s="126"/>
      <c r="C173" s="126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2:12">
      <c r="B174" s="126"/>
      <c r="C174" s="126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2:12">
      <c r="B175" s="126"/>
      <c r="C175" s="126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2:12">
      <c r="B176" s="126"/>
      <c r="C176" s="126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2:12">
      <c r="B177" s="126"/>
      <c r="C177" s="126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2:12">
      <c r="B178" s="126"/>
      <c r="C178" s="126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2:12">
      <c r="B179" s="126"/>
      <c r="C179" s="126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2:12">
      <c r="B180" s="126"/>
      <c r="C180" s="126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2:12">
      <c r="B181" s="126"/>
      <c r="C181" s="126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2:12">
      <c r="B182" s="126"/>
      <c r="C182" s="126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2:12">
      <c r="B183" s="126"/>
      <c r="C183" s="126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2:12">
      <c r="B184" s="126"/>
      <c r="C184" s="126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2:12">
      <c r="B185" s="126"/>
      <c r="C185" s="126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2:12">
      <c r="B186" s="126"/>
      <c r="C186" s="126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2:12">
      <c r="B187" s="126"/>
      <c r="C187" s="126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2:12">
      <c r="B188" s="126"/>
      <c r="C188" s="126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2:12">
      <c r="B189" s="126"/>
      <c r="C189" s="126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2:12">
      <c r="B190" s="126"/>
      <c r="C190" s="126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2:12">
      <c r="B191" s="126"/>
      <c r="C191" s="126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2:12">
      <c r="B192" s="126"/>
      <c r="C192" s="126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2:12">
      <c r="B193" s="126"/>
      <c r="C193" s="126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2:12">
      <c r="B194" s="126"/>
      <c r="C194" s="126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2:12">
      <c r="B195" s="126"/>
      <c r="C195" s="126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2:12">
      <c r="B196" s="126"/>
      <c r="C196" s="126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2:12">
      <c r="B197" s="126"/>
      <c r="C197" s="126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2:12">
      <c r="B198" s="126"/>
      <c r="C198" s="126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2:12">
      <c r="B199" s="126"/>
      <c r="C199" s="126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2:12">
      <c r="B200" s="126"/>
      <c r="C200" s="126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2:12">
      <c r="B201" s="126"/>
      <c r="C201" s="126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2:12">
      <c r="B202" s="126"/>
      <c r="C202" s="126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2:12">
      <c r="B203" s="126"/>
      <c r="C203" s="126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2:12">
      <c r="B204" s="126"/>
      <c r="C204" s="126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2:12">
      <c r="B205" s="126"/>
      <c r="C205" s="126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2:12">
      <c r="B206" s="126"/>
      <c r="C206" s="126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2:12">
      <c r="B207" s="126"/>
      <c r="C207" s="126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2:12">
      <c r="B208" s="126"/>
      <c r="C208" s="126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2:12">
      <c r="B209" s="126"/>
      <c r="C209" s="126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2:12">
      <c r="B210" s="126"/>
      <c r="C210" s="126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2:12">
      <c r="B211" s="126"/>
      <c r="C211" s="126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2:12">
      <c r="B212" s="126"/>
      <c r="C212" s="126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2:12">
      <c r="B213" s="126"/>
      <c r="C213" s="126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2:12">
      <c r="B214" s="126"/>
      <c r="C214" s="126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2:12">
      <c r="B215" s="126"/>
      <c r="C215" s="126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2:12">
      <c r="B216" s="126"/>
      <c r="C216" s="126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2:12">
      <c r="B217" s="126"/>
      <c r="C217" s="126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2:12">
      <c r="B218" s="126"/>
      <c r="C218" s="126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2:12">
      <c r="B219" s="126"/>
      <c r="C219" s="126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2:12">
      <c r="B220" s="126"/>
      <c r="C220" s="126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2:12">
      <c r="B221" s="126"/>
      <c r="C221" s="126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2:12">
      <c r="B222" s="126"/>
      <c r="C222" s="126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2:12">
      <c r="B223" s="126"/>
      <c r="C223" s="126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2:12">
      <c r="B224" s="126"/>
      <c r="C224" s="126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2:12">
      <c r="B225" s="126"/>
      <c r="C225" s="126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2:12">
      <c r="B226" s="126"/>
      <c r="C226" s="126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2:12">
      <c r="B227" s="126"/>
      <c r="C227" s="126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2:12">
      <c r="B228" s="126"/>
      <c r="C228" s="126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2:12">
      <c r="B229" s="126"/>
      <c r="C229" s="126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2:12">
      <c r="B230" s="126"/>
      <c r="C230" s="126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2:12">
      <c r="B231" s="126"/>
      <c r="C231" s="126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2:12">
      <c r="B232" s="126"/>
      <c r="C232" s="126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2:12">
      <c r="B233" s="126"/>
      <c r="C233" s="126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2:12">
      <c r="B234" s="126"/>
      <c r="C234" s="126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2:12">
      <c r="B235" s="126"/>
      <c r="C235" s="126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2:12">
      <c r="B236" s="126"/>
      <c r="C236" s="126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2:12">
      <c r="B237" s="126"/>
      <c r="C237" s="126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2:12">
      <c r="B238" s="126"/>
      <c r="C238" s="126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2:12">
      <c r="B239" s="126"/>
      <c r="C239" s="126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2:12">
      <c r="B240" s="126"/>
      <c r="C240" s="126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2:12">
      <c r="B241" s="126"/>
      <c r="C241" s="126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2:12">
      <c r="B242" s="126"/>
      <c r="C242" s="126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2:12">
      <c r="B243" s="126"/>
      <c r="C243" s="126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2:12">
      <c r="B244" s="126"/>
      <c r="C244" s="126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2:12">
      <c r="B245" s="126"/>
      <c r="C245" s="126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2:12">
      <c r="B246" s="126"/>
      <c r="C246" s="126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2:12">
      <c r="B247" s="126"/>
      <c r="C247" s="126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2:12">
      <c r="B248" s="126"/>
      <c r="C248" s="126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2:12">
      <c r="B249" s="126"/>
      <c r="C249" s="126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2:12">
      <c r="B250" s="126"/>
      <c r="C250" s="126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2:12">
      <c r="B251" s="126"/>
      <c r="C251" s="126"/>
      <c r="D251" s="125"/>
      <c r="E251" s="125"/>
      <c r="F251" s="125"/>
      <c r="G251" s="125"/>
      <c r="H251" s="125"/>
      <c r="I251" s="125"/>
      <c r="J251" s="125"/>
      <c r="K251" s="125"/>
      <c r="L251" s="125"/>
    </row>
    <row r="252" spans="2:12">
      <c r="B252" s="126"/>
      <c r="C252" s="126"/>
      <c r="D252" s="125"/>
      <c r="E252" s="125"/>
      <c r="F252" s="125"/>
      <c r="G252" s="125"/>
      <c r="H252" s="125"/>
      <c r="I252" s="125"/>
      <c r="J252" s="125"/>
      <c r="K252" s="125"/>
      <c r="L252" s="125"/>
    </row>
    <row r="253" spans="2:12">
      <c r="B253" s="126"/>
      <c r="C253" s="126"/>
      <c r="D253" s="125"/>
      <c r="E253" s="125"/>
      <c r="F253" s="125"/>
      <c r="G253" s="125"/>
      <c r="H253" s="125"/>
      <c r="I253" s="125"/>
      <c r="J253" s="125"/>
      <c r="K253" s="125"/>
      <c r="L253" s="125"/>
    </row>
    <row r="254" spans="2:12">
      <c r="B254" s="126"/>
      <c r="C254" s="126"/>
      <c r="D254" s="125"/>
      <c r="E254" s="125"/>
      <c r="F254" s="125"/>
      <c r="G254" s="125"/>
      <c r="H254" s="125"/>
      <c r="I254" s="125"/>
      <c r="J254" s="125"/>
      <c r="K254" s="125"/>
      <c r="L254" s="125"/>
    </row>
    <row r="255" spans="2:12">
      <c r="B255" s="126"/>
      <c r="C255" s="126"/>
      <c r="D255" s="125"/>
      <c r="E255" s="125"/>
      <c r="F255" s="125"/>
      <c r="G255" s="125"/>
      <c r="H255" s="125"/>
      <c r="I255" s="125"/>
      <c r="J255" s="125"/>
      <c r="K255" s="125"/>
      <c r="L255" s="125"/>
    </row>
    <row r="256" spans="2:12">
      <c r="B256" s="126"/>
      <c r="C256" s="126"/>
      <c r="D256" s="125"/>
      <c r="E256" s="125"/>
      <c r="F256" s="125"/>
      <c r="G256" s="125"/>
      <c r="H256" s="125"/>
      <c r="I256" s="125"/>
      <c r="J256" s="125"/>
      <c r="K256" s="125"/>
      <c r="L256" s="125"/>
    </row>
    <row r="257" spans="2:12">
      <c r="B257" s="126"/>
      <c r="C257" s="126"/>
      <c r="D257" s="125"/>
      <c r="E257" s="125"/>
      <c r="F257" s="125"/>
      <c r="G257" s="125"/>
      <c r="H257" s="125"/>
      <c r="I257" s="125"/>
      <c r="J257" s="125"/>
      <c r="K257" s="125"/>
      <c r="L257" s="125"/>
    </row>
    <row r="258" spans="2:12">
      <c r="B258" s="126"/>
      <c r="C258" s="126"/>
      <c r="D258" s="125"/>
      <c r="E258" s="125"/>
      <c r="F258" s="125"/>
      <c r="G258" s="125"/>
      <c r="H258" s="125"/>
      <c r="I258" s="125"/>
      <c r="J258" s="125"/>
      <c r="K258" s="125"/>
      <c r="L258" s="125"/>
    </row>
    <row r="259" spans="2:12">
      <c r="B259" s="126"/>
      <c r="C259" s="126"/>
      <c r="D259" s="125"/>
      <c r="E259" s="125"/>
      <c r="F259" s="125"/>
      <c r="G259" s="125"/>
      <c r="H259" s="125"/>
      <c r="I259" s="125"/>
      <c r="J259" s="125"/>
      <c r="K259" s="125"/>
      <c r="L259" s="125"/>
    </row>
    <row r="260" spans="2:12">
      <c r="B260" s="126"/>
      <c r="C260" s="126"/>
      <c r="D260" s="125"/>
      <c r="E260" s="125"/>
      <c r="F260" s="125"/>
      <c r="G260" s="125"/>
      <c r="H260" s="125"/>
      <c r="I260" s="125"/>
      <c r="J260" s="125"/>
      <c r="K260" s="125"/>
      <c r="L260" s="125"/>
    </row>
    <row r="261" spans="2:12">
      <c r="B261" s="126"/>
      <c r="C261" s="126"/>
      <c r="D261" s="125"/>
      <c r="E261" s="125"/>
      <c r="F261" s="125"/>
      <c r="G261" s="125"/>
      <c r="H261" s="125"/>
      <c r="I261" s="125"/>
      <c r="J261" s="125"/>
      <c r="K261" s="125"/>
      <c r="L261" s="125"/>
    </row>
    <row r="262" spans="2:12">
      <c r="B262" s="126"/>
      <c r="C262" s="126"/>
      <c r="D262" s="125"/>
      <c r="E262" s="125"/>
      <c r="F262" s="125"/>
      <c r="G262" s="125"/>
      <c r="H262" s="125"/>
      <c r="I262" s="125"/>
      <c r="J262" s="125"/>
      <c r="K262" s="125"/>
      <c r="L262" s="125"/>
    </row>
    <row r="263" spans="2:12">
      <c r="B263" s="126"/>
      <c r="C263" s="126"/>
      <c r="D263" s="125"/>
      <c r="E263" s="125"/>
      <c r="F263" s="125"/>
      <c r="G263" s="125"/>
      <c r="H263" s="125"/>
      <c r="I263" s="125"/>
      <c r="J263" s="125"/>
      <c r="K263" s="125"/>
      <c r="L263" s="125"/>
    </row>
    <row r="264" spans="2:12">
      <c r="B264" s="126"/>
      <c r="C264" s="126"/>
      <c r="D264" s="125"/>
      <c r="E264" s="125"/>
      <c r="F264" s="125"/>
      <c r="G264" s="125"/>
      <c r="H264" s="125"/>
      <c r="I264" s="125"/>
      <c r="J264" s="125"/>
      <c r="K264" s="125"/>
      <c r="L264" s="125"/>
    </row>
    <row r="265" spans="2:12">
      <c r="B265" s="126"/>
      <c r="C265" s="126"/>
      <c r="D265" s="125"/>
      <c r="E265" s="125"/>
      <c r="F265" s="125"/>
      <c r="G265" s="125"/>
      <c r="H265" s="125"/>
      <c r="I265" s="125"/>
      <c r="J265" s="125"/>
      <c r="K265" s="125"/>
      <c r="L265" s="125"/>
    </row>
    <row r="266" spans="2:12">
      <c r="B266" s="126"/>
      <c r="C266" s="126"/>
      <c r="D266" s="125"/>
      <c r="E266" s="125"/>
      <c r="F266" s="125"/>
      <c r="G266" s="125"/>
      <c r="H266" s="125"/>
      <c r="I266" s="125"/>
      <c r="J266" s="125"/>
      <c r="K266" s="125"/>
      <c r="L266" s="125"/>
    </row>
    <row r="267" spans="2:12">
      <c r="B267" s="126"/>
      <c r="C267" s="126"/>
      <c r="D267" s="125"/>
      <c r="E267" s="125"/>
      <c r="F267" s="125"/>
      <c r="G267" s="125"/>
      <c r="H267" s="125"/>
      <c r="I267" s="125"/>
      <c r="J267" s="125"/>
      <c r="K267" s="125"/>
      <c r="L267" s="125"/>
    </row>
    <row r="268" spans="2:12">
      <c r="B268" s="126"/>
      <c r="C268" s="126"/>
      <c r="D268" s="125"/>
      <c r="E268" s="125"/>
      <c r="F268" s="125"/>
      <c r="G268" s="125"/>
      <c r="H268" s="125"/>
      <c r="I268" s="125"/>
      <c r="J268" s="125"/>
      <c r="K268" s="125"/>
      <c r="L268" s="125"/>
    </row>
    <row r="269" spans="2:12">
      <c r="B269" s="126"/>
      <c r="C269" s="126"/>
      <c r="D269" s="125"/>
      <c r="E269" s="125"/>
      <c r="F269" s="125"/>
      <c r="G269" s="125"/>
      <c r="H269" s="125"/>
      <c r="I269" s="125"/>
      <c r="J269" s="125"/>
      <c r="K269" s="125"/>
      <c r="L269" s="125"/>
    </row>
    <row r="270" spans="2:12">
      <c r="B270" s="126"/>
      <c r="C270" s="126"/>
      <c r="D270" s="125"/>
      <c r="E270" s="125"/>
      <c r="F270" s="125"/>
      <c r="G270" s="125"/>
      <c r="H270" s="125"/>
      <c r="I270" s="125"/>
      <c r="J270" s="125"/>
      <c r="K270" s="125"/>
      <c r="L270" s="125"/>
    </row>
    <row r="271" spans="2:12">
      <c r="B271" s="126"/>
      <c r="C271" s="126"/>
      <c r="D271" s="125"/>
      <c r="E271" s="125"/>
      <c r="F271" s="125"/>
      <c r="G271" s="125"/>
      <c r="H271" s="125"/>
      <c r="I271" s="125"/>
      <c r="J271" s="125"/>
      <c r="K271" s="125"/>
      <c r="L271" s="125"/>
    </row>
    <row r="272" spans="2:12">
      <c r="B272" s="126"/>
      <c r="C272" s="126"/>
      <c r="D272" s="125"/>
      <c r="E272" s="125"/>
      <c r="F272" s="125"/>
      <c r="G272" s="125"/>
      <c r="H272" s="125"/>
      <c r="I272" s="125"/>
      <c r="J272" s="125"/>
      <c r="K272" s="125"/>
      <c r="L272" s="125"/>
    </row>
    <row r="273" spans="2:12">
      <c r="B273" s="126"/>
      <c r="C273" s="126"/>
      <c r="D273" s="125"/>
      <c r="E273" s="125"/>
      <c r="F273" s="125"/>
      <c r="G273" s="125"/>
      <c r="H273" s="125"/>
      <c r="I273" s="125"/>
      <c r="J273" s="125"/>
      <c r="K273" s="125"/>
      <c r="L273" s="125"/>
    </row>
    <row r="274" spans="2:12">
      <c r="B274" s="126"/>
      <c r="C274" s="126"/>
      <c r="D274" s="125"/>
      <c r="E274" s="125"/>
      <c r="F274" s="125"/>
      <c r="G274" s="125"/>
      <c r="H274" s="125"/>
      <c r="I274" s="125"/>
      <c r="J274" s="125"/>
      <c r="K274" s="125"/>
      <c r="L274" s="125"/>
    </row>
    <row r="275" spans="2:12">
      <c r="B275" s="126"/>
      <c r="C275" s="126"/>
      <c r="D275" s="125"/>
      <c r="E275" s="125"/>
      <c r="F275" s="125"/>
      <c r="G275" s="125"/>
      <c r="H275" s="125"/>
      <c r="I275" s="125"/>
      <c r="J275" s="125"/>
      <c r="K275" s="125"/>
      <c r="L275" s="125"/>
    </row>
    <row r="276" spans="2:12">
      <c r="B276" s="126"/>
      <c r="C276" s="126"/>
      <c r="D276" s="125"/>
      <c r="E276" s="125"/>
      <c r="F276" s="125"/>
      <c r="G276" s="125"/>
      <c r="H276" s="125"/>
      <c r="I276" s="125"/>
      <c r="J276" s="125"/>
      <c r="K276" s="125"/>
      <c r="L276" s="125"/>
    </row>
    <row r="277" spans="2:12">
      <c r="B277" s="126"/>
      <c r="C277" s="126"/>
      <c r="D277" s="125"/>
      <c r="E277" s="125"/>
      <c r="F277" s="125"/>
      <c r="G277" s="125"/>
      <c r="H277" s="125"/>
      <c r="I277" s="125"/>
      <c r="J277" s="125"/>
      <c r="K277" s="125"/>
      <c r="L277" s="125"/>
    </row>
    <row r="278" spans="2:12">
      <c r="B278" s="126"/>
      <c r="C278" s="126"/>
      <c r="D278" s="125"/>
      <c r="E278" s="125"/>
      <c r="F278" s="125"/>
      <c r="G278" s="125"/>
      <c r="H278" s="125"/>
      <c r="I278" s="125"/>
      <c r="J278" s="125"/>
      <c r="K278" s="125"/>
      <c r="L278" s="125"/>
    </row>
    <row r="279" spans="2:12">
      <c r="B279" s="126"/>
      <c r="C279" s="126"/>
      <c r="D279" s="125"/>
      <c r="E279" s="125"/>
      <c r="F279" s="125"/>
      <c r="G279" s="125"/>
      <c r="H279" s="125"/>
      <c r="I279" s="125"/>
      <c r="J279" s="125"/>
      <c r="K279" s="125"/>
      <c r="L279" s="125"/>
    </row>
    <row r="280" spans="2:12">
      <c r="B280" s="126"/>
      <c r="C280" s="126"/>
      <c r="D280" s="125"/>
      <c r="E280" s="125"/>
      <c r="F280" s="125"/>
      <c r="G280" s="125"/>
      <c r="H280" s="125"/>
      <c r="I280" s="125"/>
      <c r="J280" s="125"/>
      <c r="K280" s="125"/>
      <c r="L280" s="125"/>
    </row>
    <row r="281" spans="2:12">
      <c r="B281" s="126"/>
      <c r="C281" s="126"/>
      <c r="D281" s="125"/>
      <c r="E281" s="125"/>
      <c r="F281" s="125"/>
      <c r="G281" s="125"/>
      <c r="H281" s="125"/>
      <c r="I281" s="125"/>
      <c r="J281" s="125"/>
      <c r="K281" s="125"/>
      <c r="L281" s="125"/>
    </row>
    <row r="282" spans="2:12">
      <c r="B282" s="126"/>
      <c r="C282" s="126"/>
      <c r="D282" s="125"/>
      <c r="E282" s="125"/>
      <c r="F282" s="125"/>
      <c r="G282" s="125"/>
      <c r="H282" s="125"/>
      <c r="I282" s="125"/>
      <c r="J282" s="125"/>
      <c r="K282" s="125"/>
      <c r="L282" s="125"/>
    </row>
    <row r="283" spans="2:12">
      <c r="B283" s="126"/>
      <c r="C283" s="126"/>
      <c r="D283" s="125"/>
      <c r="E283" s="125"/>
      <c r="F283" s="125"/>
      <c r="G283" s="125"/>
      <c r="H283" s="125"/>
      <c r="I283" s="125"/>
      <c r="J283" s="125"/>
      <c r="K283" s="125"/>
      <c r="L283" s="125"/>
    </row>
    <row r="284" spans="2:12">
      <c r="B284" s="126"/>
      <c r="C284" s="126"/>
      <c r="D284" s="125"/>
      <c r="E284" s="125"/>
      <c r="F284" s="125"/>
      <c r="G284" s="125"/>
      <c r="H284" s="125"/>
      <c r="I284" s="125"/>
      <c r="J284" s="125"/>
      <c r="K284" s="125"/>
      <c r="L284" s="125"/>
    </row>
    <row r="285" spans="2:12">
      <c r="B285" s="126"/>
      <c r="C285" s="126"/>
      <c r="D285" s="125"/>
      <c r="E285" s="125"/>
      <c r="F285" s="125"/>
      <c r="G285" s="125"/>
      <c r="H285" s="125"/>
      <c r="I285" s="125"/>
      <c r="J285" s="125"/>
      <c r="K285" s="125"/>
      <c r="L285" s="125"/>
    </row>
    <row r="286" spans="2:12">
      <c r="B286" s="126"/>
      <c r="C286" s="126"/>
      <c r="D286" s="125"/>
      <c r="E286" s="125"/>
      <c r="F286" s="125"/>
      <c r="G286" s="125"/>
      <c r="H286" s="125"/>
      <c r="I286" s="125"/>
      <c r="J286" s="125"/>
      <c r="K286" s="125"/>
      <c r="L286" s="125"/>
    </row>
    <row r="287" spans="2:12">
      <c r="B287" s="126"/>
      <c r="C287" s="126"/>
      <c r="D287" s="125"/>
      <c r="E287" s="125"/>
      <c r="F287" s="125"/>
      <c r="G287" s="125"/>
      <c r="H287" s="125"/>
      <c r="I287" s="125"/>
      <c r="J287" s="125"/>
      <c r="K287" s="125"/>
      <c r="L287" s="125"/>
    </row>
    <row r="288" spans="2:12">
      <c r="B288" s="126"/>
      <c r="C288" s="126"/>
      <c r="D288" s="125"/>
      <c r="E288" s="125"/>
      <c r="F288" s="125"/>
      <c r="G288" s="125"/>
      <c r="H288" s="125"/>
      <c r="I288" s="125"/>
      <c r="J288" s="125"/>
      <c r="K288" s="125"/>
      <c r="L288" s="125"/>
    </row>
    <row r="289" spans="2:12">
      <c r="B289" s="126"/>
      <c r="C289" s="126"/>
      <c r="D289" s="125"/>
      <c r="E289" s="125"/>
      <c r="F289" s="125"/>
      <c r="G289" s="125"/>
      <c r="H289" s="125"/>
      <c r="I289" s="125"/>
      <c r="J289" s="125"/>
      <c r="K289" s="125"/>
      <c r="L289" s="125"/>
    </row>
    <row r="290" spans="2:12">
      <c r="B290" s="126"/>
      <c r="C290" s="126"/>
      <c r="D290" s="125"/>
      <c r="E290" s="125"/>
      <c r="F290" s="125"/>
      <c r="G290" s="125"/>
      <c r="H290" s="125"/>
      <c r="I290" s="125"/>
      <c r="J290" s="125"/>
      <c r="K290" s="125"/>
      <c r="L290" s="125"/>
    </row>
    <row r="291" spans="2:12">
      <c r="B291" s="126"/>
      <c r="C291" s="126"/>
      <c r="D291" s="125"/>
      <c r="E291" s="125"/>
      <c r="F291" s="125"/>
      <c r="G291" s="125"/>
      <c r="H291" s="125"/>
      <c r="I291" s="125"/>
      <c r="J291" s="125"/>
      <c r="K291" s="125"/>
      <c r="L291" s="125"/>
    </row>
    <row r="292" spans="2:12">
      <c r="B292" s="126"/>
      <c r="C292" s="126"/>
      <c r="D292" s="125"/>
      <c r="E292" s="125"/>
      <c r="F292" s="125"/>
      <c r="G292" s="125"/>
      <c r="H292" s="125"/>
      <c r="I292" s="125"/>
      <c r="J292" s="125"/>
      <c r="K292" s="125"/>
      <c r="L292" s="125"/>
    </row>
    <row r="293" spans="2:12">
      <c r="B293" s="126"/>
      <c r="C293" s="126"/>
      <c r="D293" s="125"/>
      <c r="E293" s="125"/>
      <c r="F293" s="125"/>
      <c r="G293" s="125"/>
      <c r="H293" s="125"/>
      <c r="I293" s="125"/>
      <c r="J293" s="125"/>
      <c r="K293" s="125"/>
      <c r="L293" s="125"/>
    </row>
    <row r="294" spans="2:12">
      <c r="B294" s="126"/>
      <c r="C294" s="126"/>
      <c r="D294" s="125"/>
      <c r="E294" s="125"/>
      <c r="F294" s="125"/>
      <c r="G294" s="125"/>
      <c r="H294" s="125"/>
      <c r="I294" s="125"/>
      <c r="J294" s="125"/>
      <c r="K294" s="125"/>
      <c r="L294" s="125"/>
    </row>
    <row r="295" spans="2:12">
      <c r="B295" s="126"/>
      <c r="C295" s="126"/>
      <c r="D295" s="125"/>
      <c r="E295" s="125"/>
      <c r="F295" s="125"/>
      <c r="G295" s="125"/>
      <c r="H295" s="125"/>
      <c r="I295" s="125"/>
      <c r="J295" s="125"/>
      <c r="K295" s="125"/>
      <c r="L295" s="125"/>
    </row>
    <row r="296" spans="2:12">
      <c r="B296" s="126"/>
      <c r="C296" s="126"/>
      <c r="D296" s="125"/>
      <c r="E296" s="125"/>
      <c r="F296" s="125"/>
      <c r="G296" s="125"/>
      <c r="H296" s="125"/>
      <c r="I296" s="125"/>
      <c r="J296" s="125"/>
      <c r="K296" s="125"/>
      <c r="L296" s="125"/>
    </row>
    <row r="297" spans="2:12">
      <c r="B297" s="126"/>
      <c r="C297" s="126"/>
      <c r="D297" s="125"/>
      <c r="E297" s="125"/>
      <c r="F297" s="125"/>
      <c r="G297" s="125"/>
      <c r="H297" s="125"/>
      <c r="I297" s="125"/>
      <c r="J297" s="125"/>
      <c r="K297" s="125"/>
      <c r="L297" s="125"/>
    </row>
    <row r="298" spans="2:12">
      <c r="B298" s="126"/>
      <c r="C298" s="126"/>
      <c r="D298" s="125"/>
      <c r="E298" s="125"/>
      <c r="F298" s="125"/>
      <c r="G298" s="125"/>
      <c r="H298" s="125"/>
      <c r="I298" s="125"/>
      <c r="J298" s="125"/>
      <c r="K298" s="125"/>
      <c r="L298" s="125"/>
    </row>
    <row r="299" spans="2:12">
      <c r="B299" s="126"/>
      <c r="C299" s="126"/>
      <c r="D299" s="125"/>
      <c r="E299" s="125"/>
      <c r="F299" s="125"/>
      <c r="G299" s="125"/>
      <c r="H299" s="125"/>
      <c r="I299" s="125"/>
      <c r="J299" s="125"/>
      <c r="K299" s="125"/>
      <c r="L299" s="125"/>
    </row>
    <row r="300" spans="2:12">
      <c r="B300" s="126"/>
      <c r="C300" s="126"/>
      <c r="D300" s="125"/>
      <c r="E300" s="125"/>
      <c r="F300" s="125"/>
      <c r="G300" s="125"/>
      <c r="H300" s="125"/>
      <c r="I300" s="125"/>
      <c r="J300" s="125"/>
      <c r="K300" s="125"/>
      <c r="L300" s="125"/>
    </row>
    <row r="301" spans="2:12">
      <c r="B301" s="126"/>
      <c r="C301" s="126"/>
      <c r="D301" s="125"/>
      <c r="E301" s="125"/>
      <c r="F301" s="125"/>
      <c r="G301" s="125"/>
      <c r="H301" s="125"/>
      <c r="I301" s="125"/>
      <c r="J301" s="125"/>
      <c r="K301" s="125"/>
      <c r="L301" s="125"/>
    </row>
    <row r="302" spans="2:12">
      <c r="B302" s="126"/>
      <c r="C302" s="126"/>
      <c r="D302" s="125"/>
      <c r="E302" s="125"/>
      <c r="F302" s="125"/>
      <c r="G302" s="125"/>
      <c r="H302" s="125"/>
      <c r="I302" s="125"/>
      <c r="J302" s="125"/>
      <c r="K302" s="125"/>
      <c r="L302" s="125"/>
    </row>
    <row r="303" spans="2:12">
      <c r="B303" s="126"/>
      <c r="C303" s="126"/>
      <c r="D303" s="125"/>
      <c r="E303" s="125"/>
      <c r="F303" s="125"/>
      <c r="G303" s="125"/>
      <c r="H303" s="125"/>
      <c r="I303" s="125"/>
      <c r="J303" s="125"/>
      <c r="K303" s="125"/>
      <c r="L303" s="125"/>
    </row>
    <row r="304" spans="2:12">
      <c r="B304" s="126"/>
      <c r="C304" s="126"/>
      <c r="D304" s="125"/>
      <c r="E304" s="125"/>
      <c r="F304" s="125"/>
      <c r="G304" s="125"/>
      <c r="H304" s="125"/>
      <c r="I304" s="125"/>
      <c r="J304" s="125"/>
      <c r="K304" s="125"/>
      <c r="L304" s="125"/>
    </row>
    <row r="305" spans="2:12">
      <c r="B305" s="126"/>
      <c r="C305" s="126"/>
      <c r="D305" s="125"/>
      <c r="E305" s="125"/>
      <c r="F305" s="125"/>
      <c r="G305" s="125"/>
      <c r="H305" s="125"/>
      <c r="I305" s="125"/>
      <c r="J305" s="125"/>
      <c r="K305" s="125"/>
      <c r="L305" s="125"/>
    </row>
    <row r="306" spans="2:12">
      <c r="B306" s="126"/>
      <c r="C306" s="126"/>
      <c r="D306" s="125"/>
      <c r="E306" s="125"/>
      <c r="F306" s="125"/>
      <c r="G306" s="125"/>
      <c r="H306" s="125"/>
      <c r="I306" s="125"/>
      <c r="J306" s="125"/>
      <c r="K306" s="125"/>
      <c r="L306" s="125"/>
    </row>
    <row r="307" spans="2:12">
      <c r="B307" s="126"/>
      <c r="C307" s="126"/>
      <c r="D307" s="125"/>
      <c r="E307" s="125"/>
      <c r="F307" s="125"/>
      <c r="G307" s="125"/>
      <c r="H307" s="125"/>
      <c r="I307" s="125"/>
      <c r="J307" s="125"/>
      <c r="K307" s="125"/>
      <c r="L307" s="125"/>
    </row>
    <row r="308" spans="2:12">
      <c r="B308" s="126"/>
      <c r="C308" s="126"/>
      <c r="D308" s="125"/>
      <c r="E308" s="125"/>
      <c r="F308" s="125"/>
      <c r="G308" s="125"/>
      <c r="H308" s="125"/>
      <c r="I308" s="125"/>
      <c r="J308" s="125"/>
      <c r="K308" s="125"/>
      <c r="L308" s="125"/>
    </row>
    <row r="309" spans="2:12">
      <c r="B309" s="126"/>
      <c r="C309" s="126"/>
      <c r="D309" s="125"/>
      <c r="E309" s="125"/>
      <c r="F309" s="125"/>
      <c r="G309" s="125"/>
      <c r="H309" s="125"/>
      <c r="I309" s="125"/>
      <c r="J309" s="125"/>
      <c r="K309" s="125"/>
      <c r="L309" s="125"/>
    </row>
    <row r="310" spans="2:12">
      <c r="B310" s="126"/>
      <c r="C310" s="126"/>
      <c r="D310" s="125"/>
      <c r="E310" s="125"/>
      <c r="F310" s="125"/>
      <c r="G310" s="125"/>
      <c r="H310" s="125"/>
      <c r="I310" s="125"/>
      <c r="J310" s="125"/>
      <c r="K310" s="125"/>
      <c r="L310" s="125"/>
    </row>
    <row r="311" spans="2:12">
      <c r="B311" s="126"/>
      <c r="C311" s="126"/>
      <c r="D311" s="125"/>
      <c r="E311" s="125"/>
      <c r="F311" s="125"/>
      <c r="G311" s="125"/>
      <c r="H311" s="125"/>
      <c r="I311" s="125"/>
      <c r="J311" s="125"/>
      <c r="K311" s="125"/>
      <c r="L311" s="125"/>
    </row>
    <row r="312" spans="2:12">
      <c r="B312" s="126"/>
      <c r="C312" s="126"/>
      <c r="D312" s="125"/>
      <c r="E312" s="125"/>
      <c r="F312" s="125"/>
      <c r="G312" s="125"/>
      <c r="H312" s="125"/>
      <c r="I312" s="125"/>
      <c r="J312" s="125"/>
      <c r="K312" s="125"/>
      <c r="L312" s="125"/>
    </row>
    <row r="313" spans="2:12">
      <c r="B313" s="126"/>
      <c r="C313" s="126"/>
      <c r="D313" s="125"/>
      <c r="E313" s="125"/>
      <c r="F313" s="125"/>
      <c r="G313" s="125"/>
      <c r="H313" s="125"/>
      <c r="I313" s="125"/>
      <c r="J313" s="125"/>
      <c r="K313" s="125"/>
      <c r="L313" s="125"/>
    </row>
    <row r="314" spans="2:12">
      <c r="B314" s="126"/>
      <c r="C314" s="126"/>
      <c r="D314" s="125"/>
      <c r="E314" s="125"/>
      <c r="F314" s="125"/>
      <c r="G314" s="125"/>
      <c r="H314" s="125"/>
      <c r="I314" s="125"/>
      <c r="J314" s="125"/>
      <c r="K314" s="125"/>
      <c r="L314" s="125"/>
    </row>
    <row r="315" spans="2:12">
      <c r="B315" s="126"/>
      <c r="C315" s="126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2:12">
      <c r="B316" s="126"/>
      <c r="C316" s="126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2:12">
      <c r="B317" s="126"/>
      <c r="C317" s="126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2:12">
      <c r="B318" s="126"/>
      <c r="C318" s="126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2:12">
      <c r="B319" s="126"/>
      <c r="C319" s="126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2:12">
      <c r="B320" s="126"/>
      <c r="C320" s="126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2:12">
      <c r="B321" s="126"/>
      <c r="C321" s="126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2:12">
      <c r="B322" s="126"/>
      <c r="C322" s="126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2:12">
      <c r="B323" s="126"/>
      <c r="C323" s="126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2:12">
      <c r="B324" s="126"/>
      <c r="C324" s="126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2:12">
      <c r="B325" s="126"/>
      <c r="C325" s="126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2:12">
      <c r="B326" s="126"/>
      <c r="C326" s="126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2:12">
      <c r="B327" s="126"/>
      <c r="C327" s="126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2:12">
      <c r="B328" s="126"/>
      <c r="C328" s="126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2:12">
      <c r="B329" s="126"/>
      <c r="C329" s="126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2:12">
      <c r="B330" s="126"/>
      <c r="C330" s="126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2:12">
      <c r="B331" s="126"/>
      <c r="C331" s="126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2:12">
      <c r="B332" s="126"/>
      <c r="C332" s="126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2:12">
      <c r="B333" s="126"/>
      <c r="C333" s="126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2:12">
      <c r="B334" s="126"/>
      <c r="C334" s="126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2:12">
      <c r="B335" s="126"/>
      <c r="C335" s="126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2:12">
      <c r="B336" s="126"/>
      <c r="C336" s="126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2:12">
      <c r="B337" s="126"/>
      <c r="C337" s="126"/>
      <c r="D337" s="125"/>
      <c r="E337" s="125"/>
      <c r="F337" s="125"/>
      <c r="G337" s="125"/>
      <c r="H337" s="125"/>
      <c r="I337" s="125"/>
      <c r="J337" s="125"/>
      <c r="K337" s="125"/>
      <c r="L337" s="125"/>
    </row>
    <row r="338" spans="2:12">
      <c r="B338" s="126"/>
      <c r="C338" s="126"/>
      <c r="D338" s="125"/>
      <c r="E338" s="125"/>
      <c r="F338" s="125"/>
      <c r="G338" s="125"/>
      <c r="H338" s="125"/>
      <c r="I338" s="125"/>
      <c r="J338" s="125"/>
      <c r="K338" s="125"/>
      <c r="L338" s="125"/>
    </row>
    <row r="339" spans="2:12">
      <c r="B339" s="126"/>
      <c r="C339" s="126"/>
      <c r="D339" s="125"/>
      <c r="E339" s="125"/>
      <c r="F339" s="125"/>
      <c r="G339" s="125"/>
      <c r="H339" s="125"/>
      <c r="I339" s="125"/>
      <c r="J339" s="125"/>
      <c r="K339" s="125"/>
      <c r="L339" s="125"/>
    </row>
    <row r="340" spans="2:12">
      <c r="B340" s="126"/>
      <c r="C340" s="126"/>
      <c r="D340" s="125"/>
      <c r="E340" s="125"/>
      <c r="F340" s="125"/>
      <c r="G340" s="125"/>
      <c r="H340" s="125"/>
      <c r="I340" s="125"/>
      <c r="J340" s="125"/>
      <c r="K340" s="125"/>
      <c r="L340" s="125"/>
    </row>
    <row r="341" spans="2:12">
      <c r="B341" s="126"/>
      <c r="C341" s="126"/>
      <c r="D341" s="125"/>
      <c r="E341" s="125"/>
      <c r="F341" s="125"/>
      <c r="G341" s="125"/>
      <c r="H341" s="125"/>
      <c r="I341" s="125"/>
      <c r="J341" s="125"/>
      <c r="K341" s="125"/>
      <c r="L341" s="125"/>
    </row>
    <row r="342" spans="2:12">
      <c r="B342" s="126"/>
      <c r="C342" s="126"/>
      <c r="D342" s="125"/>
      <c r="E342" s="125"/>
      <c r="F342" s="125"/>
      <c r="G342" s="125"/>
      <c r="H342" s="125"/>
      <c r="I342" s="125"/>
      <c r="J342" s="125"/>
      <c r="K342" s="125"/>
      <c r="L342" s="125"/>
    </row>
    <row r="343" spans="2:12">
      <c r="B343" s="126"/>
      <c r="C343" s="126"/>
      <c r="D343" s="125"/>
      <c r="E343" s="125"/>
      <c r="F343" s="125"/>
      <c r="G343" s="125"/>
      <c r="H343" s="125"/>
      <c r="I343" s="125"/>
      <c r="J343" s="125"/>
      <c r="K343" s="125"/>
      <c r="L343" s="125"/>
    </row>
    <row r="344" spans="2:12">
      <c r="B344" s="126"/>
      <c r="C344" s="126"/>
      <c r="D344" s="125"/>
      <c r="E344" s="125"/>
      <c r="F344" s="125"/>
      <c r="G344" s="125"/>
      <c r="H344" s="125"/>
      <c r="I344" s="125"/>
      <c r="J344" s="125"/>
      <c r="K344" s="125"/>
      <c r="L344" s="125"/>
    </row>
    <row r="345" spans="2:12">
      <c r="B345" s="126"/>
      <c r="C345" s="126"/>
      <c r="D345" s="125"/>
      <c r="E345" s="125"/>
      <c r="F345" s="125"/>
      <c r="G345" s="125"/>
      <c r="H345" s="125"/>
      <c r="I345" s="125"/>
      <c r="J345" s="125"/>
      <c r="K345" s="125"/>
      <c r="L345" s="125"/>
    </row>
    <row r="346" spans="2:12">
      <c r="B346" s="126"/>
      <c r="C346" s="126"/>
      <c r="D346" s="125"/>
      <c r="E346" s="125"/>
      <c r="F346" s="125"/>
      <c r="G346" s="125"/>
      <c r="H346" s="125"/>
      <c r="I346" s="125"/>
      <c r="J346" s="125"/>
      <c r="K346" s="125"/>
      <c r="L346" s="125"/>
    </row>
    <row r="347" spans="2:12">
      <c r="B347" s="126"/>
      <c r="C347" s="126"/>
      <c r="D347" s="125"/>
      <c r="E347" s="125"/>
      <c r="F347" s="125"/>
      <c r="G347" s="125"/>
      <c r="H347" s="125"/>
      <c r="I347" s="125"/>
      <c r="J347" s="125"/>
      <c r="K347" s="125"/>
      <c r="L347" s="125"/>
    </row>
    <row r="348" spans="2:12">
      <c r="B348" s="126"/>
      <c r="C348" s="126"/>
      <c r="D348" s="125"/>
      <c r="E348" s="125"/>
      <c r="F348" s="125"/>
      <c r="G348" s="125"/>
      <c r="H348" s="125"/>
      <c r="I348" s="125"/>
      <c r="J348" s="125"/>
      <c r="K348" s="125"/>
      <c r="L348" s="125"/>
    </row>
    <row r="349" spans="2:12">
      <c r="B349" s="126"/>
      <c r="C349" s="126"/>
      <c r="D349" s="125"/>
      <c r="E349" s="125"/>
      <c r="F349" s="125"/>
      <c r="G349" s="125"/>
      <c r="H349" s="125"/>
      <c r="I349" s="125"/>
      <c r="J349" s="125"/>
      <c r="K349" s="125"/>
      <c r="L349" s="125"/>
    </row>
    <row r="350" spans="2:12">
      <c r="B350" s="126"/>
      <c r="C350" s="126"/>
      <c r="D350" s="125"/>
      <c r="E350" s="125"/>
      <c r="F350" s="125"/>
      <c r="G350" s="125"/>
      <c r="H350" s="125"/>
      <c r="I350" s="125"/>
      <c r="J350" s="125"/>
      <c r="K350" s="125"/>
      <c r="L350" s="125"/>
    </row>
    <row r="351" spans="2:12">
      <c r="B351" s="126"/>
      <c r="C351" s="126"/>
      <c r="D351" s="125"/>
      <c r="E351" s="125"/>
      <c r="F351" s="125"/>
      <c r="G351" s="125"/>
      <c r="H351" s="125"/>
      <c r="I351" s="125"/>
      <c r="J351" s="125"/>
      <c r="K351" s="125"/>
      <c r="L351" s="125"/>
    </row>
    <row r="352" spans="2:12">
      <c r="B352" s="126"/>
      <c r="C352" s="126"/>
      <c r="D352" s="125"/>
      <c r="E352" s="125"/>
      <c r="F352" s="125"/>
      <c r="G352" s="125"/>
      <c r="H352" s="125"/>
      <c r="I352" s="125"/>
      <c r="J352" s="125"/>
      <c r="K352" s="125"/>
      <c r="L352" s="125"/>
    </row>
    <row r="353" spans="2:12">
      <c r="B353" s="126"/>
      <c r="C353" s="126"/>
      <c r="D353" s="125"/>
      <c r="E353" s="125"/>
      <c r="F353" s="125"/>
      <c r="G353" s="125"/>
      <c r="H353" s="125"/>
      <c r="I353" s="125"/>
      <c r="J353" s="125"/>
      <c r="K353" s="125"/>
      <c r="L353" s="125"/>
    </row>
    <row r="354" spans="2:12">
      <c r="B354" s="126"/>
      <c r="C354" s="126"/>
      <c r="D354" s="125"/>
      <c r="E354" s="125"/>
      <c r="F354" s="125"/>
      <c r="G354" s="125"/>
      <c r="H354" s="125"/>
      <c r="I354" s="125"/>
      <c r="J354" s="125"/>
      <c r="K354" s="125"/>
      <c r="L354" s="125"/>
    </row>
    <row r="355" spans="2:12">
      <c r="B355" s="126"/>
      <c r="C355" s="126"/>
      <c r="D355" s="125"/>
      <c r="E355" s="125"/>
      <c r="F355" s="125"/>
      <c r="G355" s="125"/>
      <c r="H355" s="125"/>
      <c r="I355" s="125"/>
      <c r="J355" s="125"/>
      <c r="K355" s="125"/>
      <c r="L355" s="125"/>
    </row>
    <row r="356" spans="2:12">
      <c r="B356" s="126"/>
      <c r="C356" s="126"/>
      <c r="D356" s="125"/>
      <c r="E356" s="125"/>
      <c r="F356" s="125"/>
      <c r="G356" s="125"/>
      <c r="H356" s="125"/>
      <c r="I356" s="125"/>
      <c r="J356" s="125"/>
      <c r="K356" s="125"/>
      <c r="L356" s="125"/>
    </row>
    <row r="357" spans="2:12">
      <c r="B357" s="126"/>
      <c r="C357" s="126"/>
      <c r="D357" s="125"/>
      <c r="E357" s="125"/>
      <c r="F357" s="125"/>
      <c r="G357" s="125"/>
      <c r="H357" s="125"/>
      <c r="I357" s="125"/>
      <c r="J357" s="125"/>
      <c r="K357" s="125"/>
      <c r="L357" s="125"/>
    </row>
    <row r="358" spans="2:12">
      <c r="B358" s="126"/>
      <c r="C358" s="126"/>
      <c r="D358" s="125"/>
      <c r="E358" s="125"/>
      <c r="F358" s="125"/>
      <c r="G358" s="125"/>
      <c r="H358" s="125"/>
      <c r="I358" s="125"/>
      <c r="J358" s="125"/>
      <c r="K358" s="125"/>
      <c r="L358" s="125"/>
    </row>
    <row r="359" spans="2:12">
      <c r="B359" s="126"/>
      <c r="C359" s="126"/>
      <c r="D359" s="125"/>
      <c r="E359" s="125"/>
      <c r="F359" s="125"/>
      <c r="G359" s="125"/>
      <c r="H359" s="125"/>
      <c r="I359" s="125"/>
      <c r="J359" s="125"/>
      <c r="K359" s="125"/>
      <c r="L359" s="125"/>
    </row>
    <row r="360" spans="2:12">
      <c r="B360" s="126"/>
      <c r="C360" s="126"/>
      <c r="D360" s="125"/>
      <c r="E360" s="125"/>
      <c r="F360" s="125"/>
      <c r="G360" s="125"/>
      <c r="H360" s="125"/>
      <c r="I360" s="125"/>
      <c r="J360" s="125"/>
      <c r="K360" s="125"/>
      <c r="L360" s="125"/>
    </row>
    <row r="361" spans="2:12">
      <c r="B361" s="126"/>
      <c r="C361" s="126"/>
      <c r="D361" s="125"/>
      <c r="E361" s="125"/>
      <c r="F361" s="125"/>
      <c r="G361" s="125"/>
      <c r="H361" s="125"/>
      <c r="I361" s="125"/>
      <c r="J361" s="125"/>
      <c r="K361" s="125"/>
      <c r="L361" s="125"/>
    </row>
    <row r="362" spans="2:12">
      <c r="B362" s="126"/>
      <c r="C362" s="126"/>
      <c r="D362" s="125"/>
      <c r="E362" s="125"/>
      <c r="F362" s="125"/>
      <c r="G362" s="125"/>
      <c r="H362" s="125"/>
      <c r="I362" s="125"/>
      <c r="J362" s="125"/>
      <c r="K362" s="125"/>
      <c r="L362" s="125"/>
    </row>
    <row r="363" spans="2:12">
      <c r="B363" s="126"/>
      <c r="C363" s="126"/>
      <c r="D363" s="125"/>
      <c r="E363" s="125"/>
      <c r="F363" s="125"/>
      <c r="G363" s="125"/>
      <c r="H363" s="125"/>
      <c r="I363" s="125"/>
      <c r="J363" s="125"/>
      <c r="K363" s="125"/>
      <c r="L363" s="125"/>
    </row>
    <row r="364" spans="2:12">
      <c r="B364" s="126"/>
      <c r="C364" s="126"/>
      <c r="D364" s="125"/>
      <c r="E364" s="125"/>
      <c r="F364" s="125"/>
      <c r="G364" s="125"/>
      <c r="H364" s="125"/>
      <c r="I364" s="125"/>
      <c r="J364" s="125"/>
      <c r="K364" s="125"/>
      <c r="L364" s="125"/>
    </row>
    <row r="365" spans="2:12">
      <c r="B365" s="126"/>
      <c r="C365" s="126"/>
      <c r="D365" s="125"/>
      <c r="E365" s="125"/>
      <c r="F365" s="125"/>
      <c r="G365" s="125"/>
      <c r="H365" s="125"/>
      <c r="I365" s="125"/>
      <c r="J365" s="125"/>
      <c r="K365" s="125"/>
      <c r="L365" s="125"/>
    </row>
    <row r="366" spans="2:12">
      <c r="B366" s="126"/>
      <c r="C366" s="126"/>
      <c r="D366" s="125"/>
      <c r="E366" s="125"/>
      <c r="F366" s="125"/>
      <c r="G366" s="125"/>
      <c r="H366" s="125"/>
      <c r="I366" s="125"/>
      <c r="J366" s="125"/>
      <c r="K366" s="125"/>
      <c r="L366" s="125"/>
    </row>
    <row r="367" spans="2:12">
      <c r="B367" s="126"/>
      <c r="C367" s="126"/>
      <c r="D367" s="125"/>
      <c r="E367" s="125"/>
      <c r="F367" s="125"/>
      <c r="G367" s="125"/>
      <c r="H367" s="125"/>
      <c r="I367" s="125"/>
      <c r="J367" s="125"/>
      <c r="K367" s="125"/>
      <c r="L367" s="125"/>
    </row>
    <row r="368" spans="2:12">
      <c r="B368" s="126"/>
      <c r="C368" s="126"/>
      <c r="D368" s="125"/>
      <c r="E368" s="125"/>
      <c r="F368" s="125"/>
      <c r="G368" s="125"/>
      <c r="H368" s="125"/>
      <c r="I368" s="125"/>
      <c r="J368" s="125"/>
      <c r="K368" s="125"/>
      <c r="L368" s="125"/>
    </row>
    <row r="369" spans="2:12">
      <c r="B369" s="126"/>
      <c r="C369" s="126"/>
      <c r="D369" s="125"/>
      <c r="E369" s="125"/>
      <c r="F369" s="125"/>
      <c r="G369" s="125"/>
      <c r="H369" s="125"/>
      <c r="I369" s="125"/>
      <c r="J369" s="125"/>
      <c r="K369" s="125"/>
      <c r="L369" s="125"/>
    </row>
    <row r="370" spans="2:12">
      <c r="B370" s="126"/>
      <c r="C370" s="126"/>
      <c r="D370" s="125"/>
      <c r="E370" s="125"/>
      <c r="F370" s="125"/>
      <c r="G370" s="125"/>
      <c r="H370" s="125"/>
      <c r="I370" s="125"/>
      <c r="J370" s="125"/>
      <c r="K370" s="125"/>
      <c r="L370" s="125"/>
    </row>
    <row r="371" spans="2:12">
      <c r="B371" s="126"/>
      <c r="C371" s="126"/>
      <c r="D371" s="125"/>
      <c r="E371" s="125"/>
      <c r="F371" s="125"/>
      <c r="G371" s="125"/>
      <c r="H371" s="125"/>
      <c r="I371" s="125"/>
      <c r="J371" s="125"/>
      <c r="K371" s="125"/>
      <c r="L371" s="125"/>
    </row>
    <row r="372" spans="2:12">
      <c r="B372" s="126"/>
      <c r="C372" s="126"/>
      <c r="D372" s="125"/>
      <c r="E372" s="125"/>
      <c r="F372" s="125"/>
      <c r="G372" s="125"/>
      <c r="H372" s="125"/>
      <c r="I372" s="125"/>
      <c r="J372" s="125"/>
      <c r="K372" s="125"/>
      <c r="L372" s="125"/>
    </row>
    <row r="373" spans="2:12">
      <c r="B373" s="126"/>
      <c r="C373" s="126"/>
      <c r="D373" s="125"/>
      <c r="E373" s="125"/>
      <c r="F373" s="125"/>
      <c r="G373" s="125"/>
      <c r="H373" s="125"/>
      <c r="I373" s="125"/>
      <c r="J373" s="125"/>
      <c r="K373" s="125"/>
      <c r="L373" s="125"/>
    </row>
    <row r="374" spans="2:12">
      <c r="B374" s="126"/>
      <c r="C374" s="126"/>
      <c r="D374" s="125"/>
      <c r="E374" s="125"/>
      <c r="F374" s="125"/>
      <c r="G374" s="125"/>
      <c r="H374" s="125"/>
      <c r="I374" s="125"/>
      <c r="J374" s="125"/>
      <c r="K374" s="125"/>
      <c r="L374" s="125"/>
    </row>
    <row r="375" spans="2:12">
      <c r="B375" s="126"/>
      <c r="C375" s="126"/>
      <c r="D375" s="125"/>
      <c r="E375" s="125"/>
      <c r="F375" s="125"/>
      <c r="G375" s="125"/>
      <c r="H375" s="125"/>
      <c r="I375" s="125"/>
      <c r="J375" s="125"/>
      <c r="K375" s="125"/>
      <c r="L375" s="125"/>
    </row>
    <row r="376" spans="2:12">
      <c r="B376" s="126"/>
      <c r="C376" s="126"/>
      <c r="D376" s="125"/>
      <c r="E376" s="125"/>
      <c r="F376" s="125"/>
      <c r="G376" s="125"/>
      <c r="H376" s="125"/>
      <c r="I376" s="125"/>
      <c r="J376" s="125"/>
      <c r="K376" s="125"/>
      <c r="L376" s="125"/>
    </row>
    <row r="377" spans="2:12">
      <c r="B377" s="126"/>
      <c r="C377" s="126"/>
      <c r="D377" s="125"/>
      <c r="E377" s="125"/>
      <c r="F377" s="125"/>
      <c r="G377" s="125"/>
      <c r="H377" s="125"/>
      <c r="I377" s="125"/>
      <c r="J377" s="125"/>
      <c r="K377" s="125"/>
      <c r="L377" s="125"/>
    </row>
    <row r="378" spans="2:12">
      <c r="B378" s="126"/>
      <c r="C378" s="126"/>
      <c r="D378" s="125"/>
      <c r="E378" s="125"/>
      <c r="F378" s="125"/>
      <c r="G378" s="125"/>
      <c r="H378" s="125"/>
      <c r="I378" s="125"/>
      <c r="J378" s="125"/>
      <c r="K378" s="125"/>
      <c r="L378" s="125"/>
    </row>
    <row r="379" spans="2:12">
      <c r="B379" s="126"/>
      <c r="C379" s="126"/>
      <c r="D379" s="125"/>
      <c r="E379" s="125"/>
      <c r="F379" s="125"/>
      <c r="G379" s="125"/>
      <c r="H379" s="125"/>
      <c r="I379" s="125"/>
      <c r="J379" s="125"/>
      <c r="K379" s="125"/>
      <c r="L379" s="125"/>
    </row>
    <row r="380" spans="2:12">
      <c r="B380" s="126"/>
      <c r="C380" s="126"/>
      <c r="D380" s="125"/>
      <c r="E380" s="125"/>
      <c r="F380" s="125"/>
      <c r="G380" s="125"/>
      <c r="H380" s="125"/>
      <c r="I380" s="125"/>
      <c r="J380" s="125"/>
      <c r="K380" s="125"/>
      <c r="L380" s="125"/>
    </row>
    <row r="381" spans="2:12">
      <c r="B381" s="126"/>
      <c r="C381" s="126"/>
      <c r="D381" s="125"/>
      <c r="E381" s="125"/>
      <c r="F381" s="125"/>
      <c r="G381" s="125"/>
      <c r="H381" s="125"/>
      <c r="I381" s="125"/>
      <c r="J381" s="125"/>
      <c r="K381" s="125"/>
      <c r="L381" s="125"/>
    </row>
    <row r="382" spans="2:12">
      <c r="B382" s="126"/>
      <c r="C382" s="126"/>
      <c r="D382" s="125"/>
      <c r="E382" s="125"/>
      <c r="F382" s="125"/>
      <c r="G382" s="125"/>
      <c r="H382" s="125"/>
      <c r="I382" s="125"/>
      <c r="J382" s="125"/>
      <c r="K382" s="125"/>
      <c r="L382" s="125"/>
    </row>
    <row r="383" spans="2:12">
      <c r="B383" s="126"/>
      <c r="C383" s="126"/>
      <c r="D383" s="125"/>
      <c r="E383" s="125"/>
      <c r="F383" s="125"/>
      <c r="G383" s="125"/>
      <c r="H383" s="125"/>
      <c r="I383" s="125"/>
      <c r="J383" s="125"/>
      <c r="K383" s="125"/>
      <c r="L383" s="125"/>
    </row>
    <row r="384" spans="2:12">
      <c r="B384" s="126"/>
      <c r="C384" s="126"/>
      <c r="D384" s="125"/>
      <c r="E384" s="125"/>
      <c r="F384" s="125"/>
      <c r="G384" s="125"/>
      <c r="H384" s="125"/>
      <c r="I384" s="125"/>
      <c r="J384" s="125"/>
      <c r="K384" s="125"/>
      <c r="L384" s="125"/>
    </row>
    <row r="385" spans="2:12">
      <c r="B385" s="126"/>
      <c r="C385" s="126"/>
      <c r="D385" s="125"/>
      <c r="E385" s="125"/>
      <c r="F385" s="125"/>
      <c r="G385" s="125"/>
      <c r="H385" s="125"/>
      <c r="I385" s="125"/>
      <c r="J385" s="125"/>
      <c r="K385" s="125"/>
      <c r="L385" s="125"/>
    </row>
    <row r="386" spans="2:12">
      <c r="B386" s="126"/>
      <c r="C386" s="126"/>
      <c r="D386" s="125"/>
      <c r="E386" s="125"/>
      <c r="F386" s="125"/>
      <c r="G386" s="125"/>
      <c r="H386" s="125"/>
      <c r="I386" s="125"/>
      <c r="J386" s="125"/>
      <c r="K386" s="125"/>
      <c r="L386" s="125"/>
    </row>
    <row r="387" spans="2:12">
      <c r="B387" s="126"/>
      <c r="C387" s="126"/>
      <c r="D387" s="125"/>
      <c r="E387" s="125"/>
      <c r="F387" s="125"/>
      <c r="G387" s="125"/>
      <c r="H387" s="125"/>
      <c r="I387" s="125"/>
      <c r="J387" s="125"/>
      <c r="K387" s="125"/>
      <c r="L387" s="125"/>
    </row>
    <row r="388" spans="2:12">
      <c r="B388" s="126"/>
      <c r="C388" s="126"/>
      <c r="D388" s="125"/>
      <c r="E388" s="125"/>
      <c r="F388" s="125"/>
      <c r="G388" s="125"/>
      <c r="H388" s="125"/>
      <c r="I388" s="125"/>
      <c r="J388" s="125"/>
      <c r="K388" s="125"/>
      <c r="L388" s="125"/>
    </row>
    <row r="389" spans="2:12">
      <c r="B389" s="126"/>
      <c r="C389" s="126"/>
      <c r="D389" s="125"/>
      <c r="E389" s="125"/>
      <c r="F389" s="125"/>
      <c r="G389" s="125"/>
      <c r="H389" s="125"/>
      <c r="I389" s="125"/>
      <c r="J389" s="125"/>
      <c r="K389" s="125"/>
      <c r="L389" s="125"/>
    </row>
    <row r="390" spans="2:12">
      <c r="B390" s="126"/>
      <c r="C390" s="126"/>
      <c r="D390" s="125"/>
      <c r="E390" s="125"/>
      <c r="F390" s="125"/>
      <c r="G390" s="125"/>
      <c r="H390" s="125"/>
      <c r="I390" s="125"/>
      <c r="J390" s="125"/>
      <c r="K390" s="125"/>
      <c r="L390" s="125"/>
    </row>
    <row r="391" spans="2:12">
      <c r="B391" s="126"/>
      <c r="C391" s="126"/>
      <c r="D391" s="125"/>
      <c r="E391" s="125"/>
      <c r="F391" s="125"/>
      <c r="G391" s="125"/>
      <c r="H391" s="125"/>
      <c r="I391" s="125"/>
      <c r="J391" s="125"/>
      <c r="K391" s="125"/>
      <c r="L391" s="125"/>
    </row>
    <row r="392" spans="2:12">
      <c r="B392" s="126"/>
      <c r="C392" s="126"/>
      <c r="D392" s="125"/>
      <c r="E392" s="125"/>
      <c r="F392" s="125"/>
      <c r="G392" s="125"/>
      <c r="H392" s="125"/>
      <c r="I392" s="125"/>
      <c r="J392" s="125"/>
      <c r="K392" s="125"/>
      <c r="L392" s="125"/>
    </row>
    <row r="393" spans="2:12">
      <c r="B393" s="126"/>
      <c r="C393" s="126"/>
      <c r="D393" s="125"/>
      <c r="E393" s="125"/>
      <c r="F393" s="125"/>
      <c r="G393" s="125"/>
      <c r="H393" s="125"/>
      <c r="I393" s="125"/>
      <c r="J393" s="125"/>
      <c r="K393" s="125"/>
      <c r="L393" s="125"/>
    </row>
    <row r="394" spans="2:12">
      <c r="B394" s="126"/>
      <c r="C394" s="126"/>
      <c r="D394" s="125"/>
      <c r="E394" s="125"/>
      <c r="F394" s="125"/>
      <c r="G394" s="125"/>
      <c r="H394" s="125"/>
      <c r="I394" s="125"/>
      <c r="J394" s="125"/>
      <c r="K394" s="125"/>
      <c r="L394" s="125"/>
    </row>
    <row r="395" spans="2:12">
      <c r="B395" s="126"/>
      <c r="C395" s="126"/>
      <c r="D395" s="125"/>
      <c r="E395" s="125"/>
      <c r="F395" s="125"/>
      <c r="G395" s="125"/>
      <c r="H395" s="125"/>
      <c r="I395" s="125"/>
      <c r="J395" s="125"/>
      <c r="K395" s="125"/>
      <c r="L395" s="125"/>
    </row>
    <row r="396" spans="2:12">
      <c r="B396" s="126"/>
      <c r="C396" s="126"/>
      <c r="D396" s="125"/>
      <c r="E396" s="125"/>
      <c r="F396" s="125"/>
      <c r="G396" s="125"/>
      <c r="H396" s="125"/>
      <c r="I396" s="125"/>
      <c r="J396" s="125"/>
      <c r="K396" s="125"/>
      <c r="L396" s="125"/>
    </row>
    <row r="397" spans="2:12">
      <c r="B397" s="126"/>
      <c r="C397" s="126"/>
      <c r="D397" s="125"/>
      <c r="E397" s="125"/>
      <c r="F397" s="125"/>
      <c r="G397" s="125"/>
      <c r="H397" s="125"/>
      <c r="I397" s="125"/>
      <c r="J397" s="125"/>
      <c r="K397" s="125"/>
      <c r="L397" s="125"/>
    </row>
    <row r="398" spans="2:12">
      <c r="B398" s="126"/>
      <c r="C398" s="126"/>
      <c r="D398" s="125"/>
      <c r="E398" s="125"/>
      <c r="F398" s="125"/>
      <c r="G398" s="125"/>
      <c r="H398" s="125"/>
      <c r="I398" s="125"/>
      <c r="J398" s="125"/>
      <c r="K398" s="125"/>
      <c r="L398" s="125"/>
    </row>
    <row r="399" spans="2:12">
      <c r="B399" s="126"/>
      <c r="C399" s="126"/>
      <c r="D399" s="125"/>
      <c r="E399" s="125"/>
      <c r="F399" s="125"/>
      <c r="G399" s="125"/>
      <c r="H399" s="125"/>
      <c r="I399" s="125"/>
      <c r="J399" s="125"/>
      <c r="K399" s="125"/>
      <c r="L399" s="125"/>
    </row>
    <row r="400" spans="2:12">
      <c r="B400" s="126"/>
      <c r="C400" s="126"/>
      <c r="D400" s="125"/>
      <c r="E400" s="125"/>
      <c r="F400" s="125"/>
      <c r="G400" s="125"/>
      <c r="H400" s="125"/>
      <c r="I400" s="125"/>
      <c r="J400" s="125"/>
      <c r="K400" s="125"/>
      <c r="L400" s="125"/>
    </row>
    <row r="401" spans="2:12">
      <c r="B401" s="126"/>
      <c r="C401" s="126"/>
      <c r="D401" s="125"/>
      <c r="E401" s="125"/>
      <c r="F401" s="125"/>
      <c r="G401" s="125"/>
      <c r="H401" s="125"/>
      <c r="I401" s="125"/>
      <c r="J401" s="125"/>
      <c r="K401" s="125"/>
      <c r="L401" s="125"/>
    </row>
    <row r="402" spans="2:12">
      <c r="B402" s="126"/>
      <c r="C402" s="126"/>
      <c r="D402" s="125"/>
      <c r="E402" s="125"/>
      <c r="F402" s="125"/>
      <c r="G402" s="125"/>
      <c r="H402" s="125"/>
      <c r="I402" s="125"/>
      <c r="J402" s="125"/>
      <c r="K402" s="125"/>
      <c r="L402" s="125"/>
    </row>
    <row r="403" spans="2:12">
      <c r="B403" s="126"/>
      <c r="C403" s="126"/>
      <c r="D403" s="125"/>
      <c r="E403" s="125"/>
      <c r="F403" s="125"/>
      <c r="G403" s="125"/>
      <c r="H403" s="125"/>
      <c r="I403" s="125"/>
      <c r="J403" s="125"/>
      <c r="K403" s="125"/>
      <c r="L403" s="125"/>
    </row>
    <row r="404" spans="2:12">
      <c r="B404" s="126"/>
      <c r="C404" s="126"/>
      <c r="D404" s="125"/>
      <c r="E404" s="125"/>
      <c r="F404" s="125"/>
      <c r="G404" s="125"/>
      <c r="H404" s="125"/>
      <c r="I404" s="125"/>
      <c r="J404" s="125"/>
      <c r="K404" s="125"/>
      <c r="L404" s="125"/>
    </row>
    <row r="405" spans="2:12">
      <c r="B405" s="126"/>
      <c r="C405" s="126"/>
      <c r="D405" s="125"/>
      <c r="E405" s="125"/>
      <c r="F405" s="125"/>
      <c r="G405" s="125"/>
      <c r="H405" s="125"/>
      <c r="I405" s="125"/>
      <c r="J405" s="125"/>
      <c r="K405" s="125"/>
      <c r="L405" s="125"/>
    </row>
    <row r="406" spans="2:12">
      <c r="B406" s="126"/>
      <c r="C406" s="126"/>
      <c r="D406" s="125"/>
      <c r="E406" s="125"/>
      <c r="F406" s="125"/>
      <c r="G406" s="125"/>
      <c r="H406" s="125"/>
      <c r="I406" s="125"/>
      <c r="J406" s="125"/>
      <c r="K406" s="125"/>
      <c r="L406" s="125"/>
    </row>
    <row r="407" spans="2:12">
      <c r="B407" s="126"/>
      <c r="C407" s="126"/>
      <c r="D407" s="125"/>
      <c r="E407" s="125"/>
      <c r="F407" s="125"/>
      <c r="G407" s="125"/>
      <c r="H407" s="125"/>
      <c r="I407" s="125"/>
      <c r="J407" s="125"/>
      <c r="K407" s="125"/>
      <c r="L407" s="125"/>
    </row>
    <row r="408" spans="2:12">
      <c r="B408" s="126"/>
      <c r="C408" s="126"/>
      <c r="D408" s="125"/>
      <c r="E408" s="125"/>
      <c r="F408" s="125"/>
      <c r="G408" s="125"/>
      <c r="H408" s="125"/>
      <c r="I408" s="125"/>
      <c r="J408" s="125"/>
      <c r="K408" s="125"/>
      <c r="L408" s="125"/>
    </row>
    <row r="409" spans="2:12">
      <c r="B409" s="126"/>
      <c r="C409" s="126"/>
      <c r="D409" s="125"/>
      <c r="E409" s="125"/>
      <c r="F409" s="125"/>
      <c r="G409" s="125"/>
      <c r="H409" s="125"/>
      <c r="I409" s="125"/>
      <c r="J409" s="125"/>
      <c r="K409" s="125"/>
      <c r="L409" s="125"/>
    </row>
    <row r="410" spans="2:12">
      <c r="B410" s="126"/>
      <c r="C410" s="126"/>
      <c r="D410" s="125"/>
      <c r="E410" s="125"/>
      <c r="F410" s="125"/>
      <c r="G410" s="125"/>
      <c r="H410" s="125"/>
      <c r="I410" s="125"/>
      <c r="J410" s="125"/>
      <c r="K410" s="125"/>
      <c r="L410" s="125"/>
    </row>
    <row r="411" spans="2:12">
      <c r="B411" s="126"/>
      <c r="C411" s="126"/>
      <c r="D411" s="125"/>
      <c r="E411" s="125"/>
      <c r="F411" s="125"/>
      <c r="G411" s="125"/>
      <c r="H411" s="125"/>
      <c r="I411" s="125"/>
      <c r="J411" s="125"/>
      <c r="K411" s="125"/>
      <c r="L411" s="125"/>
    </row>
    <row r="412" spans="2:12">
      <c r="B412" s="126"/>
      <c r="C412" s="126"/>
      <c r="D412" s="125"/>
      <c r="E412" s="125"/>
      <c r="F412" s="125"/>
      <c r="G412" s="125"/>
      <c r="H412" s="125"/>
      <c r="I412" s="125"/>
      <c r="J412" s="125"/>
      <c r="K412" s="125"/>
      <c r="L412" s="125"/>
    </row>
    <row r="413" spans="2:12">
      <c r="B413" s="126"/>
      <c r="C413" s="126"/>
      <c r="D413" s="125"/>
      <c r="E413" s="125"/>
      <c r="F413" s="125"/>
      <c r="G413" s="125"/>
      <c r="H413" s="125"/>
      <c r="I413" s="125"/>
      <c r="J413" s="125"/>
      <c r="K413" s="125"/>
      <c r="L413" s="125"/>
    </row>
    <row r="414" spans="2:12">
      <c r="B414" s="126"/>
      <c r="C414" s="126"/>
      <c r="D414" s="125"/>
      <c r="E414" s="125"/>
      <c r="F414" s="125"/>
      <c r="G414" s="125"/>
      <c r="H414" s="125"/>
      <c r="I414" s="125"/>
      <c r="J414" s="125"/>
      <c r="K414" s="125"/>
      <c r="L414" s="125"/>
    </row>
    <row r="415" spans="2:12">
      <c r="B415" s="126"/>
      <c r="C415" s="126"/>
      <c r="D415" s="125"/>
      <c r="E415" s="125"/>
      <c r="F415" s="125"/>
      <c r="G415" s="125"/>
      <c r="H415" s="125"/>
      <c r="I415" s="125"/>
      <c r="J415" s="125"/>
      <c r="K415" s="125"/>
      <c r="L415" s="125"/>
    </row>
    <row r="416" spans="2:12">
      <c r="B416" s="126"/>
      <c r="C416" s="126"/>
      <c r="D416" s="125"/>
      <c r="E416" s="125"/>
      <c r="F416" s="125"/>
      <c r="G416" s="125"/>
      <c r="H416" s="125"/>
      <c r="I416" s="125"/>
      <c r="J416" s="125"/>
      <c r="K416" s="125"/>
      <c r="L416" s="125"/>
    </row>
    <row r="417" spans="2:12">
      <c r="B417" s="126"/>
      <c r="C417" s="126"/>
      <c r="D417" s="125"/>
      <c r="E417" s="125"/>
      <c r="F417" s="125"/>
      <c r="G417" s="125"/>
      <c r="H417" s="125"/>
      <c r="I417" s="125"/>
      <c r="J417" s="125"/>
      <c r="K417" s="125"/>
      <c r="L417" s="125"/>
    </row>
    <row r="418" spans="2:12">
      <c r="B418" s="126"/>
      <c r="C418" s="126"/>
      <c r="D418" s="125"/>
      <c r="E418" s="125"/>
      <c r="F418" s="125"/>
      <c r="G418" s="125"/>
      <c r="H418" s="125"/>
      <c r="I418" s="125"/>
      <c r="J418" s="125"/>
      <c r="K418" s="125"/>
      <c r="L418" s="125"/>
    </row>
    <row r="419" spans="2:12">
      <c r="B419" s="126"/>
      <c r="C419" s="126"/>
      <c r="D419" s="125"/>
      <c r="E419" s="125"/>
      <c r="F419" s="125"/>
      <c r="G419" s="125"/>
      <c r="H419" s="125"/>
      <c r="I419" s="125"/>
      <c r="J419" s="125"/>
      <c r="K419" s="125"/>
      <c r="L419" s="125"/>
    </row>
    <row r="420" spans="2:12">
      <c r="B420" s="126"/>
      <c r="C420" s="126"/>
      <c r="D420" s="125"/>
      <c r="E420" s="125"/>
      <c r="F420" s="125"/>
      <c r="G420" s="125"/>
      <c r="H420" s="125"/>
      <c r="I420" s="125"/>
      <c r="J420" s="125"/>
      <c r="K420" s="125"/>
      <c r="L420" s="125"/>
    </row>
    <row r="421" spans="2:12">
      <c r="B421" s="126"/>
      <c r="C421" s="126"/>
      <c r="D421" s="125"/>
      <c r="E421" s="125"/>
      <c r="F421" s="125"/>
      <c r="G421" s="125"/>
      <c r="H421" s="125"/>
      <c r="I421" s="125"/>
      <c r="J421" s="125"/>
      <c r="K421" s="125"/>
      <c r="L421" s="125"/>
    </row>
    <row r="422" spans="2:12">
      <c r="B422" s="126"/>
      <c r="C422" s="126"/>
      <c r="D422" s="125"/>
      <c r="E422" s="125"/>
      <c r="F422" s="125"/>
      <c r="G422" s="125"/>
      <c r="H422" s="125"/>
      <c r="I422" s="125"/>
      <c r="J422" s="125"/>
      <c r="K422" s="125"/>
      <c r="L422" s="125"/>
    </row>
    <row r="423" spans="2:12">
      <c r="B423" s="126"/>
      <c r="C423" s="126"/>
      <c r="D423" s="125"/>
      <c r="E423" s="125"/>
      <c r="F423" s="125"/>
      <c r="G423" s="125"/>
      <c r="H423" s="125"/>
      <c r="I423" s="125"/>
      <c r="J423" s="125"/>
      <c r="K423" s="125"/>
      <c r="L423" s="125"/>
    </row>
    <row r="424" spans="2:12">
      <c r="B424" s="126"/>
      <c r="C424" s="126"/>
      <c r="D424" s="125"/>
      <c r="E424" s="125"/>
      <c r="F424" s="125"/>
      <c r="G424" s="125"/>
      <c r="H424" s="125"/>
      <c r="I424" s="125"/>
      <c r="J424" s="125"/>
      <c r="K424" s="125"/>
      <c r="L424" s="125"/>
    </row>
    <row r="425" spans="2:12">
      <c r="B425" s="126"/>
      <c r="C425" s="126"/>
      <c r="D425" s="125"/>
      <c r="E425" s="125"/>
      <c r="F425" s="125"/>
      <c r="G425" s="125"/>
      <c r="H425" s="125"/>
      <c r="I425" s="125"/>
      <c r="J425" s="125"/>
      <c r="K425" s="125"/>
      <c r="L425" s="125"/>
    </row>
    <row r="426" spans="2:12">
      <c r="B426" s="126"/>
      <c r="C426" s="126"/>
      <c r="D426" s="125"/>
      <c r="E426" s="125"/>
      <c r="F426" s="125"/>
      <c r="G426" s="125"/>
      <c r="H426" s="125"/>
      <c r="I426" s="125"/>
      <c r="J426" s="125"/>
      <c r="K426" s="125"/>
      <c r="L426" s="125"/>
    </row>
    <row r="427" spans="2:12">
      <c r="B427" s="126"/>
      <c r="C427" s="126"/>
      <c r="D427" s="125"/>
      <c r="E427" s="125"/>
      <c r="F427" s="125"/>
      <c r="G427" s="125"/>
      <c r="H427" s="125"/>
      <c r="I427" s="125"/>
      <c r="J427" s="125"/>
      <c r="K427" s="125"/>
      <c r="L427" s="125"/>
    </row>
    <row r="428" spans="2:12">
      <c r="B428" s="126"/>
      <c r="C428" s="126"/>
      <c r="D428" s="125"/>
      <c r="E428" s="125"/>
      <c r="F428" s="125"/>
      <c r="G428" s="125"/>
      <c r="H428" s="125"/>
      <c r="I428" s="125"/>
      <c r="J428" s="125"/>
      <c r="K428" s="125"/>
      <c r="L428" s="125"/>
    </row>
    <row r="429" spans="2:12">
      <c r="B429" s="126"/>
      <c r="C429" s="126"/>
      <c r="D429" s="125"/>
      <c r="E429" s="125"/>
      <c r="F429" s="125"/>
      <c r="G429" s="125"/>
      <c r="H429" s="125"/>
      <c r="I429" s="125"/>
      <c r="J429" s="125"/>
      <c r="K429" s="125"/>
      <c r="L429" s="125"/>
    </row>
    <row r="430" spans="2:12">
      <c r="B430" s="126"/>
      <c r="C430" s="126"/>
      <c r="D430" s="125"/>
      <c r="E430" s="125"/>
      <c r="F430" s="125"/>
      <c r="G430" s="125"/>
      <c r="H430" s="125"/>
      <c r="I430" s="125"/>
      <c r="J430" s="125"/>
      <c r="K430" s="125"/>
      <c r="L430" s="125"/>
    </row>
    <row r="431" spans="2:12">
      <c r="B431" s="126"/>
      <c r="C431" s="126"/>
      <c r="D431" s="125"/>
      <c r="E431" s="125"/>
      <c r="F431" s="125"/>
      <c r="G431" s="125"/>
      <c r="H431" s="125"/>
      <c r="I431" s="125"/>
      <c r="J431" s="125"/>
      <c r="K431" s="125"/>
      <c r="L431" s="125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5" type="noConversion"/>
  <dataValidations count="1">
    <dataValidation allowBlank="1" showInputMessage="1" showErrorMessage="1" sqref="A1:A1048576 B1:B17 C5:C1048576 B19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Props1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C070A1-B1B4-443C-95AE-F1F3DD5ABB3F}">
  <ds:schemaRefs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microsoft.com/sharepoint/v3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46656d4-8850-49b3-aebd-68bd05f7f43d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2020-07-23T12:02:28Z</cp:lastPrinted>
  <dcterms:created xsi:type="dcterms:W3CDTF">2005-07-19T07:39:38Z</dcterms:created>
  <dcterms:modified xsi:type="dcterms:W3CDTF">2020-09-03T12:20:41Z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