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הלוואות!$B$6:$Q$50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מניות'!$B$6:$M$18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2">'לא סחיר- תעודות התחייבות ממשלתי'!$B$6:$P$24</definedName>
    <definedName name="Print_Area" localSheetId="11">'מוצרים מובנים'!$B$6:$Q$37</definedName>
    <definedName name="Print_Area" localSheetId="1">מזומנים!$B$6:$K$39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K41" i="58" l="1"/>
  <c r="L41" i="58"/>
  <c r="C10" i="84" l="1"/>
  <c r="R262" i="61" l="1"/>
  <c r="R253" i="61" s="1"/>
  <c r="R254" i="61"/>
  <c r="R245" i="61"/>
  <c r="R161" i="61"/>
  <c r="R12" i="61" s="1"/>
  <c r="R13" i="61"/>
  <c r="S326" i="61"/>
  <c r="S187" i="61"/>
  <c r="O187" i="61"/>
  <c r="S179" i="61"/>
  <c r="O179" i="61"/>
  <c r="S130" i="61"/>
  <c r="S129" i="61"/>
  <c r="S128" i="61"/>
  <c r="S127" i="61"/>
  <c r="O130" i="61"/>
  <c r="O129" i="61"/>
  <c r="O128" i="61"/>
  <c r="O127" i="61"/>
  <c r="S119" i="61"/>
  <c r="S118" i="61"/>
  <c r="S117" i="61"/>
  <c r="O119" i="61"/>
  <c r="O118" i="61"/>
  <c r="O117" i="61"/>
  <c r="S104" i="61"/>
  <c r="S103" i="61"/>
  <c r="O104" i="61"/>
  <c r="O103" i="61"/>
  <c r="S100" i="61"/>
  <c r="S99" i="61"/>
  <c r="S98" i="61"/>
  <c r="S97" i="61"/>
  <c r="O100" i="61"/>
  <c r="O99" i="61"/>
  <c r="O98" i="61"/>
  <c r="O97" i="61"/>
  <c r="S72" i="61"/>
  <c r="S71" i="61"/>
  <c r="S70" i="61"/>
  <c r="S69" i="61"/>
  <c r="O72" i="61"/>
  <c r="O71" i="61"/>
  <c r="O70" i="61"/>
  <c r="O69" i="61"/>
  <c r="J14" i="81"/>
  <c r="I11" i="81"/>
  <c r="L11" i="62"/>
  <c r="L12" i="62"/>
  <c r="L13" i="62"/>
  <c r="L44" i="62"/>
  <c r="L87" i="62"/>
  <c r="L131" i="62"/>
  <c r="L132" i="62"/>
  <c r="L158" i="62"/>
  <c r="N246" i="62"/>
  <c r="N245" i="62"/>
  <c r="N244" i="62"/>
  <c r="N243" i="62"/>
  <c r="N242" i="62"/>
  <c r="N241" i="62"/>
  <c r="N240" i="62"/>
  <c r="N239" i="62"/>
  <c r="N238" i="62"/>
  <c r="N237" i="62"/>
  <c r="N236" i="62"/>
  <c r="N235" i="62"/>
  <c r="N234" i="62"/>
  <c r="N233" i="62"/>
  <c r="N232" i="62"/>
  <c r="N231" i="62"/>
  <c r="N230" i="62"/>
  <c r="N229" i="62"/>
  <c r="N228" i="62"/>
  <c r="N227" i="62"/>
  <c r="N226" i="62"/>
  <c r="N225" i="62"/>
  <c r="N224" i="62"/>
  <c r="N223" i="62"/>
  <c r="N222" i="62"/>
  <c r="N221" i="62"/>
  <c r="N220" i="62"/>
  <c r="N219" i="62"/>
  <c r="N218" i="62"/>
  <c r="N217" i="62"/>
  <c r="N216" i="62"/>
  <c r="N215" i="62"/>
  <c r="N214" i="62"/>
  <c r="N213" i="62"/>
  <c r="N212" i="62"/>
  <c r="N211" i="62"/>
  <c r="N210" i="62"/>
  <c r="N209" i="62"/>
  <c r="N208" i="62"/>
  <c r="N207" i="62"/>
  <c r="N206" i="62"/>
  <c r="N205" i="62"/>
  <c r="N204" i="62"/>
  <c r="N203" i="62"/>
  <c r="N202" i="62"/>
  <c r="N201" i="62"/>
  <c r="N200" i="62"/>
  <c r="N199" i="62"/>
  <c r="N198" i="62"/>
  <c r="N197" i="62"/>
  <c r="N196" i="62"/>
  <c r="N195" i="62"/>
  <c r="N194" i="62"/>
  <c r="N193" i="62"/>
  <c r="N192" i="62"/>
  <c r="N191" i="62"/>
  <c r="N190" i="62"/>
  <c r="N189" i="62"/>
  <c r="N188" i="62"/>
  <c r="N187" i="62"/>
  <c r="N186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6" i="62"/>
  <c r="N155" i="62"/>
  <c r="N154" i="62"/>
  <c r="N153" i="62"/>
  <c r="N152" i="62"/>
  <c r="N151" i="62"/>
  <c r="N150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29" i="62"/>
  <c r="N128" i="62"/>
  <c r="N127" i="62"/>
  <c r="N126" i="62"/>
  <c r="N125" i="62"/>
  <c r="N124" i="62"/>
  <c r="N123" i="62"/>
  <c r="N122" i="62"/>
  <c r="N121" i="62"/>
  <c r="N120" i="62"/>
  <c r="N119" i="62"/>
  <c r="N118" i="62"/>
  <c r="N117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5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7" i="62"/>
  <c r="N46" i="62"/>
  <c r="N45" i="62"/>
  <c r="N44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I10" i="81"/>
  <c r="M92" i="63"/>
  <c r="M91" i="63"/>
  <c r="M90" i="63"/>
  <c r="M89" i="63"/>
  <c r="M88" i="63"/>
  <c r="M86" i="63"/>
  <c r="M85" i="63"/>
  <c r="M84" i="63"/>
  <c r="M83" i="63"/>
  <c r="M82" i="63"/>
  <c r="M81" i="63"/>
  <c r="M80" i="63"/>
  <c r="M79" i="63"/>
  <c r="M78" i="63"/>
  <c r="M77" i="63"/>
  <c r="M76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39" i="63"/>
  <c r="M38" i="63"/>
  <c r="M37" i="63"/>
  <c r="M36" i="63"/>
  <c r="M35" i="63"/>
  <c r="M34" i="63"/>
  <c r="M33" i="63"/>
  <c r="M32" i="63"/>
  <c r="M31" i="63"/>
  <c r="M30" i="63"/>
  <c r="M29" i="63"/>
  <c r="M28" i="63"/>
  <c r="M27" i="63"/>
  <c r="M26" i="63"/>
  <c r="M25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42" i="64"/>
  <c r="N41" i="64"/>
  <c r="N40" i="64"/>
  <c r="N39" i="64"/>
  <c r="N38" i="64"/>
  <c r="N37" i="64"/>
  <c r="N36" i="64"/>
  <c r="N34" i="64"/>
  <c r="N33" i="64"/>
  <c r="N31" i="64"/>
  <c r="N30" i="64"/>
  <c r="N29" i="64"/>
  <c r="N28" i="64"/>
  <c r="N27" i="64"/>
  <c r="N26" i="64"/>
  <c r="N25" i="64"/>
  <c r="N24" i="64"/>
  <c r="N23" i="64"/>
  <c r="N22" i="64"/>
  <c r="N21" i="64"/>
  <c r="N20" i="64"/>
  <c r="N19" i="64"/>
  <c r="N18" i="64"/>
  <c r="N17" i="64"/>
  <c r="N16" i="64"/>
  <c r="N15" i="64"/>
  <c r="N14" i="64"/>
  <c r="N13" i="64"/>
  <c r="N12" i="64"/>
  <c r="N11" i="64"/>
  <c r="K14" i="65"/>
  <c r="K13" i="65"/>
  <c r="K12" i="65"/>
  <c r="K11" i="65"/>
  <c r="K21" i="66"/>
  <c r="K20" i="66"/>
  <c r="K19" i="66"/>
  <c r="K18" i="66"/>
  <c r="K17" i="66"/>
  <c r="K15" i="66"/>
  <c r="K14" i="66"/>
  <c r="K13" i="66"/>
  <c r="K12" i="66"/>
  <c r="K11" i="66"/>
  <c r="J16" i="67"/>
  <c r="J15" i="67"/>
  <c r="J14" i="67"/>
  <c r="J13" i="67"/>
  <c r="J12" i="67"/>
  <c r="J11" i="67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7" i="69"/>
  <c r="O16" i="69"/>
  <c r="O15" i="69"/>
  <c r="O14" i="69"/>
  <c r="O13" i="69"/>
  <c r="O12" i="69"/>
  <c r="O11" i="69"/>
  <c r="R19" i="71"/>
  <c r="R18" i="71"/>
  <c r="R17" i="71"/>
  <c r="R16" i="71"/>
  <c r="R14" i="71"/>
  <c r="R13" i="71"/>
  <c r="R12" i="71"/>
  <c r="R11" i="71"/>
  <c r="L18" i="72"/>
  <c r="L17" i="72"/>
  <c r="L16" i="72"/>
  <c r="L15" i="72"/>
  <c r="L14" i="72"/>
  <c r="L13" i="72"/>
  <c r="L12" i="72"/>
  <c r="L11" i="72"/>
  <c r="R11" i="61" l="1"/>
  <c r="T286" i="61"/>
  <c r="T34" i="61"/>
  <c r="T77" i="61"/>
  <c r="T13" i="61"/>
  <c r="T318" i="61"/>
  <c r="T307" i="61"/>
  <c r="T270" i="61"/>
  <c r="T260" i="61"/>
  <c r="T248" i="61"/>
  <c r="T215" i="61"/>
  <c r="T204" i="61"/>
  <c r="T183" i="61"/>
  <c r="T162" i="61"/>
  <c r="T139" i="61"/>
  <c r="T129" i="61"/>
  <c r="T97" i="61"/>
  <c r="T86" i="61"/>
  <c r="T75" i="61"/>
  <c r="T43" i="61"/>
  <c r="T33" i="61"/>
  <c r="T279" i="61"/>
  <c r="T335" i="61"/>
  <c r="T314" i="61"/>
  <c r="T303" i="61"/>
  <c r="T278" i="61"/>
  <c r="T256" i="61"/>
  <c r="T243" i="61"/>
  <c r="T211" i="61"/>
  <c r="T200" i="61"/>
  <c r="T179" i="61"/>
  <c r="T157" i="61"/>
  <c r="T135" i="61"/>
  <c r="T125" i="61"/>
  <c r="T93" i="61"/>
  <c r="T82" i="61"/>
  <c r="T71" i="61"/>
  <c r="T50" i="61"/>
  <c r="T39" i="61"/>
  <c r="T29" i="61"/>
  <c r="T277" i="61"/>
  <c r="T345" i="61"/>
  <c r="T334" i="61"/>
  <c r="T313" i="61"/>
  <c r="T302" i="61"/>
  <c r="T290" i="61"/>
  <c r="T268" i="61"/>
  <c r="T254" i="61"/>
  <c r="T242" i="61"/>
  <c r="T220" i="61"/>
  <c r="T210" i="61"/>
  <c r="T199" i="61"/>
  <c r="T178" i="61"/>
  <c r="T167" i="61"/>
  <c r="T155" i="61"/>
  <c r="T134" i="61"/>
  <c r="T17" i="61"/>
  <c r="T38" i="61"/>
  <c r="T81" i="61"/>
  <c r="T102" i="61"/>
  <c r="T123" i="61"/>
  <c r="T206" i="61"/>
  <c r="T249" i="61"/>
  <c r="T297" i="61"/>
  <c r="T12" i="61"/>
  <c r="T23" i="61"/>
  <c r="T45" i="61"/>
  <c r="T87" i="61"/>
  <c r="T109" i="61"/>
  <c r="T130" i="61"/>
  <c r="T216" i="61"/>
  <c r="T262" i="61"/>
  <c r="T309" i="61"/>
  <c r="T27" i="61"/>
  <c r="T49" i="61"/>
  <c r="T70" i="61"/>
  <c r="T113" i="61"/>
  <c r="T141" i="61"/>
  <c r="T184" i="61"/>
  <c r="T271" i="61"/>
  <c r="T319" i="61"/>
  <c r="T264" i="61"/>
  <c r="T352" i="61"/>
  <c r="T348" i="61"/>
  <c r="T344" i="61"/>
  <c r="T336" i="61"/>
  <c r="T332" i="61"/>
  <c r="T328" i="61"/>
  <c r="T320" i="61"/>
  <c r="T316" i="61"/>
  <c r="T312" i="61"/>
  <c r="T304" i="61"/>
  <c r="T300" i="61"/>
  <c r="T295" i="61"/>
  <c r="T287" i="61"/>
  <c r="T284" i="61"/>
  <c r="T282" i="61"/>
  <c r="T269" i="61"/>
  <c r="T266" i="61"/>
  <c r="T259" i="61"/>
  <c r="T250" i="61"/>
  <c r="T246" i="61"/>
  <c r="T241" i="61"/>
  <c r="T233" i="61"/>
  <c r="T229" i="61"/>
  <c r="T225" i="61"/>
  <c r="T217" i="61"/>
  <c r="T213" i="61"/>
  <c r="T209" i="61"/>
  <c r="T201" i="61"/>
  <c r="T197" i="61"/>
  <c r="T193" i="61"/>
  <c r="T185" i="61"/>
  <c r="T181" i="61"/>
  <c r="T177" i="61"/>
  <c r="T169" i="61"/>
  <c r="T165" i="61"/>
  <c r="T161" i="61"/>
  <c r="T152" i="61"/>
  <c r="T148" i="61"/>
  <c r="T144" i="61"/>
  <c r="T136" i="61"/>
  <c r="T132" i="61"/>
  <c r="T128" i="61"/>
  <c r="T120" i="61"/>
  <c r="T116" i="61"/>
  <c r="T112" i="61"/>
  <c r="T104" i="61"/>
  <c r="T100" i="61"/>
  <c r="T96" i="61"/>
  <c r="T88" i="61"/>
  <c r="T84" i="61"/>
  <c r="T80" i="61"/>
  <c r="T72" i="61"/>
  <c r="T68" i="61"/>
  <c r="T64" i="61"/>
  <c r="T56" i="61"/>
  <c r="T52" i="61"/>
  <c r="T48" i="61"/>
  <c r="T40" i="61"/>
  <c r="T36" i="61"/>
  <c r="T32" i="61"/>
  <c r="T24" i="61"/>
  <c r="T20" i="61"/>
  <c r="T16" i="61"/>
  <c r="T19" i="61"/>
  <c r="T25" i="61"/>
  <c r="T30" i="61"/>
  <c r="T41" i="61"/>
  <c r="T46" i="61"/>
  <c r="T51" i="61"/>
  <c r="T62" i="61"/>
  <c r="T67" i="61"/>
  <c r="T73" i="61"/>
  <c r="T83" i="61"/>
  <c r="T89" i="61"/>
  <c r="T94" i="61"/>
  <c r="T105" i="61"/>
  <c r="T110" i="61"/>
  <c r="T115" i="61"/>
  <c r="T126" i="61"/>
  <c r="T131" i="61"/>
  <c r="T137" i="61"/>
  <c r="T147" i="61"/>
  <c r="T153" i="61"/>
  <c r="T158" i="61"/>
  <c r="T170" i="61"/>
  <c r="T175" i="61"/>
  <c r="T180" i="61"/>
  <c r="T191" i="61"/>
  <c r="T196" i="61"/>
  <c r="T202" i="61"/>
  <c r="T212" i="61"/>
  <c r="T218" i="61"/>
  <c r="T223" i="61"/>
  <c r="T234" i="61"/>
  <c r="T239" i="61"/>
  <c r="T245" i="61"/>
  <c r="T257" i="61"/>
  <c r="T263" i="61"/>
  <c r="T280" i="61"/>
  <c r="T283" i="61"/>
  <c r="T288" i="61"/>
  <c r="T293" i="61"/>
  <c r="T305" i="61"/>
  <c r="T310" i="61"/>
  <c r="T315" i="61"/>
  <c r="T326" i="61"/>
  <c r="T331" i="61"/>
  <c r="T337" i="61"/>
  <c r="T347" i="61"/>
  <c r="T353" i="61"/>
  <c r="T356" i="61"/>
  <c r="T15" i="61"/>
  <c r="T21" i="61"/>
  <c r="T26" i="61"/>
  <c r="T37" i="61"/>
  <c r="T42" i="61"/>
  <c r="T47" i="61"/>
  <c r="T58" i="61"/>
  <c r="T63" i="61"/>
  <c r="T69" i="61"/>
  <c r="T79" i="61"/>
  <c r="T85" i="61"/>
  <c r="T90" i="61"/>
  <c r="T101" i="61"/>
  <c r="T106" i="61"/>
  <c r="T111" i="61"/>
  <c r="T122" i="61"/>
  <c r="T127" i="61"/>
  <c r="T133" i="61"/>
  <c r="T143" i="61"/>
  <c r="T149" i="61"/>
  <c r="T154" i="61"/>
  <c r="T166" i="61"/>
  <c r="T171" i="61"/>
  <c r="T176" i="61"/>
  <c r="T187" i="61"/>
  <c r="T192" i="61"/>
  <c r="T198" i="61"/>
  <c r="T208" i="61"/>
  <c r="T214" i="61"/>
  <c r="T219" i="61"/>
  <c r="T230" i="61"/>
  <c r="T235" i="61"/>
  <c r="T240" i="61"/>
  <c r="T253" i="61"/>
  <c r="T258" i="61"/>
  <c r="T267" i="61"/>
  <c r="T273" i="61"/>
  <c r="T298" i="61"/>
  <c r="T289" i="61"/>
  <c r="T301" i="61"/>
  <c r="T306" i="61"/>
  <c r="T311" i="61"/>
  <c r="T322" i="61"/>
  <c r="T327" i="61"/>
  <c r="T333" i="61"/>
  <c r="T343" i="61"/>
  <c r="T349" i="61"/>
  <c r="T354" i="61"/>
  <c r="J60" i="73"/>
  <c r="J59" i="73"/>
  <c r="J58" i="73"/>
  <c r="J57" i="73"/>
  <c r="J56" i="73"/>
  <c r="J55" i="73"/>
  <c r="J54" i="73"/>
  <c r="J53" i="73"/>
  <c r="J52" i="73"/>
  <c r="J51" i="73"/>
  <c r="J50" i="73"/>
  <c r="J49" i="73"/>
  <c r="J48" i="73"/>
  <c r="J47" i="73"/>
  <c r="J46" i="73"/>
  <c r="J45" i="73"/>
  <c r="J44" i="73"/>
  <c r="J43" i="73"/>
  <c r="J42" i="73"/>
  <c r="J41" i="73"/>
  <c r="J40" i="73"/>
  <c r="J39" i="73"/>
  <c r="J38" i="73"/>
  <c r="J37" i="73"/>
  <c r="J36" i="73"/>
  <c r="J35" i="73"/>
  <c r="J34" i="73"/>
  <c r="J33" i="73"/>
  <c r="J32" i="73"/>
  <c r="J31" i="73"/>
  <c r="J30" i="73"/>
  <c r="J29" i="73"/>
  <c r="J27" i="73"/>
  <c r="J26" i="73"/>
  <c r="J25" i="73"/>
  <c r="J23" i="73"/>
  <c r="J22" i="73"/>
  <c r="J21" i="73"/>
  <c r="J20" i="73"/>
  <c r="J19" i="73"/>
  <c r="J17" i="73"/>
  <c r="J16" i="73"/>
  <c r="J14" i="73"/>
  <c r="J13" i="73"/>
  <c r="J12" i="73"/>
  <c r="J11" i="73"/>
  <c r="K13" i="74"/>
  <c r="K12" i="74"/>
  <c r="K11" i="74"/>
  <c r="J217" i="76"/>
  <c r="J216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1" i="76"/>
  <c r="J200" i="76"/>
  <c r="J199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P49" i="78"/>
  <c r="P48" i="78" s="1"/>
  <c r="P20" i="78"/>
  <c r="P11" i="78" s="1"/>
  <c r="P12" i="78"/>
  <c r="Q51" i="59"/>
  <c r="Q50" i="59"/>
  <c r="Q49" i="59"/>
  <c r="Q48" i="59"/>
  <c r="Q47" i="59"/>
  <c r="Q46" i="59"/>
  <c r="Q44" i="59"/>
  <c r="Q43" i="59"/>
  <c r="Q42" i="59"/>
  <c r="Q41" i="59"/>
  <c r="Q40" i="59"/>
  <c r="Q39" i="59"/>
  <c r="Q38" i="59"/>
  <c r="Q37" i="59"/>
  <c r="Q36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J12" i="58"/>
  <c r="J19" i="58"/>
  <c r="C35" i="88"/>
  <c r="C31" i="88"/>
  <c r="C29" i="88"/>
  <c r="C28" i="88"/>
  <c r="C27" i="88"/>
  <c r="C26" i="88"/>
  <c r="C24" i="88"/>
  <c r="C21" i="88"/>
  <c r="C20" i="88"/>
  <c r="C19" i="88"/>
  <c r="C18" i="88"/>
  <c r="C17" i="88"/>
  <c r="C16" i="88"/>
  <c r="C15" i="88"/>
  <c r="C13" i="88"/>
  <c r="C43" i="88"/>
  <c r="J11" i="58" l="1"/>
  <c r="J10" i="58"/>
  <c r="K15" i="58" s="1"/>
  <c r="T151" i="61"/>
  <c r="T330" i="61"/>
  <c r="T98" i="61"/>
  <c r="T350" i="61"/>
  <c r="T296" i="61"/>
  <c r="T226" i="61"/>
  <c r="T172" i="61"/>
  <c r="T118" i="61"/>
  <c r="T54" i="61"/>
  <c r="T346" i="61"/>
  <c r="T292" i="61"/>
  <c r="T222" i="61"/>
  <c r="T168" i="61"/>
  <c r="T114" i="61"/>
  <c r="T61" i="61"/>
  <c r="T18" i="61"/>
  <c r="T323" i="61"/>
  <c r="T274" i="61"/>
  <c r="T231" i="61"/>
  <c r="T188" i="61"/>
  <c r="T145" i="61"/>
  <c r="T59" i="61"/>
  <c r="T163" i="61"/>
  <c r="T341" i="61"/>
  <c r="T66" i="61"/>
  <c r="T174" i="61"/>
  <c r="T351" i="61"/>
  <c r="T91" i="61"/>
  <c r="T227" i="61"/>
  <c r="T355" i="61"/>
  <c r="T340" i="61"/>
  <c r="T324" i="61"/>
  <c r="T308" i="61"/>
  <c r="T291" i="61"/>
  <c r="T275" i="61"/>
  <c r="T255" i="61"/>
  <c r="T237" i="61"/>
  <c r="T221" i="61"/>
  <c r="T205" i="61"/>
  <c r="T189" i="61"/>
  <c r="T173" i="61"/>
  <c r="T156" i="61"/>
  <c r="T140" i="61"/>
  <c r="T124" i="61"/>
  <c r="T108" i="61"/>
  <c r="T92" i="61"/>
  <c r="T76" i="61"/>
  <c r="T60" i="61"/>
  <c r="T44" i="61"/>
  <c r="T28" i="61"/>
  <c r="T14" i="61"/>
  <c r="T35" i="61"/>
  <c r="T57" i="61"/>
  <c r="T78" i="61"/>
  <c r="T99" i="61"/>
  <c r="T121" i="61"/>
  <c r="T142" i="61"/>
  <c r="T164" i="61"/>
  <c r="T186" i="61"/>
  <c r="T207" i="61"/>
  <c r="T228" i="61"/>
  <c r="T251" i="61"/>
  <c r="T272" i="61"/>
  <c r="T299" i="61"/>
  <c r="T321" i="61"/>
  <c r="T342" i="61"/>
  <c r="T11" i="61"/>
  <c r="T31" i="61"/>
  <c r="T53" i="61"/>
  <c r="T74" i="61"/>
  <c r="T95" i="61"/>
  <c r="T117" i="61"/>
  <c r="T138" i="61"/>
  <c r="T159" i="61"/>
  <c r="T182" i="61"/>
  <c r="T203" i="61"/>
  <c r="T224" i="61"/>
  <c r="T247" i="61"/>
  <c r="T281" i="61"/>
  <c r="T294" i="61"/>
  <c r="T317" i="61"/>
  <c r="T338" i="61"/>
  <c r="T265" i="61"/>
  <c r="T55" i="61"/>
  <c r="T195" i="61"/>
  <c r="T339" i="61"/>
  <c r="T103" i="61"/>
  <c r="T146" i="61"/>
  <c r="T190" i="61"/>
  <c r="T232" i="61"/>
  <c r="T276" i="61"/>
  <c r="T325" i="61"/>
  <c r="T22" i="61"/>
  <c r="T65" i="61"/>
  <c r="T107" i="61"/>
  <c r="T150" i="61"/>
  <c r="T194" i="61"/>
  <c r="T236" i="61"/>
  <c r="T285" i="61"/>
  <c r="T329" i="61"/>
  <c r="T119" i="61"/>
  <c r="T238" i="61"/>
  <c r="J11" i="81"/>
  <c r="J13" i="81"/>
  <c r="C37" i="88"/>
  <c r="J12" i="81"/>
  <c r="P10" i="78"/>
  <c r="Q46" i="78" s="1"/>
  <c r="Q30" i="78"/>
  <c r="Q25" i="78"/>
  <c r="Q33" i="78"/>
  <c r="Q72" i="78"/>
  <c r="Q59" i="78"/>
  <c r="Q29" i="78"/>
  <c r="Q68" i="78"/>
  <c r="Q23" i="78"/>
  <c r="Q35" i="78"/>
  <c r="Q39" i="78"/>
  <c r="Q53" i="78"/>
  <c r="Q57" i="78"/>
  <c r="Q69" i="78"/>
  <c r="Q73" i="78"/>
  <c r="Q20" i="78"/>
  <c r="Q24" i="78"/>
  <c r="Q36" i="78"/>
  <c r="Q40" i="78"/>
  <c r="Q54" i="78"/>
  <c r="Q58" i="78"/>
  <c r="Q70" i="78"/>
  <c r="J10" i="81"/>
  <c r="K29" i="58"/>
  <c r="K33" i="58"/>
  <c r="K10" i="58"/>
  <c r="K22" i="58"/>
  <c r="K38" i="58"/>
  <c r="K12" i="58"/>
  <c r="C23" i="88"/>
  <c r="C12" i="88"/>
  <c r="K30" i="58" l="1"/>
  <c r="K19" i="58"/>
  <c r="K25" i="58"/>
  <c r="K26" i="58"/>
  <c r="K42" i="58"/>
  <c r="K43" i="58"/>
  <c r="K44" i="58"/>
  <c r="K35" i="58"/>
  <c r="K27" i="58"/>
  <c r="K17" i="58"/>
  <c r="K40" i="58"/>
  <c r="K32" i="58"/>
  <c r="K24" i="58"/>
  <c r="K14" i="58"/>
  <c r="K39" i="58"/>
  <c r="K31" i="58"/>
  <c r="K23" i="58"/>
  <c r="K13" i="58"/>
  <c r="C11" i="88"/>
  <c r="K36" i="58"/>
  <c r="K28" i="58"/>
  <c r="K20" i="58"/>
  <c r="K34" i="58"/>
  <c r="K16" i="58"/>
  <c r="K37" i="58"/>
  <c r="K21" i="58"/>
  <c r="K11" i="58"/>
  <c r="Q74" i="78"/>
  <c r="Q18" i="78"/>
  <c r="Q60" i="78"/>
  <c r="Q21" i="78"/>
  <c r="Q42" i="78"/>
  <c r="Q64" i="78"/>
  <c r="Q38" i="78"/>
  <c r="Q66" i="78"/>
  <c r="Q32" i="78"/>
  <c r="Q65" i="78"/>
  <c r="Q31" i="78"/>
  <c r="Q14" i="78"/>
  <c r="Q52" i="78"/>
  <c r="Q75" i="78"/>
  <c r="Q34" i="78"/>
  <c r="Q56" i="78"/>
  <c r="Q22" i="78"/>
  <c r="Q71" i="78"/>
  <c r="Q50" i="78"/>
  <c r="Q15" i="78"/>
  <c r="Q49" i="78"/>
  <c r="Q62" i="78"/>
  <c r="Q44" i="78"/>
  <c r="Q28" i="78"/>
  <c r="Q11" i="78"/>
  <c r="Q61" i="78"/>
  <c r="Q43" i="78"/>
  <c r="Q27" i="78"/>
  <c r="Q10" i="78"/>
  <c r="Q37" i="78"/>
  <c r="Q67" i="78"/>
  <c r="Q26" i="78"/>
  <c r="Q41" i="78"/>
  <c r="Q55" i="78"/>
  <c r="Q13" i="78"/>
  <c r="C33" i="88"/>
  <c r="Q45" i="78"/>
  <c r="Q12" i="78"/>
  <c r="Q51" i="78"/>
  <c r="Q17" i="78"/>
  <c r="Q48" i="78"/>
  <c r="Q16" i="78"/>
  <c r="Q63" i="78"/>
  <c r="C10" i="88" l="1"/>
  <c r="C42" i="88"/>
  <c r="K14" i="81" s="1"/>
  <c r="U264" i="61" l="1"/>
  <c r="U355" i="61"/>
  <c r="U352" i="61"/>
  <c r="U348" i="61"/>
  <c r="U344" i="61"/>
  <c r="U340" i="61"/>
  <c r="U336" i="61"/>
  <c r="U332" i="61"/>
  <c r="U328" i="61"/>
  <c r="U324" i="61"/>
  <c r="U320" i="61"/>
  <c r="U316" i="61"/>
  <c r="U312" i="61"/>
  <c r="U308" i="61"/>
  <c r="U304" i="61"/>
  <c r="U300" i="61"/>
  <c r="U295" i="61"/>
  <c r="U291" i="61"/>
  <c r="U287" i="61"/>
  <c r="U284" i="61"/>
  <c r="U282" i="61"/>
  <c r="U275" i="61"/>
  <c r="U269" i="61"/>
  <c r="U266" i="61"/>
  <c r="U259" i="61"/>
  <c r="U255" i="61"/>
  <c r="U250" i="61"/>
  <c r="U246" i="61"/>
  <c r="U241" i="61"/>
  <c r="U237" i="61"/>
  <c r="U233" i="61"/>
  <c r="U229" i="61"/>
  <c r="U225" i="61"/>
  <c r="U221" i="61"/>
  <c r="U217" i="61"/>
  <c r="U213" i="61"/>
  <c r="U209" i="61"/>
  <c r="U205" i="61"/>
  <c r="U201" i="61"/>
  <c r="U197" i="61"/>
  <c r="U193" i="61"/>
  <c r="U189" i="61"/>
  <c r="U185" i="61"/>
  <c r="U181" i="61"/>
  <c r="U177" i="61"/>
  <c r="U173" i="61"/>
  <c r="U169" i="61"/>
  <c r="U165" i="61"/>
  <c r="U161" i="61"/>
  <c r="U156" i="61"/>
  <c r="U152" i="61"/>
  <c r="U148" i="61"/>
  <c r="U144" i="61"/>
  <c r="U140" i="61"/>
  <c r="U136" i="61"/>
  <c r="U132" i="61"/>
  <c r="U128" i="61"/>
  <c r="U124" i="61"/>
  <c r="U120" i="61"/>
  <c r="U116" i="61"/>
  <c r="U112" i="61"/>
  <c r="U108" i="61"/>
  <c r="U104" i="61"/>
  <c r="U100" i="61"/>
  <c r="U96" i="61"/>
  <c r="U92" i="61"/>
  <c r="U88" i="61"/>
  <c r="U84" i="61"/>
  <c r="U80" i="61"/>
  <c r="U76" i="61"/>
  <c r="U72" i="61"/>
  <c r="U68" i="61"/>
  <c r="U64" i="61"/>
  <c r="U60" i="61"/>
  <c r="U56" i="61"/>
  <c r="U52" i="61"/>
  <c r="U48" i="61"/>
  <c r="U44" i="61"/>
  <c r="U40" i="61"/>
  <c r="U36" i="61"/>
  <c r="U32" i="61"/>
  <c r="U28" i="61"/>
  <c r="U24" i="61"/>
  <c r="U20" i="61"/>
  <c r="U356" i="61"/>
  <c r="U354" i="61"/>
  <c r="U350" i="61"/>
  <c r="U346" i="61"/>
  <c r="U342" i="61"/>
  <c r="U338" i="61"/>
  <c r="U334" i="61"/>
  <c r="U330" i="61"/>
  <c r="U326" i="61"/>
  <c r="U322" i="61"/>
  <c r="U318" i="61"/>
  <c r="U314" i="61"/>
  <c r="U310" i="61"/>
  <c r="U306" i="61"/>
  <c r="U302" i="61"/>
  <c r="U297" i="61"/>
  <c r="U293" i="61"/>
  <c r="U289" i="61"/>
  <c r="U285" i="61"/>
  <c r="U276" i="61"/>
  <c r="U272" i="61"/>
  <c r="U281" i="61"/>
  <c r="U268" i="61"/>
  <c r="U262" i="61"/>
  <c r="U257" i="61"/>
  <c r="U253" i="61"/>
  <c r="U248" i="61"/>
  <c r="U243" i="61"/>
  <c r="U239" i="61"/>
  <c r="U235" i="61"/>
  <c r="U231" i="61"/>
  <c r="U227" i="61"/>
  <c r="U223" i="61"/>
  <c r="U219" i="61"/>
  <c r="U215" i="61"/>
  <c r="U211" i="61"/>
  <c r="U207" i="61"/>
  <c r="U203" i="61"/>
  <c r="U199" i="61"/>
  <c r="U195" i="61"/>
  <c r="U191" i="61"/>
  <c r="U187" i="61"/>
  <c r="U183" i="61"/>
  <c r="U179" i="61"/>
  <c r="U175" i="61"/>
  <c r="U171" i="61"/>
  <c r="U167" i="61"/>
  <c r="U163" i="61"/>
  <c r="U158" i="61"/>
  <c r="U154" i="61"/>
  <c r="U150" i="61"/>
  <c r="U146" i="61"/>
  <c r="U142" i="61"/>
  <c r="U138" i="61"/>
  <c r="U134" i="61"/>
  <c r="U130" i="61"/>
  <c r="U126" i="61"/>
  <c r="U122" i="61"/>
  <c r="U118" i="61"/>
  <c r="U114" i="61"/>
  <c r="U110" i="61"/>
  <c r="U106" i="61"/>
  <c r="U102" i="61"/>
  <c r="U98" i="61"/>
  <c r="U94" i="61"/>
  <c r="U90" i="61"/>
  <c r="U86" i="61"/>
  <c r="U82" i="61"/>
  <c r="U78" i="61"/>
  <c r="U74" i="61"/>
  <c r="U70" i="61"/>
  <c r="U66" i="61"/>
  <c r="U62" i="61"/>
  <c r="U58" i="61"/>
  <c r="U54" i="61"/>
  <c r="U279" i="61"/>
  <c r="U349" i="61"/>
  <c r="U341" i="61"/>
  <c r="U333" i="61"/>
  <c r="U325" i="61"/>
  <c r="U317" i="61"/>
  <c r="U309" i="61"/>
  <c r="U301" i="61"/>
  <c r="U292" i="61"/>
  <c r="U298" i="61"/>
  <c r="U271" i="61"/>
  <c r="U267" i="61"/>
  <c r="U256" i="61"/>
  <c r="U247" i="61"/>
  <c r="U238" i="61"/>
  <c r="U230" i="61"/>
  <c r="U222" i="61"/>
  <c r="U214" i="61"/>
  <c r="U206" i="61"/>
  <c r="U198" i="61"/>
  <c r="U190" i="61"/>
  <c r="U182" i="61"/>
  <c r="U174" i="61"/>
  <c r="U166" i="61"/>
  <c r="U157" i="61"/>
  <c r="U149" i="61"/>
  <c r="U141" i="61"/>
  <c r="U133" i="61"/>
  <c r="U125" i="61"/>
  <c r="U117" i="61"/>
  <c r="U109" i="61"/>
  <c r="U101" i="61"/>
  <c r="U93" i="61"/>
  <c r="U85" i="61"/>
  <c r="U77" i="61"/>
  <c r="U69" i="61"/>
  <c r="U61" i="61"/>
  <c r="U53" i="61"/>
  <c r="U47" i="61"/>
  <c r="U42" i="61"/>
  <c r="U37" i="61"/>
  <c r="U31" i="61"/>
  <c r="U26" i="61"/>
  <c r="U21" i="61"/>
  <c r="U16" i="61"/>
  <c r="U12" i="61"/>
  <c r="U353" i="61"/>
  <c r="U337" i="61"/>
  <c r="U321" i="61"/>
  <c r="U305" i="61"/>
  <c r="U288" i="61"/>
  <c r="U280" i="61"/>
  <c r="U260" i="61"/>
  <c r="U242" i="61"/>
  <c r="U218" i="61"/>
  <c r="U210" i="61"/>
  <c r="U194" i="61"/>
  <c r="U178" i="61"/>
  <c r="U170" i="61"/>
  <c r="U145" i="61"/>
  <c r="U137" i="61"/>
  <c r="U121" i="61"/>
  <c r="U113" i="61"/>
  <c r="U97" i="61"/>
  <c r="U81" i="61"/>
  <c r="U57" i="61"/>
  <c r="U50" i="61"/>
  <c r="U39" i="61"/>
  <c r="U29" i="61"/>
  <c r="U23" i="61"/>
  <c r="U265" i="61"/>
  <c r="U343" i="61"/>
  <c r="U319" i="61"/>
  <c r="U303" i="61"/>
  <c r="U286" i="61"/>
  <c r="U258" i="61"/>
  <c r="U240" i="61"/>
  <c r="U232" i="61"/>
  <c r="U216" i="61"/>
  <c r="U192" i="61"/>
  <c r="U176" i="61"/>
  <c r="U151" i="61"/>
  <c r="U135" i="61"/>
  <c r="U119" i="61"/>
  <c r="U95" i="61"/>
  <c r="U277" i="61"/>
  <c r="U347" i="61"/>
  <c r="U339" i="61"/>
  <c r="U331" i="61"/>
  <c r="U323" i="61"/>
  <c r="U315" i="61"/>
  <c r="U307" i="61"/>
  <c r="U299" i="61"/>
  <c r="U290" i="61"/>
  <c r="U283" i="61"/>
  <c r="U270" i="61"/>
  <c r="U263" i="61"/>
  <c r="U254" i="61"/>
  <c r="U245" i="61"/>
  <c r="U236" i="61"/>
  <c r="U228" i="61"/>
  <c r="U220" i="61"/>
  <c r="U212" i="61"/>
  <c r="U204" i="61"/>
  <c r="U196" i="61"/>
  <c r="U188" i="61"/>
  <c r="U180" i="61"/>
  <c r="U172" i="61"/>
  <c r="U164" i="61"/>
  <c r="U155" i="61"/>
  <c r="U147" i="61"/>
  <c r="U139" i="61"/>
  <c r="U131" i="61"/>
  <c r="U123" i="61"/>
  <c r="U115" i="61"/>
  <c r="U107" i="61"/>
  <c r="U99" i="61"/>
  <c r="U91" i="61"/>
  <c r="U83" i="61"/>
  <c r="U75" i="61"/>
  <c r="U67" i="61"/>
  <c r="U59" i="61"/>
  <c r="U51" i="61"/>
  <c r="U46" i="61"/>
  <c r="U41" i="61"/>
  <c r="U35" i="61"/>
  <c r="U30" i="61"/>
  <c r="U25" i="61"/>
  <c r="U19" i="61"/>
  <c r="U15" i="61"/>
  <c r="U11" i="61"/>
  <c r="U345" i="61"/>
  <c r="U329" i="61"/>
  <c r="U313" i="61"/>
  <c r="U296" i="61"/>
  <c r="U274" i="61"/>
  <c r="U251" i="61"/>
  <c r="U234" i="61"/>
  <c r="U226" i="61"/>
  <c r="U202" i="61"/>
  <c r="U186" i="61"/>
  <c r="U162" i="61"/>
  <c r="U153" i="61"/>
  <c r="U129" i="61"/>
  <c r="U105" i="61"/>
  <c r="U89" i="61"/>
  <c r="U73" i="61"/>
  <c r="U65" i="61"/>
  <c r="U45" i="61"/>
  <c r="U34" i="61"/>
  <c r="U18" i="61"/>
  <c r="U14" i="61"/>
  <c r="U351" i="61"/>
  <c r="U335" i="61"/>
  <c r="U327" i="61"/>
  <c r="U311" i="61"/>
  <c r="U294" i="61"/>
  <c r="U273" i="61"/>
  <c r="U278" i="61"/>
  <c r="U249" i="61"/>
  <c r="U224" i="61"/>
  <c r="U208" i="61"/>
  <c r="U200" i="61"/>
  <c r="U184" i="61"/>
  <c r="U168" i="61"/>
  <c r="U159" i="61"/>
  <c r="U143" i="61"/>
  <c r="U127" i="61"/>
  <c r="U111" i="61"/>
  <c r="U103" i="61"/>
  <c r="U79" i="61"/>
  <c r="U49" i="61"/>
  <c r="U27" i="61"/>
  <c r="U71" i="61"/>
  <c r="U43" i="61"/>
  <c r="U22" i="61"/>
  <c r="U63" i="61"/>
  <c r="U38" i="61"/>
  <c r="U17" i="61"/>
  <c r="U87" i="61"/>
  <c r="U55" i="61"/>
  <c r="U33" i="61"/>
  <c r="U13" i="61"/>
  <c r="K13" i="81"/>
  <c r="O246" i="62"/>
  <c r="O242" i="62"/>
  <c r="O238" i="62"/>
  <c r="O234" i="62"/>
  <c r="O230" i="62"/>
  <c r="O226" i="62"/>
  <c r="O222" i="62"/>
  <c r="O218" i="62"/>
  <c r="O214" i="62"/>
  <c r="O210" i="62"/>
  <c r="O206" i="62"/>
  <c r="O202" i="62"/>
  <c r="O198" i="62"/>
  <c r="O194" i="62"/>
  <c r="O190" i="62"/>
  <c r="O186" i="62"/>
  <c r="O182" i="62"/>
  <c r="O178" i="62"/>
  <c r="O174" i="62"/>
  <c r="O170" i="62"/>
  <c r="O166" i="62"/>
  <c r="O162" i="62"/>
  <c r="O158" i="62"/>
  <c r="O153" i="62"/>
  <c r="O149" i="62"/>
  <c r="O145" i="62"/>
  <c r="O141" i="62"/>
  <c r="O137" i="62"/>
  <c r="O133" i="62"/>
  <c r="O128" i="62"/>
  <c r="O124" i="62"/>
  <c r="O120" i="62"/>
  <c r="O116" i="62"/>
  <c r="O112" i="62"/>
  <c r="O108" i="62"/>
  <c r="O104" i="62"/>
  <c r="O100" i="62"/>
  <c r="O96" i="62"/>
  <c r="O92" i="62"/>
  <c r="O88" i="62"/>
  <c r="O83" i="62"/>
  <c r="O79" i="62"/>
  <c r="O75" i="62"/>
  <c r="O71" i="62"/>
  <c r="O67" i="62"/>
  <c r="O63" i="62"/>
  <c r="O59" i="62"/>
  <c r="O55" i="62"/>
  <c r="O51" i="62"/>
  <c r="O47" i="62"/>
  <c r="O42" i="62"/>
  <c r="O38" i="62"/>
  <c r="O34" i="62"/>
  <c r="O30" i="62"/>
  <c r="O26" i="62"/>
  <c r="O22" i="62"/>
  <c r="O18" i="62"/>
  <c r="O14" i="62"/>
  <c r="O245" i="62"/>
  <c r="O241" i="62"/>
  <c r="O237" i="62"/>
  <c r="O233" i="62"/>
  <c r="O229" i="62"/>
  <c r="O225" i="62"/>
  <c r="O221" i="62"/>
  <c r="O217" i="62"/>
  <c r="O213" i="62"/>
  <c r="O209" i="62"/>
  <c r="O205" i="62"/>
  <c r="O201" i="62"/>
  <c r="O197" i="62"/>
  <c r="O193" i="62"/>
  <c r="O189" i="62"/>
  <c r="O185" i="62"/>
  <c r="O181" i="62"/>
  <c r="O177" i="62"/>
  <c r="O173" i="62"/>
  <c r="O169" i="62"/>
  <c r="O165" i="62"/>
  <c r="O161" i="62"/>
  <c r="O156" i="62"/>
  <c r="O152" i="62"/>
  <c r="O148" i="62"/>
  <c r="O144" i="62"/>
  <c r="O140" i="62"/>
  <c r="O244" i="62"/>
  <c r="O236" i="62"/>
  <c r="O228" i="62"/>
  <c r="O220" i="62"/>
  <c r="O212" i="62"/>
  <c r="O204" i="62"/>
  <c r="O196" i="62"/>
  <c r="O188" i="62"/>
  <c r="O180" i="62"/>
  <c r="O172" i="62"/>
  <c r="O164" i="62"/>
  <c r="O155" i="62"/>
  <c r="O147" i="62"/>
  <c r="O139" i="62"/>
  <c r="O134" i="62"/>
  <c r="O127" i="62"/>
  <c r="O122" i="62"/>
  <c r="O117" i="62"/>
  <c r="O111" i="62"/>
  <c r="O106" i="62"/>
  <c r="O101" i="62"/>
  <c r="O95" i="62"/>
  <c r="O90" i="62"/>
  <c r="O84" i="62"/>
  <c r="O78" i="62"/>
  <c r="O73" i="62"/>
  <c r="O68" i="62"/>
  <c r="O62" i="62"/>
  <c r="O57" i="62"/>
  <c r="O52" i="62"/>
  <c r="O46" i="62"/>
  <c r="O40" i="62"/>
  <c r="O35" i="62"/>
  <c r="O29" i="62"/>
  <c r="O24" i="62"/>
  <c r="O19" i="62"/>
  <c r="O13" i="62"/>
  <c r="O243" i="62"/>
  <c r="O235" i="62"/>
  <c r="O227" i="62"/>
  <c r="O219" i="62"/>
  <c r="O211" i="62"/>
  <c r="O203" i="62"/>
  <c r="O195" i="62"/>
  <c r="O187" i="62"/>
  <c r="O179" i="62"/>
  <c r="O171" i="62"/>
  <c r="O163" i="62"/>
  <c r="O154" i="62"/>
  <c r="O146" i="62"/>
  <c r="O138" i="62"/>
  <c r="O132" i="62"/>
  <c r="O126" i="62"/>
  <c r="O121" i="62"/>
  <c r="O115" i="62"/>
  <c r="O110" i="62"/>
  <c r="O105" i="62"/>
  <c r="O99" i="62"/>
  <c r="O94" i="62"/>
  <c r="O89" i="62"/>
  <c r="O82" i="62"/>
  <c r="O77" i="62"/>
  <c r="O72" i="62"/>
  <c r="O66" i="62"/>
  <c r="O61" i="62"/>
  <c r="O56" i="62"/>
  <c r="O50" i="62"/>
  <c r="O45" i="62"/>
  <c r="O39" i="62"/>
  <c r="O33" i="62"/>
  <c r="O28" i="62"/>
  <c r="O23" i="62"/>
  <c r="O17" i="62"/>
  <c r="O12" i="62"/>
  <c r="O240" i="62"/>
  <c r="O232" i="62"/>
  <c r="O224" i="62"/>
  <c r="O216" i="62"/>
  <c r="O208" i="62"/>
  <c r="O200" i="62"/>
  <c r="O192" i="62"/>
  <c r="O184" i="62"/>
  <c r="O176" i="62"/>
  <c r="O168" i="62"/>
  <c r="O160" i="62"/>
  <c r="O151" i="62"/>
  <c r="O143" i="62"/>
  <c r="O136" i="62"/>
  <c r="O131" i="62"/>
  <c r="O125" i="62"/>
  <c r="O119" i="62"/>
  <c r="O114" i="62"/>
  <c r="O109" i="62"/>
  <c r="O103" i="62"/>
  <c r="O98" i="62"/>
  <c r="O93" i="62"/>
  <c r="O87" i="62"/>
  <c r="O81" i="62"/>
  <c r="O76" i="62"/>
  <c r="O70" i="62"/>
  <c r="O65" i="62"/>
  <c r="O60" i="62"/>
  <c r="O54" i="62"/>
  <c r="O49" i="62"/>
  <c r="O44" i="62"/>
  <c r="O37" i="62"/>
  <c r="O32" i="62"/>
  <c r="O27" i="62"/>
  <c r="O21" i="62"/>
  <c r="O16" i="62"/>
  <c r="O11" i="62"/>
  <c r="O239" i="62"/>
  <c r="O231" i="62"/>
  <c r="O223" i="62"/>
  <c r="O215" i="62"/>
  <c r="O207" i="62"/>
  <c r="O199" i="62"/>
  <c r="O191" i="62"/>
  <c r="O183" i="62"/>
  <c r="O175" i="62"/>
  <c r="O167" i="62"/>
  <c r="O159" i="62"/>
  <c r="O150" i="62"/>
  <c r="O142" i="62"/>
  <c r="O135" i="62"/>
  <c r="O129" i="62"/>
  <c r="O123" i="62"/>
  <c r="O118" i="62"/>
  <c r="O113" i="62"/>
  <c r="O107" i="62"/>
  <c r="O102" i="62"/>
  <c r="O97" i="62"/>
  <c r="O91" i="62"/>
  <c r="O85" i="62"/>
  <c r="O80" i="62"/>
  <c r="O74" i="62"/>
  <c r="O69" i="62"/>
  <c r="O64" i="62"/>
  <c r="O58" i="62"/>
  <c r="O53" i="62"/>
  <c r="O48" i="62"/>
  <c r="O41" i="62"/>
  <c r="O36" i="62"/>
  <c r="O31" i="62"/>
  <c r="O25" i="62"/>
  <c r="O20" i="62"/>
  <c r="O15" i="62"/>
  <c r="N89" i="63"/>
  <c r="N84" i="63"/>
  <c r="N80" i="63"/>
  <c r="N76" i="63"/>
  <c r="N72" i="63"/>
  <c r="N68" i="63"/>
  <c r="N64" i="63"/>
  <c r="N60" i="63"/>
  <c r="N56" i="63"/>
  <c r="N52" i="63"/>
  <c r="N48" i="63"/>
  <c r="N44" i="63"/>
  <c r="N39" i="63"/>
  <c r="N35" i="63"/>
  <c r="N31" i="63"/>
  <c r="N27" i="63"/>
  <c r="N22" i="63"/>
  <c r="N18" i="63"/>
  <c r="N14" i="63"/>
  <c r="O40" i="64"/>
  <c r="O36" i="64"/>
  <c r="O30" i="64"/>
  <c r="O26" i="64"/>
  <c r="O22" i="64"/>
  <c r="O18" i="64"/>
  <c r="O14" i="64"/>
  <c r="L14" i="65"/>
  <c r="L19" i="66"/>
  <c r="L14" i="66"/>
  <c r="K14" i="67"/>
  <c r="P44" i="69"/>
  <c r="P40" i="69"/>
  <c r="P36" i="69"/>
  <c r="P32" i="69"/>
  <c r="P28" i="69"/>
  <c r="P24" i="69"/>
  <c r="P20" i="69"/>
  <c r="P16" i="69"/>
  <c r="P12" i="69"/>
  <c r="S17" i="71"/>
  <c r="S12" i="71"/>
  <c r="M16" i="72"/>
  <c r="M12" i="72"/>
  <c r="N92" i="63"/>
  <c r="N88" i="63"/>
  <c r="N83" i="63"/>
  <c r="N79" i="63"/>
  <c r="N75" i="63"/>
  <c r="N71" i="63"/>
  <c r="N67" i="63"/>
  <c r="N63" i="63"/>
  <c r="N59" i="63"/>
  <c r="N55" i="63"/>
  <c r="N51" i="63"/>
  <c r="N47" i="63"/>
  <c r="N43" i="63"/>
  <c r="N38" i="63"/>
  <c r="N34" i="63"/>
  <c r="N30" i="63"/>
  <c r="N26" i="63"/>
  <c r="N21" i="63"/>
  <c r="N17" i="63"/>
  <c r="N13" i="63"/>
  <c r="O39" i="64"/>
  <c r="O34" i="64"/>
  <c r="O29" i="64"/>
  <c r="O25" i="64"/>
  <c r="O21" i="64"/>
  <c r="O17" i="64"/>
  <c r="O13" i="64"/>
  <c r="L13" i="65"/>
  <c r="L18" i="66"/>
  <c r="L13" i="66"/>
  <c r="K13" i="67"/>
  <c r="P47" i="69"/>
  <c r="P43" i="69"/>
  <c r="P39" i="69"/>
  <c r="P35" i="69"/>
  <c r="P31" i="69"/>
  <c r="P27" i="69"/>
  <c r="P23" i="69"/>
  <c r="P19" i="69"/>
  <c r="P15" i="69"/>
  <c r="P11" i="69"/>
  <c r="S16" i="71"/>
  <c r="N90" i="63"/>
  <c r="N81" i="63"/>
  <c r="N73" i="63"/>
  <c r="N65" i="63"/>
  <c r="N57" i="63"/>
  <c r="N49" i="63"/>
  <c r="N41" i="63"/>
  <c r="N32" i="63"/>
  <c r="N23" i="63"/>
  <c r="N15" i="63"/>
  <c r="O37" i="64"/>
  <c r="O27" i="64"/>
  <c r="O19" i="64"/>
  <c r="O11" i="64"/>
  <c r="L15" i="66"/>
  <c r="K11" i="67"/>
  <c r="P42" i="69"/>
  <c r="P34" i="69"/>
  <c r="P26" i="69"/>
  <c r="P18" i="69"/>
  <c r="S19" i="71"/>
  <c r="N70" i="63"/>
  <c r="N37" i="63"/>
  <c r="N12" i="63"/>
  <c r="O33" i="64"/>
  <c r="O16" i="64"/>
  <c r="L12" i="66"/>
  <c r="P33" i="69"/>
  <c r="P17" i="69"/>
  <c r="M18" i="72"/>
  <c r="N85" i="63"/>
  <c r="N77" i="63"/>
  <c r="N69" i="63"/>
  <c r="N61" i="63"/>
  <c r="N53" i="63"/>
  <c r="N45" i="63"/>
  <c r="N36" i="63"/>
  <c r="N28" i="63"/>
  <c r="N19" i="63"/>
  <c r="N11" i="63"/>
  <c r="O41" i="64"/>
  <c r="O31" i="64"/>
  <c r="O23" i="64"/>
  <c r="O15" i="64"/>
  <c r="L11" i="65"/>
  <c r="L20" i="66"/>
  <c r="L11" i="66"/>
  <c r="K15" i="67"/>
  <c r="P46" i="69"/>
  <c r="P38" i="69"/>
  <c r="P30" i="69"/>
  <c r="P22" i="69"/>
  <c r="P14" i="69"/>
  <c r="S14" i="71"/>
  <c r="M17" i="72"/>
  <c r="M11" i="72"/>
  <c r="N91" i="63"/>
  <c r="N82" i="63"/>
  <c r="N74" i="63"/>
  <c r="N66" i="63"/>
  <c r="N58" i="63"/>
  <c r="N50" i="63"/>
  <c r="N42" i="63"/>
  <c r="N33" i="63"/>
  <c r="N25" i="63"/>
  <c r="N16" i="63"/>
  <c r="O38" i="64"/>
  <c r="O28" i="64"/>
  <c r="O20" i="64"/>
  <c r="O12" i="64"/>
  <c r="L17" i="66"/>
  <c r="K12" i="67"/>
  <c r="P45" i="69"/>
  <c r="P37" i="69"/>
  <c r="P29" i="69"/>
  <c r="P21" i="69"/>
  <c r="P13" i="69"/>
  <c r="S13" i="71"/>
  <c r="M15" i="72"/>
  <c r="S11" i="71"/>
  <c r="M14" i="72"/>
  <c r="N86" i="63"/>
  <c r="N78" i="63"/>
  <c r="N62" i="63"/>
  <c r="N54" i="63"/>
  <c r="N46" i="63"/>
  <c r="N29" i="63"/>
  <c r="N20" i="63"/>
  <c r="O42" i="64"/>
  <c r="O24" i="64"/>
  <c r="L12" i="65"/>
  <c r="L21" i="66"/>
  <c r="K16" i="67"/>
  <c r="P41" i="69"/>
  <c r="P25" i="69"/>
  <c r="S18" i="71"/>
  <c r="M13" i="72"/>
  <c r="K57" i="73"/>
  <c r="K53" i="73"/>
  <c r="K49" i="73"/>
  <c r="K45" i="73"/>
  <c r="K41" i="73"/>
  <c r="K37" i="73"/>
  <c r="K33" i="73"/>
  <c r="K29" i="73"/>
  <c r="K23" i="73"/>
  <c r="K19" i="73"/>
  <c r="K13" i="73"/>
  <c r="L11" i="74"/>
  <c r="K60" i="73"/>
  <c r="K56" i="73"/>
  <c r="K52" i="73"/>
  <c r="K48" i="73"/>
  <c r="K44" i="73"/>
  <c r="K40" i="73"/>
  <c r="K36" i="73"/>
  <c r="K32" i="73"/>
  <c r="K27" i="73"/>
  <c r="K22" i="73"/>
  <c r="K17" i="73"/>
  <c r="K12" i="73"/>
  <c r="K59" i="73"/>
  <c r="K55" i="73"/>
  <c r="K51" i="73"/>
  <c r="K47" i="73"/>
  <c r="K43" i="73"/>
  <c r="K39" i="73"/>
  <c r="K35" i="73"/>
  <c r="K31" i="73"/>
  <c r="K26" i="73"/>
  <c r="K21" i="73"/>
  <c r="K16" i="73"/>
  <c r="K11" i="73"/>
  <c r="L13" i="74"/>
  <c r="K58" i="73"/>
  <c r="K54" i="73"/>
  <c r="K50" i="73"/>
  <c r="K46" i="73"/>
  <c r="K42" i="73"/>
  <c r="K38" i="73"/>
  <c r="K34" i="73"/>
  <c r="K30" i="73"/>
  <c r="K25" i="73"/>
  <c r="K20" i="73"/>
  <c r="K14" i="73"/>
  <c r="L12" i="74"/>
  <c r="K217" i="76"/>
  <c r="K213" i="76"/>
  <c r="K209" i="76"/>
  <c r="K205" i="76"/>
  <c r="K201" i="76"/>
  <c r="K197" i="76"/>
  <c r="K193" i="76"/>
  <c r="K189" i="76"/>
  <c r="K185" i="76"/>
  <c r="K181" i="76"/>
  <c r="K177" i="76"/>
  <c r="K173" i="76"/>
  <c r="K169" i="76"/>
  <c r="K165" i="76"/>
  <c r="K161" i="76"/>
  <c r="K157" i="76"/>
  <c r="K153" i="76"/>
  <c r="K149" i="76"/>
  <c r="K144" i="76"/>
  <c r="K141" i="76"/>
  <c r="K137" i="76"/>
  <c r="K133" i="76"/>
  <c r="K129" i="76"/>
  <c r="K125" i="76"/>
  <c r="K121" i="76"/>
  <c r="K117" i="76"/>
  <c r="K113" i="76"/>
  <c r="K112" i="76"/>
  <c r="K108" i="76"/>
  <c r="K104" i="76"/>
  <c r="K100" i="76"/>
  <c r="K96" i="76"/>
  <c r="K92" i="76"/>
  <c r="K88" i="76"/>
  <c r="K84" i="76"/>
  <c r="K83" i="76"/>
  <c r="K79" i="76"/>
  <c r="K75" i="76"/>
  <c r="K71" i="76"/>
  <c r="K67" i="76"/>
  <c r="K63" i="76"/>
  <c r="K59" i="76"/>
  <c r="K55" i="76"/>
  <c r="K51" i="76"/>
  <c r="K47" i="76"/>
  <c r="K43" i="76"/>
  <c r="K39" i="76"/>
  <c r="K35" i="76"/>
  <c r="K31" i="76"/>
  <c r="K27" i="76"/>
  <c r="K23" i="76"/>
  <c r="K19" i="76"/>
  <c r="K15" i="76"/>
  <c r="K11" i="76"/>
  <c r="K216" i="76"/>
  <c r="K212" i="76"/>
  <c r="K208" i="76"/>
  <c r="K204" i="76"/>
  <c r="K200" i="76"/>
  <c r="K196" i="76"/>
  <c r="K192" i="76"/>
  <c r="K188" i="76"/>
  <c r="K184" i="76"/>
  <c r="K180" i="76"/>
  <c r="K176" i="76"/>
  <c r="K172" i="76"/>
  <c r="K168" i="76"/>
  <c r="K164" i="76"/>
  <c r="K160" i="76"/>
  <c r="K156" i="76"/>
  <c r="K152" i="76"/>
  <c r="K148" i="76"/>
  <c r="K143" i="76"/>
  <c r="K140" i="76"/>
  <c r="K136" i="76"/>
  <c r="K132" i="76"/>
  <c r="K128" i="76"/>
  <c r="K124" i="76"/>
  <c r="K120" i="76"/>
  <c r="K116" i="76"/>
  <c r="K111" i="76"/>
  <c r="K107" i="76"/>
  <c r="K103" i="76"/>
  <c r="K99" i="76"/>
  <c r="K207" i="76"/>
  <c r="K199" i="76"/>
  <c r="K191" i="76"/>
  <c r="K183" i="76"/>
  <c r="K175" i="76"/>
  <c r="K167" i="76"/>
  <c r="K159" i="76"/>
  <c r="K151" i="76"/>
  <c r="K135" i="76"/>
  <c r="K127" i="76"/>
  <c r="K119" i="76"/>
  <c r="K106" i="76"/>
  <c r="K98" i="76"/>
  <c r="K93" i="76"/>
  <c r="K87" i="76"/>
  <c r="K80" i="76"/>
  <c r="K74" i="76"/>
  <c r="K69" i="76"/>
  <c r="K64" i="76"/>
  <c r="K58" i="76"/>
  <c r="K53" i="76"/>
  <c r="K48" i="76"/>
  <c r="K42" i="76"/>
  <c r="K37" i="76"/>
  <c r="K32" i="76"/>
  <c r="K26" i="76"/>
  <c r="K21" i="76"/>
  <c r="K16" i="76"/>
  <c r="K214" i="76"/>
  <c r="K206" i="76"/>
  <c r="K190" i="76"/>
  <c r="K182" i="76"/>
  <c r="K174" i="76"/>
  <c r="K166" i="76"/>
  <c r="K158" i="76"/>
  <c r="K150" i="76"/>
  <c r="K142" i="76"/>
  <c r="K134" i="76"/>
  <c r="K126" i="76"/>
  <c r="K118" i="76"/>
  <c r="K105" i="76"/>
  <c r="K97" i="76"/>
  <c r="K91" i="76"/>
  <c r="K86" i="76"/>
  <c r="K78" i="76"/>
  <c r="K73" i="76"/>
  <c r="K68" i="76"/>
  <c r="K62" i="76"/>
  <c r="K57" i="76"/>
  <c r="K52" i="76"/>
  <c r="K46" i="76"/>
  <c r="K41" i="76"/>
  <c r="K36" i="76"/>
  <c r="K30" i="76"/>
  <c r="K25" i="76"/>
  <c r="K20" i="76"/>
  <c r="K14" i="76"/>
  <c r="K211" i="76"/>
  <c r="K203" i="76"/>
  <c r="K195" i="76"/>
  <c r="K187" i="76"/>
  <c r="K179" i="76"/>
  <c r="K171" i="76"/>
  <c r="K163" i="76"/>
  <c r="K155" i="76"/>
  <c r="K147" i="76"/>
  <c r="K139" i="76"/>
  <c r="K131" i="76"/>
  <c r="K123" i="76"/>
  <c r="K115" i="76"/>
  <c r="K110" i="76"/>
  <c r="K102" i="76"/>
  <c r="K95" i="76"/>
  <c r="K90" i="76"/>
  <c r="K85" i="76"/>
  <c r="K82" i="76"/>
  <c r="K77" i="76"/>
  <c r="K72" i="76"/>
  <c r="K66" i="76"/>
  <c r="K61" i="76"/>
  <c r="K56" i="76"/>
  <c r="K50" i="76"/>
  <c r="K45" i="76"/>
  <c r="K40" i="76"/>
  <c r="K34" i="76"/>
  <c r="K29" i="76"/>
  <c r="K24" i="76"/>
  <c r="K18" i="76"/>
  <c r="K13" i="76"/>
  <c r="K210" i="76"/>
  <c r="K194" i="76"/>
  <c r="K186" i="76"/>
  <c r="K178" i="76"/>
  <c r="K170" i="76"/>
  <c r="K162" i="76"/>
  <c r="K154" i="76"/>
  <c r="K146" i="76"/>
  <c r="K138" i="76"/>
  <c r="K130" i="76"/>
  <c r="K122" i="76"/>
  <c r="K114" i="76"/>
  <c r="K109" i="76"/>
  <c r="K101" i="76"/>
  <c r="K94" i="76"/>
  <c r="K89" i="76"/>
  <c r="K81" i="76"/>
  <c r="K76" i="76"/>
  <c r="K70" i="76"/>
  <c r="K65" i="76"/>
  <c r="K60" i="76"/>
  <c r="K54" i="76"/>
  <c r="K49" i="76"/>
  <c r="K44" i="76"/>
  <c r="K38" i="76"/>
  <c r="K33" i="76"/>
  <c r="K28" i="76"/>
  <c r="K22" i="76"/>
  <c r="K17" i="76"/>
  <c r="K12" i="76"/>
  <c r="R73" i="78"/>
  <c r="R69" i="78"/>
  <c r="R65" i="78"/>
  <c r="R61" i="78"/>
  <c r="R57" i="78"/>
  <c r="R53" i="78"/>
  <c r="R49" i="78"/>
  <c r="R43" i="78"/>
  <c r="R39" i="78"/>
  <c r="R35" i="78"/>
  <c r="R31" i="78"/>
  <c r="R27" i="78"/>
  <c r="R23" i="78"/>
  <c r="R18" i="78"/>
  <c r="R14" i="78"/>
  <c r="R72" i="78"/>
  <c r="R68" i="78"/>
  <c r="R64" i="78"/>
  <c r="R60" i="78"/>
  <c r="R56" i="78"/>
  <c r="R52" i="78"/>
  <c r="R48" i="78"/>
  <c r="R42" i="78"/>
  <c r="R38" i="78"/>
  <c r="R34" i="78"/>
  <c r="R30" i="78"/>
  <c r="R26" i="78"/>
  <c r="R22" i="78"/>
  <c r="R17" i="78"/>
  <c r="R13" i="78"/>
  <c r="R75" i="78"/>
  <c r="R71" i="78"/>
  <c r="R67" i="78"/>
  <c r="R63" i="78"/>
  <c r="R59" i="78"/>
  <c r="R55" i="78"/>
  <c r="R51" i="78"/>
  <c r="R46" i="78"/>
  <c r="R45" i="78"/>
  <c r="R41" i="78"/>
  <c r="R37" i="78"/>
  <c r="R33" i="78"/>
  <c r="R29" i="78"/>
  <c r="R25" i="78"/>
  <c r="R21" i="78"/>
  <c r="R16" i="78"/>
  <c r="R12" i="78"/>
  <c r="R74" i="78"/>
  <c r="R58" i="78"/>
  <c r="R44" i="78"/>
  <c r="R28" i="78"/>
  <c r="R11" i="78"/>
  <c r="R70" i="78"/>
  <c r="R54" i="78"/>
  <c r="R40" i="78"/>
  <c r="R24" i="78"/>
  <c r="R66" i="78"/>
  <c r="R50" i="78"/>
  <c r="R36" i="78"/>
  <c r="R20" i="78"/>
  <c r="R62" i="78"/>
  <c r="R32" i="78"/>
  <c r="R15" i="78"/>
  <c r="R10" i="78"/>
  <c r="R51" i="59"/>
  <c r="R47" i="59"/>
  <c r="R42" i="59"/>
  <c r="R38" i="59"/>
  <c r="R34" i="59"/>
  <c r="R30" i="59"/>
  <c r="R25" i="59"/>
  <c r="R21" i="59"/>
  <c r="R17" i="59"/>
  <c r="R13" i="59"/>
  <c r="R50" i="59"/>
  <c r="R46" i="59"/>
  <c r="R41" i="59"/>
  <c r="R37" i="59"/>
  <c r="R33" i="59"/>
  <c r="R29" i="59"/>
  <c r="R24" i="59"/>
  <c r="R20" i="59"/>
  <c r="R16" i="59"/>
  <c r="R12" i="59"/>
  <c r="K12" i="81"/>
  <c r="R49" i="59"/>
  <c r="R44" i="59"/>
  <c r="R40" i="59"/>
  <c r="R36" i="59"/>
  <c r="R32" i="59"/>
  <c r="R28" i="59"/>
  <c r="R23" i="59"/>
  <c r="R19" i="59"/>
  <c r="R15" i="59"/>
  <c r="R11" i="59"/>
  <c r="K11" i="81"/>
  <c r="R48" i="59"/>
  <c r="R43" i="59"/>
  <c r="R39" i="59"/>
  <c r="R35" i="59"/>
  <c r="R31" i="59"/>
  <c r="R27" i="59"/>
  <c r="R22" i="59"/>
  <c r="R18" i="59"/>
  <c r="R14" i="59"/>
  <c r="K10" i="81"/>
  <c r="D38" i="88"/>
  <c r="D37" i="88"/>
  <c r="L42" i="58"/>
  <c r="L37" i="58"/>
  <c r="L33" i="58"/>
  <c r="L28" i="58"/>
  <c r="L24" i="58"/>
  <c r="L20" i="58"/>
  <c r="L15" i="58"/>
  <c r="L11" i="58"/>
  <c r="L40" i="58"/>
  <c r="L36" i="58"/>
  <c r="L32" i="58"/>
  <c r="L27" i="58"/>
  <c r="L23" i="58"/>
  <c r="L19" i="58"/>
  <c r="L14" i="58"/>
  <c r="L10" i="58"/>
  <c r="L44" i="58"/>
  <c r="L39" i="58"/>
  <c r="L35" i="58"/>
  <c r="L31" i="58"/>
  <c r="L26" i="58"/>
  <c r="L22" i="58"/>
  <c r="L17" i="58"/>
  <c r="L13" i="58"/>
  <c r="L43" i="58"/>
  <c r="L38" i="58"/>
  <c r="L34" i="58"/>
  <c r="L30" i="58"/>
  <c r="L25" i="58"/>
  <c r="L21" i="58"/>
  <c r="L16" i="58"/>
  <c r="L12" i="58"/>
  <c r="L29" i="58"/>
  <c r="D31" i="88"/>
  <c r="D26" i="88"/>
  <c r="D20" i="88"/>
  <c r="D16" i="88"/>
  <c r="D29" i="88"/>
  <c r="D24" i="88"/>
  <c r="D19" i="88"/>
  <c r="D15" i="88"/>
  <c r="D35" i="88"/>
  <c r="D28" i="88"/>
  <c r="D23" i="88"/>
  <c r="D18" i="88"/>
  <c r="D13" i="88"/>
  <c r="D42" i="88"/>
  <c r="D33" i="88"/>
  <c r="D27" i="88"/>
  <c r="D21" i="88"/>
  <c r="D17" i="88"/>
  <c r="D11" i="88"/>
  <c r="D12" i="88"/>
  <c r="D10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1">
    <s v="Migdal Hashkaot Neches Boded"/>
    <s v="{[Time].[Hie Time].[Yom].&amp;[20200630]}"/>
    <s v="{[Medida].[Medida].&amp;[2]}"/>
    <s v="{[Keren].[Keren].[All]}"/>
    <s v="{[Cheshbon KM].[Hie Peilut].[Chevra].&amp;[369]&amp;[Kod_Peilut_L7_1040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2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3" si="20">
        <n x="1" s="1"/>
        <n x="18"/>
        <n x="19"/>
      </t>
    </mdx>
    <mdx n="0" f="v">
      <t c="3" si="20">
        <n x="1" s="1"/>
        <n x="21"/>
        <n x="19"/>
      </t>
    </mdx>
    <mdx n="0" f="v">
      <t c="3" si="20">
        <n x="1" s="1"/>
        <n x="22"/>
        <n x="19"/>
      </t>
    </mdx>
    <mdx n="0" f="v">
      <t c="3" si="20">
        <n x="1" s="1"/>
        <n x="23"/>
        <n x="19"/>
      </t>
    </mdx>
    <mdx n="0" f="v">
      <t c="3" si="20">
        <n x="1" s="1"/>
        <n x="24"/>
        <n x="19"/>
      </t>
    </mdx>
    <mdx n="0" f="v">
      <t c="3" si="20">
        <n x="1" s="1"/>
        <n x="25"/>
        <n x="19"/>
      </t>
    </mdx>
    <mdx n="0" f="v">
      <t c="3" si="20">
        <n x="1" s="1"/>
        <n x="26"/>
        <n x="19"/>
      </t>
    </mdx>
    <mdx n="0" f="v">
      <t c="3" si="20">
        <n x="1" s="1"/>
        <n x="27"/>
        <n x="19"/>
      </t>
    </mdx>
    <mdx n="0" f="v">
      <t c="3" si="20">
        <n x="1" s="1"/>
        <n x="28"/>
        <n x="19"/>
      </t>
    </mdx>
    <mdx n="0" f="v">
      <t c="3" si="20">
        <n x="1" s="1"/>
        <n x="29"/>
        <n x="19"/>
      </t>
    </mdx>
    <mdx n="0" f="v">
      <t c="3" si="20">
        <n x="1" s="1"/>
        <n x="30"/>
        <n x="19"/>
      </t>
    </mdx>
  </mdxMetadata>
  <valueMetadata count="3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</valueMetadata>
</metadata>
</file>

<file path=xl/sharedStrings.xml><?xml version="1.0" encoding="utf-8"?>
<sst xmlns="http://schemas.openxmlformats.org/spreadsheetml/2006/main" count="8305" uniqueCount="2535">
  <si>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</si>
  <si>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</si>
  <si>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</si>
  <si>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</si>
  <si>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</si>
  <si>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</si>
  <si>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</si>
  <si>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</si>
  <si>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</si>
  <si>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</si>
  <si>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</si>
  <si>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</si>
  <si>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</si>
  <si>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</si>
  <si>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</si>
  <si>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</si>
  <si>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</si>
  <si>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</si>
  <si>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</si>
  <si>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</si>
  <si>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</si>
  <si>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</si>
  <si>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</si>
  <si>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</si>
  <si>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</si>
  <si>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</si>
  <si>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</si>
  <si>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</si>
  <si>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</si>
  <si>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</si>
  <si>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</si>
  <si>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</si>
  <si>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</si>
  <si>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</si>
  <si>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</si>
  <si>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</si>
  <si>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</si>
  <si>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</si>
  <si>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</si>
  <si>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</si>
  <si>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</si>
  <si>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</si>
  <si>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</si>
  <si>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</si>
  <si>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</si>
  <si>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</si>
  <si>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</si>
  <si>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</si>
  <si>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</si>
  <si>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</si>
  <si>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</si>
  <si>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</si>
  <si>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</si>
  <si>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</si>
  <si>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</si>
  <si>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</si>
  <si>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</si>
  <si>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</si>
  <si>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</si>
  <si>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</si>
  <si>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</si>
  <si>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</si>
  <si>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</si>
  <si>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</si>
  <si>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</si>
  <si>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</si>
  <si>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</si>
  <si>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</si>
  <si>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</si>
  <si>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</si>
  <si>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</si>
  <si>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</si>
  <si>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</si>
  <si>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</si>
  <si>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</si>
  <si>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</si>
  <si>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</si>
  <si>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</si>
  <si>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</si>
  <si>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</si>
  <si>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</si>
  <si>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</si>
  <si>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</si>
  <si>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</si>
  <si>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</si>
  <si>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</si>
  <si>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</si>
  <si>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</si>
  <si>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</si>
  <si>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</si>
  <si>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</si>
  <si>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</si>
  <si>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</si>
  <si>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</si>
  <si>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</si>
  <si>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</si>
  <si>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</si>
  <si>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</si>
  <si>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</si>
  <si>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</si>
  <si>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</si>
  <si>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</si>
  <si>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</si>
  <si>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</si>
  <si>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</si>
  <si>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</si>
  <si>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</si>
  <si>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</si>
  <si>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</si>
  <si>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</si>
  <si>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עלות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</si>
  <si>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</si>
  <si>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</si>
  <si>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</si>
  <si>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</si>
  <si>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</si>
  <si>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</si>
  <si>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</si>
  <si>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שווי הוגן/עעלות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</si>
  <si>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</si>
  <si>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</si>
  <si>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</si>
  <si>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</si>
  <si>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</si>
  <si>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</si>
  <si>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</si>
  <si>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</si>
  <si>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</si>
  <si>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</si>
  <si>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</si>
  <si>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</si>
  <si>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</si>
  <si>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</si>
  <si>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</si>
  <si>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</si>
  <si>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</si>
  <si>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</si>
  <si>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</si>
  <si>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</si>
  <si>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</si>
  <si>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</si>
  <si>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</si>
  <si>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</si>
  <si>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</si>
  <si>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</si>
  <si>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</si>
  <si>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</si>
  <si>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</si>
  <si>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</si>
  <si>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</si>
  <si>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</si>
  <si>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</si>
  <si>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</si>
  <si>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</si>
  <si>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</si>
  <si>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</si>
  <si>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</si>
  <si>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</si>
  <si>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</si>
  <si>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</si>
  <si>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</si>
  <si>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</si>
  <si>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</si>
  <si>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</si>
  <si>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</si>
  <si>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</si>
  <si>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</si>
  <si>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</si>
  <si>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</si>
  <si>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</si>
  <si>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</si>
  <si>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</si>
  <si>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</si>
  <si>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</si>
  <si>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</si>
  <si>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</si>
  <si>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</si>
  <si>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</si>
  <si>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</si>
  <si>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</si>
  <si>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</si>
  <si>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</si>
  <si>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</si>
  <si>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</si>
  <si>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</si>
  <si>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</si>
  <si>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</si>
  <si>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</si>
  <si>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</si>
  <si>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</si>
  <si>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</si>
  <si>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</si>
  <si>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</si>
  <si>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</si>
  <si>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</si>
  <si>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</si>
  <si>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</si>
  <si>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</si>
  <si>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</si>
  <si>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</si>
  <si>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</si>
  <si>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</si>
  <si>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</si>
  <si>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</si>
  <si>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</si>
  <si>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</si>
  <si>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</si>
  <si>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</si>
  <si>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</si>
  <si>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</si>
  <si>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</si>
  <si>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</si>
  <si>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</si>
  <si>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</si>
  <si>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</si>
  <si>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</si>
  <si>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</si>
  <si>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</si>
  <si>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</si>
  <si>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</si>
  <si>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</si>
  <si>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</si>
  <si>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</si>
  <si>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</si>
  <si>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</si>
  <si>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</si>
  <si>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</si>
  <si>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</si>
  <si>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</si>
  <si>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</si>
  <si>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</si>
  <si>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</si>
  <si>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</si>
  <si>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</si>
  <si>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</si>
  <si>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</si>
  <si>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</si>
  <si>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</si>
  <si>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</si>
  <si>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</si>
  <si>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</si>
  <si>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</si>
  <si>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</si>
  <si>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</si>
  <si>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</si>
  <si>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</si>
  <si>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</si>
  <si>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</si>
  <si>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</si>
  <si>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</si>
  <si>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</si>
  <si>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</si>
  <si>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</si>
  <si>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</si>
  <si>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</si>
  <si>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</si>
  <si>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</si>
  <si>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</si>
  <si>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</si>
  <si>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</si>
  <si>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</si>
  <si>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</si>
  <si>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</si>
  <si>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</si>
  <si>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</si>
  <si>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</si>
  <si>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30/06/2020</t>
  </si>
  <si>
    <t>מגדל מקפת קרנות פנסיה וקופות גמל בע"מ</t>
  </si>
  <si>
    <t>מגדל מקפת אישית (מספר אוצר 162) - מסלול כללי למקבלי קצבה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</si>
  <si>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</si>
  <si>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</si>
  <si>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</si>
  <si>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</si>
  <si>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</si>
  <si>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</si>
  <si>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</si>
  <si>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</si>
  <si>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</si>
  <si>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</si>
  <si>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</si>
  <si>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</si>
  <si>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</si>
  <si>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</si>
  <si>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</si>
  <si>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</si>
  <si>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</si>
  <si>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</si>
  <si>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</si>
  <si>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</si>
  <si>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</si>
  <si>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</si>
  <si>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</si>
  <si>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</si>
  <si>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</si>
  <si>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</si>
  <si>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</si>
  <si>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</si>
  <si>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</si>
  <si>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</si>
  <si>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</si>
  <si>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</si>
  <si>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</si>
  <si>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</si>
  <si>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</si>
  <si>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</si>
  <si>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</si>
  <si>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</si>
  <si>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</si>
  <si>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</si>
  <si>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</si>
  <si>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</si>
  <si>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</si>
  <si>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</si>
  <si>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</si>
  <si>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</si>
  <si>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</si>
  <si>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537</t>
  </si>
  <si>
    <t>1166180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</si>
  <si>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</si>
  <si>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</si>
  <si>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</si>
  <si>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</si>
  <si>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</si>
  <si>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</si>
  <si>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ISRAEL 3.375 01/50</t>
  </si>
  <si>
    <t>US46513JXN61</t>
  </si>
  <si>
    <t>A+</t>
  </si>
  <si>
    <t>FITCH</t>
  </si>
  <si>
    <t>ISRAEL 3.8 05/60</t>
  </si>
  <si>
    <t>XS2167193015</t>
  </si>
  <si>
    <t>ISRAEL 4.5 2120</t>
  </si>
  <si>
    <t>US46513JB593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</si>
  <si>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</si>
  <si>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</si>
  <si>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</si>
  <si>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</si>
  <si>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</si>
  <si>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</si>
  <si>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</si>
  <si>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</si>
  <si>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</si>
  <si>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דקאהנ.ק7</t>
  </si>
  <si>
    <t>1119825</t>
  </si>
  <si>
    <t>513704304</t>
  </si>
  <si>
    <t>בנקים</t>
  </si>
  <si>
    <t>דקסיה ישראל אגח ב</t>
  </si>
  <si>
    <t>1095066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</si>
  <si>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</si>
  <si>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</si>
  <si>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</si>
  <si>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</si>
  <si>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</si>
  <si>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</si>
  <si>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</si>
  <si>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</si>
  <si>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179</t>
  </si>
  <si>
    <t>6040372</t>
  </si>
  <si>
    <t>520018078</t>
  </si>
  <si>
    <t>מזרחי הנפקות 38</t>
  </si>
  <si>
    <t>2310142</t>
  </si>
  <si>
    <t>520032046</t>
  </si>
  <si>
    <t>מזרחי הנפקות 44</t>
  </si>
  <si>
    <t>2310209</t>
  </si>
  <si>
    <t>מזרחי הנפקות 45</t>
  </si>
  <si>
    <t>2310217</t>
  </si>
  <si>
    <t>מזרחי הנפקות 49</t>
  </si>
  <si>
    <t>2310282</t>
  </si>
  <si>
    <t>מזרחי הנפקות 51</t>
  </si>
  <si>
    <t>2310324</t>
  </si>
  <si>
    <t>מזרחי הנפקות אגח 42</t>
  </si>
  <si>
    <t>2310183</t>
  </si>
  <si>
    <t>מקורות אגח 11</t>
  </si>
  <si>
    <t>1158476</t>
  </si>
  <si>
    <t>520010869</t>
  </si>
  <si>
    <t>פועלים הנפקות אגח 32</t>
  </si>
  <si>
    <t>1940535</t>
  </si>
  <si>
    <t>520032640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</si>
  <si>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</si>
  <si>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</si>
  <si>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</si>
  <si>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</si>
  <si>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</si>
  <si>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</si>
  <si>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</si>
  <si>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</si>
  <si>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</si>
  <si>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</si>
  <si>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</si>
  <si>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</si>
  <si>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</si>
  <si>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</si>
  <si>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</si>
  <si>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</si>
  <si>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דסקמנ.ק4</t>
  </si>
  <si>
    <t>7480049</t>
  </si>
  <si>
    <t>520029935</t>
  </si>
  <si>
    <t>וילאר אג 6</t>
  </si>
  <si>
    <t>4160115</t>
  </si>
  <si>
    <t>520038910</t>
  </si>
  <si>
    <t>נדל"ן מניב בישראל</t>
  </si>
  <si>
    <t>ilAA+</t>
  </si>
  <si>
    <t>לאומי מימון הת יד</t>
  </si>
  <si>
    <t>6040299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</si>
  <si>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</si>
  <si>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</si>
  <si>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</si>
  <si>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</si>
  <si>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</si>
  <si>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</si>
  <si>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</si>
  <si>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</si>
  <si>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</si>
  <si>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</si>
  <si>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</si>
  <si>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</si>
  <si>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</si>
  <si>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</si>
  <si>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</si>
  <si>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</si>
  <si>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</si>
  <si>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אגח י</t>
  </si>
  <si>
    <t>1940402</t>
  </si>
  <si>
    <t>פועלים הנפקות התח אגח טו</t>
  </si>
  <si>
    <t>1940543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</si>
  <si>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</si>
  <si>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</si>
  <si>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</si>
  <si>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</si>
  <si>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</si>
  <si>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</si>
  <si>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ט</t>
  </si>
  <si>
    <t>1160944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</si>
  <si>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</si>
  <si>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</si>
  <si>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</si>
  <si>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</si>
  <si>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</si>
  <si>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</si>
  <si>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</si>
  <si>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</si>
  <si>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</si>
  <si>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</si>
  <si>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</si>
  <si>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</si>
  <si>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</si>
  <si>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</si>
  <si>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</si>
  <si>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</si>
  <si>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</si>
  <si>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</si>
  <si>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</si>
  <si>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</si>
  <si>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</si>
  <si>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</si>
  <si>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גב ים אגח ט*</t>
  </si>
  <si>
    <t>7590219</t>
  </si>
  <si>
    <t>הראל הנפקות אגח א</t>
  </si>
  <si>
    <t>1099738</t>
  </si>
  <si>
    <t>513834200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</si>
  <si>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</si>
  <si>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</si>
  <si>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</si>
  <si>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</si>
  <si>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</si>
  <si>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</si>
  <si>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</si>
  <si>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</si>
  <si>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</si>
  <si>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</si>
  <si>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</si>
  <si>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</si>
  <si>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</si>
  <si>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</si>
  <si>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</si>
  <si>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</si>
  <si>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</si>
  <si>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</si>
  <si>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</si>
  <si>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</si>
  <si>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</si>
  <si>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</si>
  <si>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</si>
  <si>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</si>
  <si>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</si>
  <si>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למן.ק300</t>
  </si>
  <si>
    <t>6040257</t>
  </si>
  <si>
    <t>מבני תעשיה אגח יח</t>
  </si>
  <si>
    <t>2260479</t>
  </si>
  <si>
    <t>520024126</t>
  </si>
  <si>
    <t>מבני תעשיה אגח כג</t>
  </si>
  <si>
    <t>2260545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</si>
  <si>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</si>
  <si>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</si>
  <si>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</si>
  <si>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</si>
  <si>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</si>
  <si>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</si>
  <si>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</si>
  <si>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</si>
  <si>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</si>
  <si>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</si>
  <si>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</si>
  <si>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</si>
  <si>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</si>
  <si>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</si>
  <si>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</si>
  <si>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</si>
  <si>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</si>
  <si>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</si>
  <si>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</si>
  <si>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</si>
  <si>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</si>
  <si>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</si>
  <si>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</si>
  <si>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</si>
  <si>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</si>
  <si>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</si>
  <si>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</si>
  <si>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</si>
  <si>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 גומי ופלסטיק</t>
  </si>
  <si>
    <t>ilAA-</t>
  </si>
  <si>
    <t>בזק אגח 12</t>
  </si>
  <si>
    <t>2300242</t>
  </si>
  <si>
    <t>520031931</t>
  </si>
  <si>
    <t>Aa3.il</t>
  </si>
  <si>
    <t>בזק סדרה ו</t>
  </si>
  <si>
    <t>2300143</t>
  </si>
  <si>
    <t>בזק סדרה י</t>
  </si>
  <si>
    <t>2300184</t>
  </si>
  <si>
    <t>ביג 5</t>
  </si>
  <si>
    <t>1129279</t>
  </si>
  <si>
    <t>ביג אגח ז</t>
  </si>
  <si>
    <t>1136084</t>
  </si>
  <si>
    <t>ביג אגח ח</t>
  </si>
  <si>
    <t>1138924</t>
  </si>
  <si>
    <t>ביג אגח ט</t>
  </si>
  <si>
    <t>1141050</t>
  </si>
  <si>
    <t>ביג אגח טו</t>
  </si>
  <si>
    <t>1162221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</si>
  <si>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</si>
  <si>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</si>
  <si>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</si>
  <si>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</si>
  <si>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</si>
  <si>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</si>
  <si>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</si>
  <si>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</si>
  <si>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בינלאומי כה COCO</t>
  </si>
  <si>
    <t>1167030</t>
  </si>
  <si>
    <t>גזית גלוב אגח יב</t>
  </si>
  <si>
    <t>1260603</t>
  </si>
  <si>
    <t>520033234</t>
  </si>
  <si>
    <t>נדל"ן מניב בחו"ל</t>
  </si>
  <si>
    <t>גזית גלוב אגח יג</t>
  </si>
  <si>
    <t>1260652</t>
  </si>
  <si>
    <t>דיסקונט מנפיקים ו COCO</t>
  </si>
  <si>
    <t>7480197</t>
  </si>
  <si>
    <t>דיסקונט מנפיקים ז COCO</t>
  </si>
  <si>
    <t>7480247</t>
  </si>
  <si>
    <t>הראל הנפקות 6</t>
  </si>
  <si>
    <t>1126069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</si>
  <si>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</si>
  <si>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</si>
  <si>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</si>
  <si>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</si>
  <si>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</si>
  <si>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</si>
  <si>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</si>
  <si>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</si>
  <si>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</si>
  <si>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</si>
  <si>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</si>
  <si>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</si>
  <si>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</si>
  <si>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</si>
  <si>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</si>
  <si>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</si>
  <si>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</si>
  <si>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מבני תעשיה אגח כא</t>
  </si>
  <si>
    <t>2260529</t>
  </si>
  <si>
    <t>מבני תעשיה אגח כד</t>
  </si>
  <si>
    <t>2260552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</si>
  <si>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</si>
  <si>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</si>
  <si>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</si>
  <si>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</si>
  <si>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</si>
  <si>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</si>
  <si>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</si>
  <si>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</si>
  <si>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</si>
  <si>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</si>
  <si>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</si>
  <si>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520000522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</si>
  <si>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</si>
  <si>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</si>
  <si>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</si>
  <si>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</si>
  <si>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</si>
  <si>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</si>
  <si>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</si>
  <si>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</si>
  <si>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513937714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</si>
  <si>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</si>
  <si>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</si>
  <si>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</si>
  <si>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</si>
  <si>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</si>
  <si>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</si>
  <si>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</si>
  <si>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כ COCO</t>
  </si>
  <si>
    <t>1940691</t>
  </si>
  <si>
    <t>פועלים הנפקות כא COCO</t>
  </si>
  <si>
    <t>1940725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</si>
  <si>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</si>
  <si>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</si>
  <si>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</si>
  <si>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</si>
  <si>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</si>
  <si>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</si>
  <si>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</si>
  <si>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</si>
  <si>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</si>
  <si>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514290345</t>
  </si>
  <si>
    <t>ריבוע נדלן ז</t>
  </si>
  <si>
    <t>1140615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</si>
  <si>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</si>
  <si>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</si>
  <si>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</si>
  <si>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</si>
  <si>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</si>
  <si>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</si>
  <si>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</si>
  <si>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</si>
  <si>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513668277</t>
  </si>
  <si>
    <t>A1.il</t>
  </si>
  <si>
    <t>אלדן אגח ה</t>
  </si>
  <si>
    <t>1155357</t>
  </si>
  <si>
    <t>510454333</t>
  </si>
  <si>
    <t>ilA+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</si>
  <si>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</si>
  <si>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</si>
  <si>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</si>
  <si>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</si>
  <si>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</si>
  <si>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</si>
  <si>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</si>
  <si>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אגוד הנפקות שה נד 1*</t>
  </si>
  <si>
    <t>1115278</t>
  </si>
  <si>
    <t>A2.il</t>
  </si>
  <si>
    <t>אזורים סדרה 9*</t>
  </si>
  <si>
    <t>7150337</t>
  </si>
  <si>
    <t>520025990</t>
  </si>
  <si>
    <t>בנייה</t>
  </si>
  <si>
    <t>דיסקונט שטר הון 1</t>
  </si>
  <si>
    <t>6910095</t>
  </si>
  <si>
    <t>ilA</t>
  </si>
  <si>
    <t>ירושלים הנפקות נדחה אגח י</t>
  </si>
  <si>
    <t>1127414</t>
  </si>
  <si>
    <t>מגה אור אגח ד</t>
  </si>
  <si>
    <t>1130632</t>
  </si>
  <si>
    <t>מגה אור אגח ו</t>
  </si>
  <si>
    <t>1138668</t>
  </si>
  <si>
    <t>מגה אור אגח ז</t>
  </si>
  <si>
    <t>1141696</t>
  </si>
  <si>
    <t>מגה אור אגח ט</t>
  </si>
  <si>
    <t>1165141</t>
  </si>
  <si>
    <t>סלקום אגח ח*</t>
  </si>
  <si>
    <t>1132828</t>
  </si>
  <si>
    <t>511930125</t>
  </si>
  <si>
    <t>אדגר אגח ט</t>
  </si>
  <si>
    <t>1820190</t>
  </si>
  <si>
    <t>520035171</t>
  </si>
  <si>
    <t>A3.il</t>
  </si>
  <si>
    <t>או פי סי אגח ב*</t>
  </si>
  <si>
    <t>1166057</t>
  </si>
  <si>
    <t>514401702</t>
  </si>
  <si>
    <t>אפריקה נכסים 6</t>
  </si>
  <si>
    <t>1129550</t>
  </si>
  <si>
    <t>510560188</t>
  </si>
  <si>
    <t>דה לסר אגח 3</t>
  </si>
  <si>
    <t>1127299</t>
  </si>
  <si>
    <t>1427976</t>
  </si>
  <si>
    <t>ilA-</t>
  </si>
  <si>
    <t>דה לסר אגח ד</t>
  </si>
  <si>
    <t>1132059</t>
  </si>
  <si>
    <t>קרדן אןוי אגח ב</t>
  </si>
  <si>
    <t>1113034</t>
  </si>
  <si>
    <t>NV1239114</t>
  </si>
  <si>
    <t>השקעה ואחזקות</t>
  </si>
  <si>
    <t>ilD</t>
  </si>
  <si>
    <t>אגח הפחתת שווי ניירות חסומים</t>
  </si>
  <si>
    <t>259026600</t>
  </si>
  <si>
    <t>ל.ר.</t>
  </si>
  <si>
    <t>NR</t>
  </si>
  <si>
    <t>מגוריט אגח א</t>
  </si>
  <si>
    <t>1141712</t>
  </si>
  <si>
    <t>515434074</t>
  </si>
  <si>
    <t>מניבים ריט אגח א</t>
  </si>
  <si>
    <t>1140581</t>
  </si>
  <si>
    <t>515327120</t>
  </si>
  <si>
    <t>מניבים ריט אגח ב</t>
  </si>
  <si>
    <t>1155928</t>
  </si>
  <si>
    <t>דיסקונט מנפיקים אגח יג</t>
  </si>
  <si>
    <t>7480155</t>
  </si>
  <si>
    <t>דיסקונט מנפיקים אגח יד</t>
  </si>
  <si>
    <t>7480163</t>
  </si>
  <si>
    <t>עמידר אגח א</t>
  </si>
  <si>
    <t>1143585</t>
  </si>
  <si>
    <t>520017393</t>
  </si>
  <si>
    <t>דיסקונט התחייבות יא</t>
  </si>
  <si>
    <t>6910137</t>
  </si>
  <si>
    <t>נמלי ישראל אגח ג</t>
  </si>
  <si>
    <t>1145580</t>
  </si>
  <si>
    <t>פועלים הנפקות התח אגח יא</t>
  </si>
  <si>
    <t>1940410</t>
  </si>
  <si>
    <t>שטראוס אגח ה*</t>
  </si>
  <si>
    <t>7460389</t>
  </si>
  <si>
    <t>520003781</t>
  </si>
  <si>
    <t>מזון</t>
  </si>
  <si>
    <t>איי סי אל אגח ז</t>
  </si>
  <si>
    <t>2810372</t>
  </si>
  <si>
    <t>520027830</t>
  </si>
  <si>
    <t>אמות אגח ה</t>
  </si>
  <si>
    <t>1138114</t>
  </si>
  <si>
    <t>אמות אגח ז</t>
  </si>
  <si>
    <t>1162866</t>
  </si>
  <si>
    <t>בנק לאומי שה סדרה 201</t>
  </si>
  <si>
    <t>6040158</t>
  </si>
  <si>
    <t>גב ים ח*</t>
  </si>
  <si>
    <t>7590151</t>
  </si>
  <si>
    <t>דה זראסאי אגח ג</t>
  </si>
  <si>
    <t>1137975</t>
  </si>
  <si>
    <t>1744984</t>
  </si>
  <si>
    <t>וילאר אגח 8</t>
  </si>
  <si>
    <t>4160156</t>
  </si>
  <si>
    <t>חשמל אגח 26</t>
  </si>
  <si>
    <t>6000202</t>
  </si>
  <si>
    <t>חשמל אגח 28</t>
  </si>
  <si>
    <t>6000228</t>
  </si>
  <si>
    <t>ישראכרט א*</t>
  </si>
  <si>
    <t>1157536</t>
  </si>
  <si>
    <t>510706153</t>
  </si>
  <si>
    <t>לאומי כ.התחייבות 400  COCO</t>
  </si>
  <si>
    <t>6040331</t>
  </si>
  <si>
    <t>סילברסטין אגח א*</t>
  </si>
  <si>
    <t>1145598</t>
  </si>
  <si>
    <t>1970336</t>
  </si>
  <si>
    <t>שופרסל אגח ה*</t>
  </si>
  <si>
    <t>7770209</t>
  </si>
  <si>
    <t>שופרסל אגח ז*</t>
  </si>
  <si>
    <t>7770258</t>
  </si>
  <si>
    <t>תעשיה אוירית אגח ד</t>
  </si>
  <si>
    <t>1133131</t>
  </si>
  <si>
    <t>520027194</t>
  </si>
  <si>
    <t>ביטחוניות</t>
  </si>
  <si>
    <t>בזק אגח 11</t>
  </si>
  <si>
    <t>2300234</t>
  </si>
  <si>
    <t>בזק סדרה ט</t>
  </si>
  <si>
    <t>2300176</t>
  </si>
  <si>
    <t>ביג אג"ח סדרה ו</t>
  </si>
  <si>
    <t>1132521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</si>
  <si>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</si>
  <si>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</si>
  <si>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</si>
  <si>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</si>
  <si>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</si>
  <si>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</si>
  <si>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</si>
  <si>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</si>
  <si>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</si>
  <si>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</si>
  <si>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</si>
  <si>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</si>
  <si>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ישרס אגח יד</t>
  </si>
  <si>
    <t>6130199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</si>
  <si>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</si>
  <si>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</si>
  <si>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</si>
  <si>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</si>
  <si>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</si>
  <si>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</si>
  <si>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</si>
  <si>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</si>
  <si>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</si>
  <si>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</si>
  <si>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</si>
  <si>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</si>
  <si>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</si>
  <si>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</si>
  <si>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</si>
  <si>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</si>
  <si>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</si>
  <si>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</si>
  <si>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</si>
  <si>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</si>
  <si>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</si>
  <si>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</si>
  <si>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</si>
  <si>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</si>
  <si>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קרסו אגח א</t>
  </si>
  <si>
    <t>1136464</t>
  </si>
  <si>
    <t>514065283</t>
  </si>
  <si>
    <t>קרסו אגח ג</t>
  </si>
  <si>
    <t>1141829</t>
  </si>
  <si>
    <t>שלמה אחזקות אגח יז</t>
  </si>
  <si>
    <t>1410299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</si>
  <si>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</si>
  <si>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</si>
  <si>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</si>
  <si>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</si>
  <si>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</si>
  <si>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</si>
  <si>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</si>
  <si>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</si>
  <si>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</si>
  <si>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</si>
  <si>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520028911</t>
  </si>
  <si>
    <t>אלקטרה אגח ה*</t>
  </si>
  <si>
    <t>7390222</t>
  </si>
  <si>
    <t>יוניברסל אגח ב</t>
  </si>
  <si>
    <t>1141647</t>
  </si>
  <si>
    <t>511809071</t>
  </si>
  <si>
    <t>לייטסטון אגח א</t>
  </si>
  <si>
    <t>1133891</t>
  </si>
  <si>
    <t>1838682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</si>
  <si>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</si>
  <si>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</si>
  <si>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</si>
  <si>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</si>
  <si>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</si>
  <si>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</si>
  <si>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</si>
  <si>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</si>
  <si>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</si>
  <si>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</si>
  <si>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</si>
  <si>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אגח ו</t>
  </si>
  <si>
    <t>1141415</t>
  </si>
  <si>
    <t>קרסו אגח ב</t>
  </si>
  <si>
    <t>1139591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</si>
  <si>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</si>
  <si>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</si>
  <si>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</si>
  <si>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</si>
  <si>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</si>
  <si>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</si>
  <si>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</si>
  <si>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</si>
  <si>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אול יר אגח 3</t>
  </si>
  <si>
    <t>1140136</t>
  </si>
  <si>
    <t>1841580</t>
  </si>
  <si>
    <t>אול יר אגח ה</t>
  </si>
  <si>
    <t>1143304</t>
  </si>
  <si>
    <t>אזורים אגח 13*</t>
  </si>
  <si>
    <t>7150410</t>
  </si>
  <si>
    <t>איי די איי הנפקות 4</t>
  </si>
  <si>
    <t>1133099</t>
  </si>
  <si>
    <t>514486042</t>
  </si>
  <si>
    <t>איי די איי הנפקות 5</t>
  </si>
  <si>
    <t>1155878</t>
  </si>
  <si>
    <t>אלבר 14</t>
  </si>
  <si>
    <t>1132562</t>
  </si>
  <si>
    <t>512025891</t>
  </si>
  <si>
    <t>סלקום אגח ט*</t>
  </si>
  <si>
    <t>1132836</t>
  </si>
  <si>
    <t>סלקום אגח יב*</t>
  </si>
  <si>
    <t>1143080</t>
  </si>
  <si>
    <t>סלקום יא*</t>
  </si>
  <si>
    <t>1139252</t>
  </si>
  <si>
    <t>או.פי.סי אגח א*</t>
  </si>
  <si>
    <t>1141589</t>
  </si>
  <si>
    <t>אנלייט אגח ה*</t>
  </si>
  <si>
    <t>7200116</t>
  </si>
  <si>
    <t>520041146</t>
  </si>
  <si>
    <t>אנלייט אגח ו*</t>
  </si>
  <si>
    <t>7200173</t>
  </si>
  <si>
    <t>בזן אגח ה</t>
  </si>
  <si>
    <t>2590388</t>
  </si>
  <si>
    <t>520036658</t>
  </si>
  <si>
    <t>בזן אגח י</t>
  </si>
  <si>
    <t>2590511</t>
  </si>
  <si>
    <t>דלשה קפיטל אגח ב</t>
  </si>
  <si>
    <t>1137314</t>
  </si>
  <si>
    <t>1888119</t>
  </si>
  <si>
    <t>פתאל אגח ב*</t>
  </si>
  <si>
    <t>1150812</t>
  </si>
  <si>
    <t>512607888</t>
  </si>
  <si>
    <t>מלונאות ותיירות</t>
  </si>
  <si>
    <t>פתאל אגח ג*</t>
  </si>
  <si>
    <t>1161785</t>
  </si>
  <si>
    <t>רילייטד אגח א</t>
  </si>
  <si>
    <t>1134923</t>
  </si>
  <si>
    <t>1849766</t>
  </si>
  <si>
    <t>ilBBB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</si>
  <si>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</si>
  <si>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</si>
  <si>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</si>
  <si>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</si>
  <si>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</si>
  <si>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</si>
  <si>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</si>
  <si>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</si>
  <si>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דלק קידוחים אגח א*</t>
  </si>
  <si>
    <t>4750089</t>
  </si>
  <si>
    <t>550013098</t>
  </si>
  <si>
    <t>בזן אגח ו</t>
  </si>
  <si>
    <t>2590396</t>
  </si>
  <si>
    <t>בזן אגח ט</t>
  </si>
  <si>
    <t>2590461</t>
  </si>
  <si>
    <t>LUMIIT 3.275 01/31 01/26</t>
  </si>
  <si>
    <t>IL0060404899</t>
  </si>
  <si>
    <t>בלומברג</t>
  </si>
  <si>
    <t>Baa2</t>
  </si>
  <si>
    <t>Moodys</t>
  </si>
  <si>
    <t>DELEK &amp; AVNER TAMAR 5.082 2023</t>
  </si>
  <si>
    <t>IL0011321747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</si>
  <si>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</si>
  <si>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</si>
  <si>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</si>
  <si>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</si>
  <si>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</si>
  <si>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</si>
  <si>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</si>
  <si>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</si>
  <si>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TEVA 6 01/25 10/24</t>
  </si>
  <si>
    <t>XS2083962691</t>
  </si>
  <si>
    <t>520013954</t>
  </si>
  <si>
    <t>פארמה</t>
  </si>
  <si>
    <t>BB-</t>
  </si>
  <si>
    <t>CYBERARK SOFT 11/15/24</t>
  </si>
  <si>
    <t>US23248VAA35</t>
  </si>
  <si>
    <t>512291642</t>
  </si>
  <si>
    <t>Software &amp; Services</t>
  </si>
  <si>
    <t>AIA GROUP 3.375 04/30</t>
  </si>
  <si>
    <t>US00131LAJ44</t>
  </si>
  <si>
    <t>Insurance</t>
  </si>
  <si>
    <t>A</t>
  </si>
  <si>
    <t>Oracle 3.85 04/60</t>
  </si>
  <si>
    <t>US68389XBY04</t>
  </si>
  <si>
    <t>A-</t>
  </si>
  <si>
    <t>Walt Disney 3.8 05/60</t>
  </si>
  <si>
    <t>US254687GA88</t>
  </si>
  <si>
    <t>Media</t>
  </si>
  <si>
    <t>ZURNVX 5.125 06/48</t>
  </si>
  <si>
    <t>XS1795323952</t>
  </si>
  <si>
    <t>BPLN 4.875 PERP 03/30</t>
  </si>
  <si>
    <t>US05565QDV77</t>
  </si>
  <si>
    <t>BBB+</t>
  </si>
  <si>
    <t>COMMONWEALTH BANK 3.61 9/34</t>
  </si>
  <si>
    <t>USQ2704MAA64</t>
  </si>
  <si>
    <t>Banks</t>
  </si>
  <si>
    <t>HEWLETT PACKARD 3.4 06/30</t>
  </si>
  <si>
    <t>US40434LAC90</t>
  </si>
  <si>
    <t>Technology Hardware &amp; Equipment</t>
  </si>
  <si>
    <t>IDEX CORP 3 05/30</t>
  </si>
  <si>
    <t>US45167RAG92</t>
  </si>
  <si>
    <t>Capital Goods</t>
  </si>
  <si>
    <t>LOWES 5.125 04/50</t>
  </si>
  <si>
    <t>US548661DW49</t>
  </si>
  <si>
    <t>Retailing</t>
  </si>
  <si>
    <t>MACQUARIE BANK 3.624 06/30</t>
  </si>
  <si>
    <t>USQ568A9SQ14</t>
  </si>
  <si>
    <t>Diversified Financials</t>
  </si>
  <si>
    <t>McDonald`s 4.2 04/50</t>
  </si>
  <si>
    <t>US58013MFR07</t>
  </si>
  <si>
    <t>Hotels Restaurants &amp; Leisure</t>
  </si>
  <si>
    <t>NAB 3.933 08/2034 08/29</t>
  </si>
  <si>
    <t>USG6S94TAB96</t>
  </si>
  <si>
    <t>SRENVX 4.5 24/44</t>
  </si>
  <si>
    <t>XS1108784510</t>
  </si>
  <si>
    <t>VERISK ANALYTICS 3.625 5/50</t>
  </si>
  <si>
    <t>US92345YAG17</t>
  </si>
  <si>
    <t>Commercial &amp; Professional Services</t>
  </si>
  <si>
    <t>WESTPAC BANKING 4.11 07/34 07/29</t>
  </si>
  <si>
    <t>US961214EF61</t>
  </si>
  <si>
    <t>ABBVIE 4.45 05/46 06/46</t>
  </si>
  <si>
    <t>US00287YAW93</t>
  </si>
  <si>
    <t>Pharmaceuticals &amp; Biotechnology</t>
  </si>
  <si>
    <t>ABIBB 5.55 01/49</t>
  </si>
  <si>
    <t>US03523TBV98</t>
  </si>
  <si>
    <t>Food Beverage &amp; Tobacco</t>
  </si>
  <si>
    <t>BBB</t>
  </si>
  <si>
    <t>ANHEUSER BUSCH 3.7 04/40</t>
  </si>
  <si>
    <t>BE6320936287</t>
  </si>
  <si>
    <t>AT&amp;T 4.55 03/49 09/48</t>
  </si>
  <si>
    <t>US00206RDK59</t>
  </si>
  <si>
    <t>TELECOMMUNICATION SERVICES</t>
  </si>
  <si>
    <t>BOEING 5.93 05/60</t>
  </si>
  <si>
    <t>US097023CX16</t>
  </si>
  <si>
    <t>CREDIT SUISSE 6.5 08/23</t>
  </si>
  <si>
    <t>XS0957135212</t>
  </si>
  <si>
    <t>FEDEX 5.1 01/44</t>
  </si>
  <si>
    <t>US31428XAW65</t>
  </si>
  <si>
    <t>Transportation</t>
  </si>
  <si>
    <t>KEURIG DR PEPPER 3.8 05/2050</t>
  </si>
  <si>
    <t>US49271VAK61</t>
  </si>
  <si>
    <t>PRU 4.5 PRUDENTIAL 09/47</t>
  </si>
  <si>
    <t>US744320AW24</t>
  </si>
  <si>
    <t>QUEST DIAGNOSTICS 2.8 06/31</t>
  </si>
  <si>
    <t>US74834LBC37</t>
  </si>
  <si>
    <t>Health Care Equipment &amp; Services</t>
  </si>
  <si>
    <t>STARBUCKS 3.5 11/50</t>
  </si>
  <si>
    <t>US855244BA67</t>
  </si>
  <si>
    <t>WHIRLPOOL 4.6 05/50</t>
  </si>
  <si>
    <t>US963320AX45</t>
  </si>
  <si>
    <t>Consumer Durables &amp; Apparel</t>
  </si>
  <si>
    <t>AERCAP IRELAND 6.5 07/25</t>
  </si>
  <si>
    <t>US00774MAN56</t>
  </si>
  <si>
    <t>ASHTEAD CAPITAL 4.25 11/29 11/27</t>
  </si>
  <si>
    <t>US045054AL70</t>
  </si>
  <si>
    <t>ASHTEAD CAPITAL 5.25 08/26 08/24</t>
  </si>
  <si>
    <t>US045054AH68</t>
  </si>
  <si>
    <t>AVGO 4.75 04/29</t>
  </si>
  <si>
    <t>US11135FAB76</t>
  </si>
  <si>
    <t>Semiconductors &amp; Semiconductor Equipment</t>
  </si>
  <si>
    <t>BROADCOM 5 04/30</t>
  </si>
  <si>
    <t>US11135FAH47</t>
  </si>
  <si>
    <t>DELL 5.3 01/29</t>
  </si>
  <si>
    <t>US24703DBA81</t>
  </si>
  <si>
    <t>DELL 6.2 07/30</t>
  </si>
  <si>
    <t>US24703DBD21</t>
  </si>
  <si>
    <t>ETP 5.25 04/29</t>
  </si>
  <si>
    <t>US29278NAG88</t>
  </si>
  <si>
    <t>EXPEDIA 6.25 05/25</t>
  </si>
  <si>
    <t>US30212PAS48</t>
  </si>
  <si>
    <t>FLEX 4.875 05/30</t>
  </si>
  <si>
    <t>US33938XAB10</t>
  </si>
  <si>
    <t>FSK 4.125 02/25</t>
  </si>
  <si>
    <t>US302635AE72</t>
  </si>
  <si>
    <t>General Motors 6.8 10/27</t>
  </si>
  <si>
    <t>US37045VAU44</t>
  </si>
  <si>
    <t>Automobiles &amp; Components</t>
  </si>
  <si>
    <t>GOLDMAN SACHS 3.75 02/25 01/25</t>
  </si>
  <si>
    <t>US38147UAC18</t>
  </si>
  <si>
    <t>MERCK 2.875 06/29 06/79</t>
  </si>
  <si>
    <t>XS2011260705</t>
  </si>
  <si>
    <t>Baa3</t>
  </si>
  <si>
    <t>MOLSON COORS 4.2 07/46 01/46</t>
  </si>
  <si>
    <t>US60871RAH30</t>
  </si>
  <si>
    <t>MOTOROLA SOLUTIONS 4.6 05/29 02/29</t>
  </si>
  <si>
    <t>US620076BN89</t>
  </si>
  <si>
    <t>NXP SEMICON 3.4 05/30</t>
  </si>
  <si>
    <t>US62954HAD08</t>
  </si>
  <si>
    <t>NXP SEMICON 4.3 06/29</t>
  </si>
  <si>
    <t>US62954HAB42</t>
  </si>
  <si>
    <t>OWL ROCK 3.75 07/25</t>
  </si>
  <si>
    <t>US69121KAC80</t>
  </si>
  <si>
    <t>SABINE PASS 4.5 05/30</t>
  </si>
  <si>
    <t>US785592AW69</t>
  </si>
  <si>
    <t>SEAGATE 4.125 01/31</t>
  </si>
  <si>
    <t>US81180WAY75</t>
  </si>
  <si>
    <t>SRENVX 5.75 08/15/50 08/25</t>
  </si>
  <si>
    <t>XS1261170515</t>
  </si>
  <si>
    <t>SYSCO CORP 5.95 04/30</t>
  </si>
  <si>
    <t>US871829BL07</t>
  </si>
  <si>
    <t>Food &amp; Staples Retailing</t>
  </si>
  <si>
    <t>TMUS 3.875 04/30</t>
  </si>
  <si>
    <t>US87264ABE47</t>
  </si>
  <si>
    <t>TRPCN 5.3 03/77</t>
  </si>
  <si>
    <t>US89356BAC28</t>
  </si>
  <si>
    <t>TRPCN 5.875 08/76</t>
  </si>
  <si>
    <t>US89356BAB45</t>
  </si>
  <si>
    <t>VW 4.625 PERP 06/28</t>
  </si>
  <si>
    <t>XS1799939027</t>
  </si>
  <si>
    <t>WALGREEN 4.1 04/2050</t>
  </si>
  <si>
    <t>US931427AT57</t>
  </si>
  <si>
    <t>BAYNGR 3.125 11/79 11/27</t>
  </si>
  <si>
    <t>XS2077670342</t>
  </si>
  <si>
    <t>BB+</t>
  </si>
  <si>
    <t>CHCOCH 3.7 11/29</t>
  </si>
  <si>
    <t>US16412XAH89</t>
  </si>
  <si>
    <t>Ba1</t>
  </si>
  <si>
    <t>CHCOCH 7 6/30/24</t>
  </si>
  <si>
    <t>US16412XAD75</t>
  </si>
  <si>
    <t>CHENIERE CORPUS 5.125 06/27</t>
  </si>
  <si>
    <t>US16412XAG07</t>
  </si>
  <si>
    <t>CNC 4.625 12/29</t>
  </si>
  <si>
    <t>US15135BAS07</t>
  </si>
  <si>
    <t>ENBCN 6 01/27 01/77</t>
  </si>
  <si>
    <t>US29250NAN57</t>
  </si>
  <si>
    <t>FORD 9.625 04/30</t>
  </si>
  <si>
    <t>US345370CX67</t>
  </si>
  <si>
    <t>HEINZ FOODS 4.25 03/31</t>
  </si>
  <si>
    <t>US50077LBD73</t>
  </si>
  <si>
    <t>HOLCIM FIN 3 07/24</t>
  </si>
  <si>
    <t>XS1713466495</t>
  </si>
  <si>
    <t>MATERIALS</t>
  </si>
  <si>
    <t>RBS 3.754 11/01/29 11/24</t>
  </si>
  <si>
    <t>US780097BM20</t>
  </si>
  <si>
    <t>SEAGATE 4.75 01/25</t>
  </si>
  <si>
    <t>US81180WAL54</t>
  </si>
  <si>
    <t>SEAGATE 4.875 06/27</t>
  </si>
  <si>
    <t>US81180WAR25</t>
  </si>
  <si>
    <t>SOLVAY 4.25 04/03/2024</t>
  </si>
  <si>
    <t>BE6309987400</t>
  </si>
  <si>
    <t>SSE SSELN 4.75 9/77 06/22</t>
  </si>
  <si>
    <t>XS1572343744</t>
  </si>
  <si>
    <t>UTILITIES</t>
  </si>
  <si>
    <t>VERISIGN 4.625 05/23 05/18</t>
  </si>
  <si>
    <t>US92343EAF97</t>
  </si>
  <si>
    <t>VODAFONE 6.25 10/78 10/24</t>
  </si>
  <si>
    <t>XS1888180640</t>
  </si>
  <si>
    <t>CQP 4.5 10/29</t>
  </si>
  <si>
    <t>US16411QAE17</t>
  </si>
  <si>
    <t>BB</t>
  </si>
  <si>
    <t>MSCI 3.625 09/30 03/28</t>
  </si>
  <si>
    <t>US55354GAK67</t>
  </si>
  <si>
    <t>Ba2</t>
  </si>
  <si>
    <t>ALLISON TRANSM 5 10/24 10/21</t>
  </si>
  <si>
    <t>US019736AD97</t>
  </si>
  <si>
    <t>Ba3</t>
  </si>
  <si>
    <t>Century Link 4 02/27 02/25</t>
  </si>
  <si>
    <t>US156700BC99</t>
  </si>
  <si>
    <t>EDF 3  PERP</t>
  </si>
  <si>
    <t>FR0013464922</t>
  </si>
  <si>
    <t>EDF 6 PREP 01/26</t>
  </si>
  <si>
    <t>FR0011401728</t>
  </si>
  <si>
    <t>Electricite De Franc 5 01/26</t>
  </si>
  <si>
    <t>FR0011697028</t>
  </si>
  <si>
    <t>HCA 5.875 02/29</t>
  </si>
  <si>
    <t>US404119BW86</t>
  </si>
  <si>
    <t>HESM 5.125 06/28</t>
  </si>
  <si>
    <t>US428104AA14</t>
  </si>
  <si>
    <t>NGLS 6.5 07/27</t>
  </si>
  <si>
    <t>US87612BBL53</t>
  </si>
  <si>
    <t>NGLS 6.875 01/29</t>
  </si>
  <si>
    <t>US87612BBN10</t>
  </si>
  <si>
    <t>SIRIUS 4.625 07/24</t>
  </si>
  <si>
    <t>US82967NBE76</t>
  </si>
  <si>
    <t>SIRIUS XM 4.625 05/23 05/18</t>
  </si>
  <si>
    <t>US82967NAL29</t>
  </si>
  <si>
    <t>UNITED RENTALS NORTH 4 07/30</t>
  </si>
  <si>
    <t>US911365BN33</t>
  </si>
  <si>
    <t>CCO HOLDINGS 4.5 08/30 02/28</t>
  </si>
  <si>
    <t>US1248EPCE15</t>
  </si>
  <si>
    <t>B1</t>
  </si>
  <si>
    <t>CCO HOLDINGS 4.75 03/30 09/24</t>
  </si>
  <si>
    <t>US1248EPCD32</t>
  </si>
  <si>
    <t>TRANSOCEAN 7.75 10/24 10/20</t>
  </si>
  <si>
    <t>US893828AA14</t>
  </si>
  <si>
    <t>B</t>
  </si>
  <si>
    <t>AMERICAN CAMPUS COM 3.875 01/31</t>
  </si>
  <si>
    <t>US024836AG36</t>
  </si>
  <si>
    <t>Real Estate</t>
  </si>
  <si>
    <t>BMW 4.15 04/30</t>
  </si>
  <si>
    <t>US05565EBL83</t>
  </si>
  <si>
    <t>DENTSPLY SIRONA 3.25 06/30</t>
  </si>
  <si>
    <t>US24906PAA75</t>
  </si>
  <si>
    <t>FS KKR CAPITAL 4.25 2/25 01/25</t>
  </si>
  <si>
    <t>US30313RAA77</t>
  </si>
  <si>
    <t>RALPH LAUREN 2.95 06/30</t>
  </si>
  <si>
    <t>US731572AB96</t>
  </si>
  <si>
    <t>VF CORP 2.95 04/30</t>
  </si>
  <si>
    <t>US918204BC10</t>
  </si>
  <si>
    <t>סה"כ תל אביב 35</t>
  </si>
  <si>
    <t>אורמת טכנולוגיות*</t>
  </si>
  <si>
    <t>1134402</t>
  </si>
  <si>
    <t>520036716</t>
  </si>
  <si>
    <t>איי סי אל</t>
  </si>
  <si>
    <t>281014</t>
  </si>
  <si>
    <t>איי.אפ.אפ</t>
  </si>
  <si>
    <t>1155019</t>
  </si>
  <si>
    <t>איירפורט סיטי</t>
  </si>
  <si>
    <t>1095835</t>
  </si>
  <si>
    <t>אלביט מערכות</t>
  </si>
  <si>
    <t>1081124</t>
  </si>
  <si>
    <t>520043027</t>
  </si>
  <si>
    <t>אלקטרה*</t>
  </si>
  <si>
    <t>739037</t>
  </si>
  <si>
    <t>אמות</t>
  </si>
  <si>
    <t>1097278</t>
  </si>
  <si>
    <t>אנרגיאן נפט וגז</t>
  </si>
  <si>
    <t>1155290</t>
  </si>
  <si>
    <t>10758801</t>
  </si>
  <si>
    <t>בזק</t>
  </si>
  <si>
    <t>230011</t>
  </si>
  <si>
    <t>בינלאומי 5</t>
  </si>
  <si>
    <t>593038</t>
  </si>
  <si>
    <t>520029083</t>
  </si>
  <si>
    <t>בתי זיקוק לנפט</t>
  </si>
  <si>
    <t>2590248</t>
  </si>
  <si>
    <t>דיסקונט</t>
  </si>
  <si>
    <t>691212</t>
  </si>
  <si>
    <t>דלק קדוחים*</t>
  </si>
  <si>
    <t>475020</t>
  </si>
  <si>
    <t>הפניקס 1</t>
  </si>
  <si>
    <t>767012</t>
  </si>
  <si>
    <t>520017450</t>
  </si>
  <si>
    <t>הראל השקעות</t>
  </si>
  <si>
    <t>585018</t>
  </si>
  <si>
    <t>520033986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</si>
  <si>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</si>
  <si>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</si>
  <si>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</si>
  <si>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</si>
  <si>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</si>
  <si>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</si>
  <si>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</si>
  <si>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</si>
  <si>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מבני תעשיה</t>
  </si>
  <si>
    <t>226019</t>
  </si>
  <si>
    <t>מזרחי</t>
  </si>
  <si>
    <t>695437</t>
  </si>
  <si>
    <t>מליסרון*</t>
  </si>
  <si>
    <t>323014</t>
  </si>
  <si>
    <t>נייס</t>
  </si>
  <si>
    <t>273011</t>
  </si>
  <si>
    <t>520036872</t>
  </si>
  <si>
    <t>פועלים</t>
  </si>
  <si>
    <t>662577</t>
  </si>
  <si>
    <t>520000118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</si>
  <si>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</si>
  <si>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</si>
  <si>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</si>
  <si>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</si>
  <si>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</si>
  <si>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</si>
  <si>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</si>
  <si>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גרופ*</t>
  </si>
  <si>
    <t>746016</t>
  </si>
  <si>
    <t>שיכון ובינוי</t>
  </si>
  <si>
    <t>1081942</t>
  </si>
  <si>
    <t>520036104</t>
  </si>
  <si>
    <t>שפיר הנדסה*</t>
  </si>
  <si>
    <t>1133875</t>
  </si>
  <si>
    <t>סה"כ תל אביב 90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</si>
  <si>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</si>
  <si>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</si>
  <si>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</si>
  <si>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</si>
  <si>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</si>
  <si>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</si>
  <si>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513910703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</si>
  <si>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</si>
  <si>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</si>
  <si>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</si>
  <si>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</si>
  <si>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</si>
  <si>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</si>
  <si>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אנלייט אנרגיה*</t>
  </si>
  <si>
    <t>720011</t>
  </si>
  <si>
    <t>אנרגיקס*</t>
  </si>
  <si>
    <t>1123355</t>
  </si>
  <si>
    <t>513901371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</si>
  <si>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</si>
  <si>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</si>
  <si>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</si>
  <si>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</si>
  <si>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</si>
  <si>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</si>
  <si>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</si>
  <si>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</si>
  <si>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</si>
  <si>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</si>
  <si>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</si>
  <si>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</si>
  <si>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</si>
  <si>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</si>
  <si>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</si>
  <si>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</si>
  <si>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</si>
  <si>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</si>
  <si>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</si>
  <si>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</si>
  <si>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</si>
  <si>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</si>
  <si>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</si>
  <si>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</si>
  <si>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</si>
  <si>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ישראכרט*</t>
  </si>
  <si>
    <t>1157403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</si>
  <si>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</si>
  <si>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</si>
  <si>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</si>
  <si>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</si>
  <si>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</si>
  <si>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</si>
  <si>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</si>
  <si>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</si>
  <si>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</si>
  <si>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</si>
  <si>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</si>
  <si>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</si>
  <si>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</si>
  <si>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</si>
  <si>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</si>
  <si>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</si>
  <si>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</si>
  <si>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</si>
  <si>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מנועי בית שמש*</t>
  </si>
  <si>
    <t>1081561</t>
  </si>
  <si>
    <t>520043480</t>
  </si>
  <si>
    <t>מנורה</t>
  </si>
  <si>
    <t>566018</t>
  </si>
  <si>
    <t>520007469</t>
  </si>
  <si>
    <t>נובה</t>
  </si>
  <si>
    <t>1084557</t>
  </si>
  <si>
    <t>511812463</t>
  </si>
  <si>
    <t>נפטא*</t>
  </si>
  <si>
    <t>643015</t>
  </si>
  <si>
    <t>520020942</t>
  </si>
  <si>
    <t>סלקום CEL*</t>
  </si>
  <si>
    <t>1101534</t>
  </si>
  <si>
    <t>סקופ*</t>
  </si>
  <si>
    <t>288019</t>
  </si>
  <si>
    <t>520037425</t>
  </si>
  <si>
    <t>ערד השקעות ופתוח תעשיה*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</si>
  <si>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</si>
  <si>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</si>
  <si>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</si>
  <si>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</si>
  <si>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</si>
  <si>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</si>
  <si>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</si>
  <si>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</si>
  <si>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</si>
  <si>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</si>
  <si>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</si>
  <si>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</si>
  <si>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קמהדע</t>
  </si>
  <si>
    <t>1094119</t>
  </si>
  <si>
    <t>511524605</t>
  </si>
  <si>
    <t>ביוטכנולוגיה</t>
  </si>
  <si>
    <t>קמטק</t>
  </si>
  <si>
    <t>1095264</t>
  </si>
  <si>
    <t>511235434</t>
  </si>
  <si>
    <t>קרור 1*</t>
  </si>
  <si>
    <t>621011</t>
  </si>
  <si>
    <t>520001546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</si>
  <si>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</si>
  <si>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</si>
  <si>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</si>
  <si>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</si>
  <si>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</si>
  <si>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</si>
  <si>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</si>
  <si>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</si>
  <si>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תדיראן</t>
  </si>
  <si>
    <t>258012</t>
  </si>
  <si>
    <t>520036732</t>
  </si>
  <si>
    <t>אבגול*</t>
  </si>
  <si>
    <t>1100957</t>
  </si>
  <si>
    <t>510119068</t>
  </si>
  <si>
    <t>עץ נייר ודפוס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</si>
  <si>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</si>
  <si>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</si>
  <si>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</si>
  <si>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</si>
  <si>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</si>
  <si>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</si>
  <si>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</si>
  <si>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</si>
  <si>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</si>
  <si>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</si>
  <si>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</si>
  <si>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</si>
  <si>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</t>
  </si>
  <si>
    <t>1102458</t>
  </si>
  <si>
    <t>512434218</t>
  </si>
  <si>
    <t>מכשור רפואי</t>
  </si>
  <si>
    <t>אלספק*</t>
  </si>
  <si>
    <t>1090364</t>
  </si>
  <si>
    <t>511297541</t>
  </si>
  <si>
    <t>חשמל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</si>
  <si>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</si>
  <si>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</si>
  <si>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</si>
  <si>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</si>
  <si>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</si>
  <si>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</si>
  <si>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</si>
  <si>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</si>
  <si>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</si>
  <si>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</si>
  <si>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</si>
  <si>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</si>
  <si>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</si>
  <si>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</si>
  <si>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</si>
  <si>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ישראל מגורים*</t>
  </si>
  <si>
    <t>1097948</t>
  </si>
  <si>
    <t>520034760</t>
  </si>
  <si>
    <t>אפריקה תעשיות*</t>
  </si>
  <si>
    <t>800011</t>
  </si>
  <si>
    <t>520026618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</si>
  <si>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</si>
  <si>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</si>
  <si>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</si>
  <si>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</si>
  <si>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</si>
  <si>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</si>
  <si>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</si>
  <si>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</si>
  <si>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</si>
  <si>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</si>
  <si>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</si>
  <si>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</si>
  <si>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</si>
  <si>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</si>
  <si>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</si>
  <si>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</si>
  <si>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</si>
  <si>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</si>
  <si>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</si>
  <si>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</si>
  <si>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</si>
  <si>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</si>
  <si>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</si>
  <si>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</si>
  <si>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</si>
  <si>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</si>
  <si>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</si>
  <si>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</si>
  <si>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</si>
  <si>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</si>
  <si>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</si>
  <si>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</si>
  <si>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</si>
  <si>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מניבים ריט</t>
  </si>
  <si>
    <t>1140573</t>
  </si>
  <si>
    <t>מניות הפחתת שווי ניירות חסומים</t>
  </si>
  <si>
    <t>112239100</t>
  </si>
  <si>
    <t>משביר לצרכן</t>
  </si>
  <si>
    <t>1104959</t>
  </si>
  <si>
    <t>513389270</t>
  </si>
  <si>
    <t>משק אנרגיה*</t>
  </si>
  <si>
    <t>1166974</t>
  </si>
  <si>
    <t>516167343</t>
  </si>
  <si>
    <t>נובולוג*</t>
  </si>
  <si>
    <t>1140151</t>
  </si>
  <si>
    <t>510475312</t>
  </si>
  <si>
    <t>סופרגז אנרגיה*</t>
  </si>
  <si>
    <t>1166917</t>
  </si>
  <si>
    <t>516077989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</si>
  <si>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</si>
  <si>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</si>
  <si>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</si>
  <si>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</si>
  <si>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</si>
  <si>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</si>
  <si>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</si>
  <si>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</si>
  <si>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</si>
  <si>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</si>
  <si>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</si>
  <si>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</si>
  <si>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</si>
  <si>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</si>
  <si>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</si>
  <si>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</si>
  <si>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</si>
  <si>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</si>
  <si>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</si>
  <si>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</si>
  <si>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</si>
  <si>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</si>
  <si>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</si>
  <si>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</si>
  <si>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</si>
  <si>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</si>
  <si>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</si>
  <si>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</si>
  <si>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</si>
  <si>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</si>
  <si>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</si>
  <si>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</si>
  <si>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</si>
  <si>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</si>
  <si>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</si>
  <si>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ALLOT COMMUNICATIONS LTD*</t>
  </si>
  <si>
    <t>IL0010996549</t>
  </si>
  <si>
    <t>NASDAQ</t>
  </si>
  <si>
    <t>AUDIOCODES LTD</t>
  </si>
  <si>
    <t>IL0010829658</t>
  </si>
  <si>
    <t>NYSE</t>
  </si>
  <si>
    <t>520044132</t>
  </si>
  <si>
    <t>ציוד תקשורת</t>
  </si>
  <si>
    <t>CAESAR STONE SDO</t>
  </si>
  <si>
    <t>IL0011259137</t>
  </si>
  <si>
    <t>511439507</t>
  </si>
  <si>
    <t>CAMTEK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</si>
  <si>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</si>
  <si>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</si>
  <si>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</si>
  <si>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</si>
  <si>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</si>
  <si>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</si>
  <si>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</si>
  <si>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</si>
  <si>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</si>
  <si>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</si>
  <si>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</si>
  <si>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</si>
  <si>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514440874</t>
  </si>
  <si>
    <t>INTL FLAVORS AND FRAGRANCES</t>
  </si>
  <si>
    <t>US4595061015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</si>
  <si>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</si>
  <si>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</si>
  <si>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</si>
  <si>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</si>
  <si>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</si>
  <si>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</si>
  <si>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</si>
  <si>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</si>
  <si>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</si>
  <si>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</si>
  <si>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Ltd*</t>
  </si>
  <si>
    <t>IL0011316309</t>
  </si>
  <si>
    <t>512894940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</si>
  <si>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</si>
  <si>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</si>
  <si>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</si>
  <si>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</si>
  <si>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</si>
  <si>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</si>
  <si>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</si>
  <si>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</si>
  <si>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</si>
  <si>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</si>
  <si>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</si>
  <si>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</si>
  <si>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514304005</t>
  </si>
  <si>
    <t>SOL GEL TECHNOLOGIES LTD</t>
  </si>
  <si>
    <t>IL0011417206</t>
  </si>
  <si>
    <t>512544693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</si>
  <si>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</si>
  <si>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</si>
  <si>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</si>
  <si>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</si>
  <si>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</si>
  <si>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</si>
  <si>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</si>
  <si>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</si>
  <si>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</si>
  <si>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</si>
  <si>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</si>
  <si>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</si>
  <si>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</si>
  <si>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</si>
  <si>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</si>
  <si>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</si>
  <si>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</si>
  <si>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</si>
  <si>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</si>
  <si>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</si>
  <si>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</si>
  <si>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פרנק שווצרי</t>
  </si>
  <si>
    <t>ADIDAS AG</t>
  </si>
  <si>
    <t>DE000A1EWWW0</t>
  </si>
  <si>
    <t>AIRBUS</t>
  </si>
  <si>
    <t>NL0000235190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</si>
  <si>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</si>
  <si>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</si>
  <si>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</si>
  <si>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</si>
  <si>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</si>
  <si>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</si>
  <si>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AMERICAN EXPRESS</t>
  </si>
  <si>
    <t>US0258161092</t>
  </si>
  <si>
    <t>AMERICAN TOWER</t>
  </si>
  <si>
    <t>US03027X1000</t>
  </si>
  <si>
    <t>APPLE INC</t>
  </si>
  <si>
    <t>US0378331005</t>
  </si>
  <si>
    <t>AROUNDTOWN</t>
  </si>
  <si>
    <t>LU1673108939</t>
  </si>
  <si>
    <t>ASML HOLDING NV</t>
  </si>
  <si>
    <t>NL0010273215</t>
  </si>
  <si>
    <t>AUTOLIV</t>
  </si>
  <si>
    <t>US0528001094</t>
  </si>
  <si>
    <t>BANK OF AMERICA CORP</t>
  </si>
  <si>
    <t>US0605051046</t>
  </si>
  <si>
    <t>BAYERISCHE MOTOREN WERKE AG</t>
  </si>
  <si>
    <t>DE0005190003</t>
  </si>
  <si>
    <t>BLACKROCK</t>
  </si>
  <si>
    <t>US09247X1019</t>
  </si>
  <si>
    <t>BOOKING HOLDINGS INC</t>
  </si>
  <si>
    <t>US09857L1089</t>
  </si>
  <si>
    <t>CATERPILLAR INC</t>
  </si>
  <si>
    <t>US1491231015</t>
  </si>
  <si>
    <t>CELLNEX TELECOM SA</t>
  </si>
  <si>
    <t>ES0105066007</t>
  </si>
  <si>
    <t>BME</t>
  </si>
  <si>
    <t>CENTENE CORP</t>
  </si>
  <si>
    <t>US15135B1017</t>
  </si>
  <si>
    <t>CISCO SYSTEMS</t>
  </si>
  <si>
    <t>US17275R1023</t>
  </si>
  <si>
    <t>CITIGROUP INC</t>
  </si>
  <si>
    <t>US1729674242</t>
  </si>
  <si>
    <t>COMPAGNIE DE SAINT GOBAIN</t>
  </si>
  <si>
    <t>FR0000125007</t>
  </si>
  <si>
    <t>CROWN CASTLE INTL CORP</t>
  </si>
  <si>
    <t>US22822V1017</t>
  </si>
  <si>
    <t>DEUTSCHE POST AG REG</t>
  </si>
  <si>
    <t>DE0005552004</t>
  </si>
  <si>
    <t>DOLLAR GENERAL</t>
  </si>
  <si>
    <t>US2566771059</t>
  </si>
  <si>
    <t>EIFFAGE</t>
  </si>
  <si>
    <t>FR0000130452</t>
  </si>
  <si>
    <t>EQUINIX</t>
  </si>
  <si>
    <t>US29444U7000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</si>
  <si>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</si>
  <si>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</si>
  <si>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</si>
  <si>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</si>
  <si>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</si>
  <si>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</si>
  <si>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</si>
  <si>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FEDEX CORPORATION</t>
  </si>
  <si>
    <t>US31428X1063</t>
  </si>
  <si>
    <t>FERRARI</t>
  </si>
  <si>
    <t>NL0011585146</t>
  </si>
  <si>
    <t>FERROVIAL SA</t>
  </si>
  <si>
    <t>ES0118900010</t>
  </si>
  <si>
    <t>GENERAL MOTORS CO</t>
  </si>
  <si>
    <t>US37045V1008</t>
  </si>
  <si>
    <t>GOLDMAN SACHS GROUP INC</t>
  </si>
  <si>
    <t>US38141G1040</t>
  </si>
  <si>
    <t>HOME DEPOT INC</t>
  </si>
  <si>
    <t>US4370761029</t>
  </si>
  <si>
    <t>INDITEX</t>
  </si>
  <si>
    <t>ES0148396007</t>
  </si>
  <si>
    <t>INFINEON TECHNOLOGIES</t>
  </si>
  <si>
    <t>DE0006231004</t>
  </si>
  <si>
    <t>INTEL CORP</t>
  </si>
  <si>
    <t>US4581401001</t>
  </si>
  <si>
    <t>INTERCONTINENTAL EXCHANGE IN</t>
  </si>
  <si>
    <t>US45866F1049</t>
  </si>
  <si>
    <t>JPMORGAN CHASE</t>
  </si>
  <si>
    <t>US46625H1005</t>
  </si>
  <si>
    <t>L3HARRIS TECHNOLOGIES</t>
  </si>
  <si>
    <t>US5024311095</t>
  </si>
  <si>
    <t>LEG IMMOBILIEN AG</t>
  </si>
  <si>
    <t>DE000LEG1110</t>
  </si>
  <si>
    <t>LEVI STRAUSS &amp; CO  CLASS A</t>
  </si>
  <si>
    <t>US52736R1023</t>
  </si>
  <si>
    <t>LOCKHEED MARTIN CORP</t>
  </si>
  <si>
    <t>US5398301094</t>
  </si>
  <si>
    <t>LOREAL</t>
  </si>
  <si>
    <t>FR0000120321</t>
  </si>
  <si>
    <t>MARTIN MARIETTA MATERIALS</t>
  </si>
  <si>
    <t>US5732841060</t>
  </si>
  <si>
    <t>MASTERCARD INC CLASS A</t>
  </si>
  <si>
    <t>US57636Q1040</t>
  </si>
  <si>
    <t>MCDONALDS</t>
  </si>
  <si>
    <t>US5801351017</t>
  </si>
  <si>
    <t>MICROSOFT CORP</t>
  </si>
  <si>
    <t>US5949181045</t>
  </si>
  <si>
    <t>MOODY`S</t>
  </si>
  <si>
    <t>US6153691059</t>
  </si>
  <si>
    <t>MORGAN STANLEY</t>
  </si>
  <si>
    <t>US6174464486</t>
  </si>
  <si>
    <t>NASDAQ INC</t>
  </si>
  <si>
    <t>US6311031081</t>
  </si>
  <si>
    <t>NESTLE SA REG</t>
  </si>
  <si>
    <t>CH0038863350</t>
  </si>
  <si>
    <t>NETFLIX INC</t>
  </si>
  <si>
    <t>US64110L1061</t>
  </si>
  <si>
    <t>NIKE INC CL B</t>
  </si>
  <si>
    <t>US6541061031</t>
  </si>
  <si>
    <t>NOKIA OYJ</t>
  </si>
  <si>
    <t>FI0009000681</t>
  </si>
  <si>
    <t>NUTRIEN LTD</t>
  </si>
  <si>
    <t>CA67077M1086</t>
  </si>
  <si>
    <t>NVIDIA CORP</t>
  </si>
  <si>
    <t>US67066G1040</t>
  </si>
  <si>
    <t>PALO ALTO NETWORKS</t>
  </si>
  <si>
    <t>US6974351057</t>
  </si>
  <si>
    <t>PAYPAL HOLDINGS INC</t>
  </si>
  <si>
    <t>US70450Y1038</t>
  </si>
  <si>
    <t>PROLOGIS INC</t>
  </si>
  <si>
    <t>US74340W1036</t>
  </si>
  <si>
    <t>RECKITT BENCKISER GROUP</t>
  </si>
  <si>
    <t>GB00B24CGK77</t>
  </si>
  <si>
    <t>ROSS STORES</t>
  </si>
  <si>
    <t>US7782961038</t>
  </si>
  <si>
    <t>S&amp;P GLOBAL</t>
  </si>
  <si>
    <t>US78409V1044</t>
  </si>
  <si>
    <t>SAMSUNG ELECTR GDR REG</t>
  </si>
  <si>
    <t>US7960508882</t>
  </si>
  <si>
    <t>SAP AG</t>
  </si>
  <si>
    <t>DE0007164600</t>
  </si>
  <si>
    <t>SEGRO</t>
  </si>
  <si>
    <t>GB00B5ZN1N88</t>
  </si>
  <si>
    <t>SIEMENS AG REG</t>
  </si>
  <si>
    <t>DE0007236101</t>
  </si>
  <si>
    <t>STARBUCKS CORP</t>
  </si>
  <si>
    <t>US8552441094</t>
  </si>
  <si>
    <t>STMICROELECTRONICS</t>
  </si>
  <si>
    <t>NL0000226223</t>
  </si>
  <si>
    <t>TARGET CORP</t>
  </si>
  <si>
    <t>US87612E1064</t>
  </si>
  <si>
    <t>TENCENT HOLDINGS LTD</t>
  </si>
  <si>
    <t>KYG875721634</t>
  </si>
  <si>
    <t>HKSE</t>
  </si>
  <si>
    <t>TJX COMPANIES INC</t>
  </si>
  <si>
    <t>US8725401090</t>
  </si>
  <si>
    <t>UNITED PARCEL SERVICE CL B</t>
  </si>
  <si>
    <t>US9113121068</t>
  </si>
  <si>
    <t>VARONIS SYSTEMS</t>
  </si>
  <si>
    <t>US9222801022</t>
  </si>
  <si>
    <t>VINCI SA</t>
  </si>
  <si>
    <t>FR0000125486</t>
  </si>
  <si>
    <t>VISA</t>
  </si>
  <si>
    <t>US92826C8394</t>
  </si>
  <si>
    <t>VOLKSWAGEN AG PREF</t>
  </si>
  <si>
    <t>DE0007664039</t>
  </si>
  <si>
    <t>VOLVO AB B SHS</t>
  </si>
  <si>
    <t>SE0000115446</t>
  </si>
  <si>
    <t>VONOVIA</t>
  </si>
  <si>
    <t>DE000A1ML7J1</t>
  </si>
  <si>
    <t>VULCAN MATERIALS CO</t>
  </si>
  <si>
    <t>US9291601097</t>
  </si>
  <si>
    <t>WAL MART STORES INC</t>
  </si>
  <si>
    <t>US9311421039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</si>
  <si>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</si>
  <si>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</si>
  <si>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</si>
  <si>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</si>
  <si>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</si>
  <si>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</si>
  <si>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</si>
  <si>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</si>
  <si>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</si>
  <si>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</si>
  <si>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</si>
  <si>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</si>
  <si>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</si>
  <si>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</si>
  <si>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</si>
  <si>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510938608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</si>
  <si>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</si>
  <si>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</si>
  <si>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</si>
  <si>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</si>
  <si>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</si>
  <si>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</si>
  <si>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</si>
  <si>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</si>
  <si>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</si>
  <si>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תלבונד 40</t>
  </si>
  <si>
    <t>1150499</t>
  </si>
  <si>
    <t>אג"ח</t>
  </si>
  <si>
    <t>הראל סל תלבונד 60</t>
  </si>
  <si>
    <t>1150473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</si>
  <si>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</si>
  <si>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</si>
  <si>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</si>
  <si>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</si>
  <si>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</si>
  <si>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</si>
  <si>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</si>
  <si>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</si>
  <si>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</si>
  <si>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</si>
  <si>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</si>
  <si>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</si>
  <si>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</si>
  <si>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</si>
  <si>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</si>
  <si>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</si>
  <si>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</si>
  <si>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</si>
  <si>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</si>
  <si>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</si>
  <si>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</si>
  <si>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</si>
  <si>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</si>
  <si>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</si>
  <si>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MSCI EM ASIA UCIT</t>
  </si>
  <si>
    <t>LU1681044563</t>
  </si>
  <si>
    <t>AMUNDI ETF MSCI EMERGING MAR</t>
  </si>
  <si>
    <t>LU1681045453</t>
  </si>
  <si>
    <t>AMUNDI INDEX MSCI EM UCITS</t>
  </si>
  <si>
    <t>LU1437017350</t>
  </si>
  <si>
    <t>AMUNDI INDEX MSCI EUROPE SRI</t>
  </si>
  <si>
    <t>LU1861137484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</si>
  <si>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</si>
  <si>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</si>
  <si>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</si>
  <si>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</si>
  <si>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</si>
  <si>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</si>
  <si>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</si>
  <si>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</si>
  <si>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HEALTH CARE SELECT SECTOR</t>
  </si>
  <si>
    <t>US81369Y2090</t>
  </si>
  <si>
    <t>HORIZONS S&amp;P/TSX 60 INDEX</t>
  </si>
  <si>
    <t>CA44056G1054</t>
  </si>
  <si>
    <t>I SHARES MSCI CHINA A</t>
  </si>
  <si>
    <t>IE00BQT3WG13</t>
  </si>
  <si>
    <t>INDUSTRIAL SELECT SECT SPDR</t>
  </si>
  <si>
    <t>US81369Y7040</t>
  </si>
  <si>
    <t>INVESCO CHINA TECHNOLOGY ETF</t>
  </si>
  <si>
    <t>US46138E8003</t>
  </si>
  <si>
    <t>ISH MSCI USA ESG EHNCD USD D</t>
  </si>
  <si>
    <t>IE00BHZPJ890</t>
  </si>
  <si>
    <t>ISHARE EUR 600 AUTO&amp;PARTS DE</t>
  </si>
  <si>
    <t>DE000A0Q4R28</t>
  </si>
  <si>
    <t>ISHARES CORE EM IMI ACC</t>
  </si>
  <si>
    <t>IE00BKM4GZ66</t>
  </si>
  <si>
    <t>ISHARES CORE MSCI CH IND ETF</t>
  </si>
  <si>
    <t>HK2801040828</t>
  </si>
  <si>
    <t>ISHARES CORE MSCI EURPOE</t>
  </si>
  <si>
    <t>IE00B1YZSC51</t>
  </si>
  <si>
    <t>ISHARES CORE NIKKEI 225 ETF</t>
  </si>
  <si>
    <t>JP3027710007</t>
  </si>
  <si>
    <t>ISHARES CORE S&amp;P 500 UCITS ETF</t>
  </si>
  <si>
    <t>IE00B5BMR087</t>
  </si>
  <si>
    <t>ISHARES DJ CONSRU</t>
  </si>
  <si>
    <t>US4642887529</t>
  </si>
  <si>
    <t>ISHARES EUR600 INSURANCE (DE)</t>
  </si>
  <si>
    <t>DE000A0H08K7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</si>
  <si>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</si>
  <si>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</si>
  <si>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</si>
  <si>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</si>
  <si>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</si>
  <si>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</si>
  <si>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 600 UTIL DE</t>
  </si>
  <si>
    <t>DE000A0Q4R02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</si>
  <si>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</si>
  <si>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</si>
  <si>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</si>
  <si>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</si>
  <si>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</si>
  <si>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</si>
  <si>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LYXOR EURSTX600 HALTHCARE</t>
  </si>
  <si>
    <t>LU1834986900</t>
  </si>
  <si>
    <t>LYXOR STOXX BASIC RSRCES</t>
  </si>
  <si>
    <t>LU1834983550</t>
  </si>
  <si>
    <t>MARKET VECTORS SEMICONDUCTOR</t>
  </si>
  <si>
    <t>US92189F6768</t>
  </si>
  <si>
    <t>SOURCE S&amp;P 500 UCITS ETF</t>
  </si>
  <si>
    <t>IE00B3YCGJ38</t>
  </si>
  <si>
    <t>SPDR KBW BANK ETF</t>
  </si>
  <si>
    <t>US78464A7972</t>
  </si>
  <si>
    <t>SPDR MSCI EUROPE CONSUMER ST</t>
  </si>
  <si>
    <t>IE00BKWQ0D84</t>
  </si>
  <si>
    <t>SPDR S&amp;P US CON STAP SELECT</t>
  </si>
  <si>
    <t>IE00BWBXM385</t>
  </si>
  <si>
    <t>TECHNOLOGY SELECT SECT SPDR</t>
  </si>
  <si>
    <t>US81369Y8030</t>
  </si>
  <si>
    <t>UBS ETF MSCI EMERG.MARKETS</t>
  </si>
  <si>
    <t>LU0480132876</t>
  </si>
  <si>
    <t>UTILITIES SELECT SECTOR SPDR</t>
  </si>
  <si>
    <t>US81369Y8865</t>
  </si>
  <si>
    <t>VANGUARD AUST SHARES IDX ETF</t>
  </si>
  <si>
    <t>AU000000VAS1</t>
  </si>
  <si>
    <t>VANGUARD HEALTH CARE ETF</t>
  </si>
  <si>
    <t>US92204A5048</t>
  </si>
  <si>
    <t>Vanguard info tech ETF</t>
  </si>
  <si>
    <t>US92204A7028</t>
  </si>
  <si>
    <t>WISDMTREE EMERG MKT EX ST</t>
  </si>
  <si>
    <t>US97717X5784</t>
  </si>
  <si>
    <t>WISDOMTREE CHINA EX ST OW</t>
  </si>
  <si>
    <t>US97717X7194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</si>
  <si>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</si>
  <si>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</si>
  <si>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</si>
  <si>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</si>
  <si>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</si>
  <si>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</si>
  <si>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</si>
  <si>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</si>
  <si>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</si>
  <si>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</si>
  <si>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</si>
  <si>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MONEDA LATAM CORP DEBT D</t>
  </si>
  <si>
    <t>KYG620101306</t>
  </si>
  <si>
    <t>AMUNDI PLANET</t>
  </si>
  <si>
    <t>LU1688575437</t>
  </si>
  <si>
    <t>LION 7 S1</t>
  </si>
  <si>
    <t>IE00B62G6V03</t>
  </si>
  <si>
    <t>LION III EUR C3 ACC</t>
  </si>
  <si>
    <t>IE00B804LV55</t>
  </si>
  <si>
    <t>LION III EUR C3 s31</t>
  </si>
  <si>
    <t>CC217325226</t>
  </si>
  <si>
    <t>LION III EUR C3 s32</t>
  </si>
  <si>
    <t>CC217325102</t>
  </si>
  <si>
    <t>SICAV Santander LatAm Corp Fund</t>
  </si>
  <si>
    <t>LU0363170191</t>
  </si>
  <si>
    <t>FIDELITY US HIGH YD I ACC</t>
  </si>
  <si>
    <t>LU0891474172</t>
  </si>
  <si>
    <t>Amundi Funds Pioneer US High</t>
  </si>
  <si>
    <t>LU1883863851</t>
  </si>
  <si>
    <t>B+</t>
  </si>
  <si>
    <t>ING US Senior Loans</t>
  </si>
  <si>
    <t>LU0426533492</t>
  </si>
  <si>
    <t>Babson European Bank Loan Fund</t>
  </si>
  <si>
    <t>IE00B6YX4R11</t>
  </si>
  <si>
    <t>CS NL GL SEN LO MC</t>
  </si>
  <si>
    <t>LU0635707705</t>
  </si>
  <si>
    <t>Guggenheim US Loan Fund</t>
  </si>
  <si>
    <t>IE00BCFKMH92</t>
  </si>
  <si>
    <t>NOMURA US HIGH YLD BD I USD</t>
  </si>
  <si>
    <t>IE00B3RW8498</t>
  </si>
  <si>
    <t>Specialist M&amp;G European Class R</t>
  </si>
  <si>
    <t>IE00B95WZM02</t>
  </si>
  <si>
    <t>Cheyne Real Estate Debt Fund Class X</t>
  </si>
  <si>
    <t>KYG210181668</t>
  </si>
  <si>
    <t>INVESCO US SENIOR LOAN G</t>
  </si>
  <si>
    <t>LU0564079282</t>
  </si>
  <si>
    <t>Neuberger EM LC</t>
  </si>
  <si>
    <t>IE00B9Z1CN71</t>
  </si>
  <si>
    <t>BNP CHINA EQUITY I C</t>
  </si>
  <si>
    <t>LU0823426647</t>
  </si>
  <si>
    <t>COMGEST GROWTH EUROPE EUR IA</t>
  </si>
  <si>
    <t>IE00B5WN3467</t>
  </si>
  <si>
    <t>COMGEST GROWTH JAPAN YEN IA</t>
  </si>
  <si>
    <t>IE00BQ1YBP44</t>
  </si>
  <si>
    <t>ISHARE EMKT IF I AUSD</t>
  </si>
  <si>
    <t>IE00B3D07G23</t>
  </si>
  <si>
    <t>Tokio Marine Japan</t>
  </si>
  <si>
    <t>IE00BYYTL417</t>
  </si>
  <si>
    <t>VANGUARD IS EM.MKTS STK.IDX</t>
  </si>
  <si>
    <t>IE00BFPM9H50</t>
  </si>
  <si>
    <t>כתבי אופציה בישראל</t>
  </si>
  <si>
    <t>אנרג'יקס אופציה 3*</t>
  </si>
  <si>
    <t>1158922</t>
  </si>
  <si>
    <t>C 1400 JUL 2020</t>
  </si>
  <si>
    <t>83135186</t>
  </si>
  <si>
    <t>P 1400 JUL 2020</t>
  </si>
  <si>
    <t>83135723</t>
  </si>
  <si>
    <t>SPX 08/21/20 C3000</t>
  </si>
  <si>
    <t>SPX0820C3000</t>
  </si>
  <si>
    <t>SX5E 07/17/20 C3300</t>
  </si>
  <si>
    <t>SX5E720C3300</t>
  </si>
  <si>
    <t>SX5E 08/21/20 C3350</t>
  </si>
  <si>
    <t>SX5E820C3350</t>
  </si>
  <si>
    <t>EUROSTOXX 50 SEP20</t>
  </si>
  <si>
    <t>VGU0</t>
  </si>
  <si>
    <t>S&amp;P 500 ANNL DIV DEC21</t>
  </si>
  <si>
    <t>ASDZ1</t>
  </si>
  <si>
    <t>S&amp;P500 EMINI FUT SEP20</t>
  </si>
  <si>
    <t>ESU0</t>
  </si>
  <si>
    <t>STOXX EUROPE 600 SEP20</t>
  </si>
  <si>
    <t>SXOU0</t>
  </si>
  <si>
    <t>ערד 8805</t>
  </si>
  <si>
    <t>ערד 8808</t>
  </si>
  <si>
    <t>3275000</t>
  </si>
  <si>
    <t>ערד 8809</t>
  </si>
  <si>
    <t>3322000</t>
  </si>
  <si>
    <t>ערד 8811</t>
  </si>
  <si>
    <t>98811000</t>
  </si>
  <si>
    <t>ערד 8813</t>
  </si>
  <si>
    <t>98813000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</si>
  <si>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</si>
  <si>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</si>
  <si>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</si>
  <si>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</si>
  <si>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</si>
  <si>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</si>
  <si>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</si>
  <si>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</si>
  <si>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</si>
  <si>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</si>
  <si>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</si>
  <si>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</si>
  <si>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</si>
  <si>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</si>
  <si>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</si>
  <si>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</si>
  <si>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</si>
  <si>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</si>
  <si>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8844</t>
  </si>
  <si>
    <t>8844000</t>
  </si>
  <si>
    <t>ערד 8851</t>
  </si>
  <si>
    <t>8851000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</si>
  <si>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</si>
  <si>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</si>
  <si>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</si>
  <si>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</si>
  <si>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</si>
  <si>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</si>
  <si>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</si>
  <si>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</si>
  <si>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</si>
  <si>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</si>
  <si>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</si>
  <si>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</si>
  <si>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</si>
  <si>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</si>
  <si>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</si>
  <si>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</si>
  <si>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</si>
  <si>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</si>
  <si>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8869</t>
  </si>
  <si>
    <t>88690000</t>
  </si>
  <si>
    <t>ערד 8871</t>
  </si>
  <si>
    <t>88710000</t>
  </si>
  <si>
    <t>ערד 8872</t>
  </si>
  <si>
    <t>88720000</t>
  </si>
  <si>
    <t>ערד 8874</t>
  </si>
  <si>
    <t>88740000</t>
  </si>
  <si>
    <t>ערד 8876</t>
  </si>
  <si>
    <t>88760000</t>
  </si>
  <si>
    <t>ערד 8877</t>
  </si>
  <si>
    <t>88770000</t>
  </si>
  <si>
    <t>ערד 8879</t>
  </si>
  <si>
    <t>88790000</t>
  </si>
  <si>
    <t>ערד 8880</t>
  </si>
  <si>
    <t>88800000</t>
  </si>
  <si>
    <t>ערד 8883</t>
  </si>
  <si>
    <t>88830000</t>
  </si>
  <si>
    <t>מקורות אגח 8 רמ</t>
  </si>
  <si>
    <t>1124346</t>
  </si>
  <si>
    <t>מרווח הוגן</t>
  </si>
  <si>
    <t>רפאל אגח ד רצף מוסדי</t>
  </si>
  <si>
    <t>1140284</t>
  </si>
  <si>
    <t>520042185</t>
  </si>
  <si>
    <t>גמא אגח א רמ</t>
  </si>
  <si>
    <t>1160852</t>
  </si>
  <si>
    <t>512711789</t>
  </si>
  <si>
    <t>גב ים נגב אגח א</t>
  </si>
  <si>
    <t>1151141</t>
  </si>
  <si>
    <t>514189596</t>
  </si>
  <si>
    <t>1735 MARKET INVESTOR HOLDC MAKEFET*</t>
  </si>
  <si>
    <t>425 Lexington*</t>
  </si>
  <si>
    <t>901 Fifth Seattle*</t>
  </si>
  <si>
    <t>Tanfield 1*</t>
  </si>
  <si>
    <t>עסקת Danforth*</t>
  </si>
  <si>
    <t>סה"כ קרנות השקעה</t>
  </si>
  <si>
    <t>סה"כ קרנות השקעה בישראל</t>
  </si>
  <si>
    <t>Arkin Bio Ventures II L.P</t>
  </si>
  <si>
    <t>ריאליטי קרן השקעות בנדל"ן IV</t>
  </si>
  <si>
    <t xml:space="preserve"> Accelmed Partners II</t>
  </si>
  <si>
    <t>Fortissimo Capital Fund V L.P.</t>
  </si>
  <si>
    <t>Kedma Capital III</t>
  </si>
  <si>
    <t>Yesodot Gimmel</t>
  </si>
  <si>
    <t>סה"כ קרנות השקעה בחו"ל</t>
  </si>
  <si>
    <t>Blackstone Real Estate Partners IX</t>
  </si>
  <si>
    <t xml:space="preserve"> SDP IV</t>
  </si>
  <si>
    <t>ADLS</t>
  </si>
  <si>
    <t>Advent International GPE IX L.P</t>
  </si>
  <si>
    <t>ARCLIGHT AEP FEEDER FUND VII LLC</t>
  </si>
  <si>
    <t>Astorg VII</t>
  </si>
  <si>
    <t>Astorg VII Co Invest ERT</t>
  </si>
  <si>
    <t>Astorg VII Co Invest LGC</t>
  </si>
  <si>
    <t>BCP V Brand Co Invest LP</t>
  </si>
  <si>
    <t>Brookfield Capital Partners V</t>
  </si>
  <si>
    <t>Brookfield coinv JCI</t>
  </si>
  <si>
    <t>Brookfield HSO Co Invest L.P</t>
  </si>
  <si>
    <t>EC   1</t>
  </si>
  <si>
    <t>EC   2</t>
  </si>
  <si>
    <t>GIP GEMINI FUND CAYMAN FEEDER II LP</t>
  </si>
  <si>
    <t>Global Infrastructure Partners IV L.P</t>
  </si>
  <si>
    <t>IFM GLOBAL INFRASTRUCTURE C</t>
  </si>
  <si>
    <t>Insight Partners XI</t>
  </si>
  <si>
    <t>KASS</t>
  </si>
  <si>
    <t>KCOV</t>
  </si>
  <si>
    <t>Klirmark III</t>
  </si>
  <si>
    <t>KSO</t>
  </si>
  <si>
    <t>Mayberry LP</t>
  </si>
  <si>
    <t>MTDL</t>
  </si>
  <si>
    <t>PERMIRA VII L.P.2 SCSP</t>
  </si>
  <si>
    <t>PPCSIV</t>
  </si>
  <si>
    <t>Spectrum</t>
  </si>
  <si>
    <t>TDLIV</t>
  </si>
  <si>
    <t>Thoma Bravo Fund XIII</t>
  </si>
  <si>
    <t>TPG Asia VII L.P</t>
  </si>
  <si>
    <t>Warburg Pincus China II L.P</t>
  </si>
  <si>
    <t>WSREDII</t>
  </si>
  <si>
    <t>SOLGEL WARRANT</t>
  </si>
  <si>
    <t>565685</t>
  </si>
  <si>
    <t>₪ / מט"ח</t>
  </si>
  <si>
    <t>+ILS/-USD 3.3967 10-03-21 (10) -428</t>
  </si>
  <si>
    <t>10000077</t>
  </si>
  <si>
    <t>+ILS/-USD 3.398 08-12-20 (11) -429</t>
  </si>
  <si>
    <t>10000079</t>
  </si>
  <si>
    <t>+ILS/-USD 3.3981 08-12-20 (10) -429</t>
  </si>
  <si>
    <t>10000137</t>
  </si>
  <si>
    <t>+ILS/-USD 3.399 30-11-20 (10) -410</t>
  </si>
  <si>
    <t>10000073</t>
  </si>
  <si>
    <t>+ILS/-USD 3.4015 03-03-21 (11) -505</t>
  </si>
  <si>
    <t>10000082</t>
  </si>
  <si>
    <t>+ILS/-USD 3.4045 03-03-21 (12) -505</t>
  </si>
  <si>
    <t>10000006</t>
  </si>
  <si>
    <t>+ILS/-USD 3.407 08-12-20 (10) -420</t>
  </si>
  <si>
    <t>10000149</t>
  </si>
  <si>
    <t>+ILS/-USD 3.4138 15-12-20 (11) -167</t>
  </si>
  <si>
    <t>10000142</t>
  </si>
  <si>
    <t>+ILS/-USD 3.414 17-03-21 (10) -440</t>
  </si>
  <si>
    <t>+ILS/-USD 3.417 04-11-20 (20) -118</t>
  </si>
  <si>
    <t>10000372</t>
  </si>
  <si>
    <t>+ILS/-USD 3.4172 15-03-21 (10) -453</t>
  </si>
  <si>
    <t>10000083</t>
  </si>
  <si>
    <t>+ILS/-USD 3.418 08-03-21 (10) -445</t>
  </si>
  <si>
    <t>10000081</t>
  </si>
  <si>
    <t>+ILS/-USD 3.42035 21-09-20 (11) -76.5</t>
  </si>
  <si>
    <t>10000145</t>
  </si>
  <si>
    <t>+ILS/-USD 3.4206 04-11-20 (10) -124</t>
  </si>
  <si>
    <t>10000370</t>
  </si>
  <si>
    <t>+ILS/-USD 3.427 15-12-20 (10) -440</t>
  </si>
  <si>
    <t>10000162</t>
  </si>
  <si>
    <t>+ILS/-USD 3.4275 15-09-20 (11) -75</t>
  </si>
  <si>
    <t>10000143</t>
  </si>
  <si>
    <t>+ILS/-USD 3.4305 04-11-20 (20) -125</t>
  </si>
  <si>
    <t>10000141</t>
  </si>
  <si>
    <t>+ILS/-USD 3.4315 01-12-20 (10) -395</t>
  </si>
  <si>
    <t>10000168</t>
  </si>
  <si>
    <t>+ILS/-USD 3.43225 24-09-20 (11) -77.5</t>
  </si>
  <si>
    <t>10000147</t>
  </si>
  <si>
    <t>+ILS/-USD 3.43256 24-09-20 (93) -77</t>
  </si>
  <si>
    <t>+ILS/-USD 3.433 24-09-20 (12) -78</t>
  </si>
  <si>
    <t>10000407</t>
  </si>
  <si>
    <t>+ILS/-USD 3.437 27-10-20 (12) -120</t>
  </si>
  <si>
    <t>10000393</t>
  </si>
  <si>
    <t>+ILS/-USD 3.4379 04-11-20 (11) -126</t>
  </si>
  <si>
    <t>10000138</t>
  </si>
  <si>
    <t>+ILS/-USD 3.438 11-09-20 (11) -75</t>
  </si>
  <si>
    <t>10000134</t>
  </si>
  <si>
    <t>+ILS/-USD 3.4415 23-09-20 (11) -80</t>
  </si>
  <si>
    <t>10000140</t>
  </si>
  <si>
    <t>+ILS/-USD 3.4416 11-09-20 (93) -74</t>
  </si>
  <si>
    <t>10000133</t>
  </si>
  <si>
    <t>+ILS/-USD 3.4445 16-09-20 (11) -75</t>
  </si>
  <si>
    <t>10000135</t>
  </si>
  <si>
    <t>+ILS/-USD 3.4457 18-11-20 (20) -143</t>
  </si>
  <si>
    <t>10000025</t>
  </si>
  <si>
    <t>+ILS/-USD 3.446 15-09-20 (20) -86</t>
  </si>
  <si>
    <t>10000368</t>
  </si>
  <si>
    <t>+ILS/-USD 3.4464 11-09-20 (11) -76</t>
  </si>
  <si>
    <t>10000129</t>
  </si>
  <si>
    <t>+ILS/-USD 3.4471 11-09-20 (20) -77</t>
  </si>
  <si>
    <t>10000130</t>
  </si>
  <si>
    <t>+ILS/-USD 3.4476 15-09-20 (10) -244</t>
  </si>
  <si>
    <t>10000185</t>
  </si>
  <si>
    <t>+ILS/-USD 3.4477 02-09-20 (11) -63</t>
  </si>
  <si>
    <t>+ILS/-USD 3.4482 10-09-20 (10) -238</t>
  </si>
  <si>
    <t>10000183</t>
  </si>
  <si>
    <t>+ILS/-USD 3.4498 18-11-20 (11) -142</t>
  </si>
  <si>
    <t>+ILS/-USD 3.4506 19-11-20 (20) -144</t>
  </si>
  <si>
    <t>10000027</t>
  </si>
  <si>
    <t>+ILS/-USD 3.454 15-09-20 (12) -85</t>
  </si>
  <si>
    <t>10000364</t>
  </si>
  <si>
    <t>+ILS/-USD 3.45615 13-08-20 (11) -48.5</t>
  </si>
  <si>
    <t>10000132</t>
  </si>
  <si>
    <t>+ILS/-USD 3.458 12-08-20 (12) -51</t>
  </si>
  <si>
    <t>10000126</t>
  </si>
  <si>
    <t>+ILS/-USD 3.45825 12-08-20 (11) -47.5</t>
  </si>
  <si>
    <t>10000125</t>
  </si>
  <si>
    <t>+ILS/-USD 3.46 12-08-20 (20) -48</t>
  </si>
  <si>
    <t>10000128</t>
  </si>
  <si>
    <t>10000366</t>
  </si>
  <si>
    <t>+ILS/-USD 3.4637 13-07-20 (10) -23</t>
  </si>
  <si>
    <t>10000378</t>
  </si>
  <si>
    <t>+ILS/-USD 3.4646 14-07-20 (20) -29</t>
  </si>
  <si>
    <t>10000121</t>
  </si>
  <si>
    <t>+ILS/-USD 3.4651 18-09-20 (10) -249</t>
  </si>
  <si>
    <t>10000189</t>
  </si>
  <si>
    <t>+ILS/-USD 3.4653 02-07-20 (11) -17</t>
  </si>
  <si>
    <t>10000120</t>
  </si>
  <si>
    <t>+ILS/-USD 3.4658 11-09-20 (10) -242</t>
  </si>
  <si>
    <t>10000187</t>
  </si>
  <si>
    <t>+ILS/-USD 3.4666 08-07-20 (11) -14</t>
  </si>
  <si>
    <t>10000136</t>
  </si>
  <si>
    <t>+ILS/-USD 3.4691 10-09-20 (11) -79</t>
  </si>
  <si>
    <t>10000122</t>
  </si>
  <si>
    <t>+ILS/-USD 3.4691 22-07-20 (10) -39</t>
  </si>
  <si>
    <t>+ILS/-USD 3.4698 11-08-20 (20) -52</t>
  </si>
  <si>
    <t>+ILS/-USD 3.4722 10-09-20 (20) -78</t>
  </si>
  <si>
    <t>10000123</t>
  </si>
  <si>
    <t>+ILS/-USD 3.4751 16-07-20 (20) -29</t>
  </si>
  <si>
    <t>10000119</t>
  </si>
  <si>
    <t>+ILS/-USD 3.484 01-09-20 (12) -60</t>
  </si>
  <si>
    <t>10000380</t>
  </si>
  <si>
    <t>+ILS/-USD 3.4884 11-09-20 (11) -171</t>
  </si>
  <si>
    <t>10000105</t>
  </si>
  <si>
    <t>+ILS/-USD 3.4914 18-09-20 (20) -126</t>
  </si>
  <si>
    <t>10000322</t>
  </si>
  <si>
    <t>+ILS/-USD 3.49305 06-08-20 (11) -49.5</t>
  </si>
  <si>
    <t>10000116</t>
  </si>
  <si>
    <t>+ILS/-USD 3.4931 06-08-20 (20) -49</t>
  </si>
  <si>
    <t>+ILS/-USD 3.4952 18-09-20 (12) -128</t>
  </si>
  <si>
    <t>10000019</t>
  </si>
  <si>
    <t>+ILS/-USD 3.5005 18-09-20 (11) -130</t>
  </si>
  <si>
    <t>10000110</t>
  </si>
  <si>
    <t>+ILS/-USD 3.5022 15-07-20 (11) -28</t>
  </si>
  <si>
    <t>10000115</t>
  </si>
  <si>
    <t>+ILS/-USD 3.503 11-09-20 (12) -124</t>
  </si>
  <si>
    <t>+ILS/-USD 3.50325 05-08-20 (11) -47.5</t>
  </si>
  <si>
    <t>10000114</t>
  </si>
  <si>
    <t>+ILS/-USD 3.5049 01-07-20 (20) -51</t>
  </si>
  <si>
    <t>10000016</t>
  </si>
  <si>
    <t>+ILS/-USD 3.506 01-07-20 (11) -50</t>
  </si>
  <si>
    <t>10000109</t>
  </si>
  <si>
    <t>+ILS/-USD 3.5076 09-09-20 (11) -154</t>
  </si>
  <si>
    <t>10000104</t>
  </si>
  <si>
    <t>+ILS/-USD 3.5086 28-07-20 (20) -64</t>
  </si>
  <si>
    <t>10000021</t>
  </si>
  <si>
    <t>+ILS/-USD 3.50884 07-07-20 (93) -81</t>
  </si>
  <si>
    <t>10000106</t>
  </si>
  <si>
    <t>+ILS/-USD 3.50965 28-07-20 (11) -63.5</t>
  </si>
  <si>
    <t>10000112</t>
  </si>
  <si>
    <t>+ILS/-USD 3.51 01-07-20 (12) -54</t>
  </si>
  <si>
    <t>10000018</t>
  </si>
  <si>
    <t>+ILS/-USD 3.51765 15-03-21 (12) -418.5</t>
  </si>
  <si>
    <t>10000103</t>
  </si>
  <si>
    <t>+ILS/-USD 3.522 09-09-20 (12) -115</t>
  </si>
  <si>
    <t>10000324</t>
  </si>
  <si>
    <t>+ILS/-USD 3.523 03-08-20 (20) -63</t>
  </si>
  <si>
    <t>10000023</t>
  </si>
  <si>
    <t>+ILS/-USD 3.5294 29-07-20 (11) -56</t>
  </si>
  <si>
    <t>10000113</t>
  </si>
  <si>
    <t>+ILS/-USD 3.533 22-07-20 (12) -59</t>
  </si>
  <si>
    <t>+ILS/-USD 3.5344 16-07-20 (12) -121</t>
  </si>
  <si>
    <t>10000286</t>
  </si>
  <si>
    <t>+ILS/-USD 3.5347 14-07-20 (12) -53</t>
  </si>
  <si>
    <t>+ILS/-USD 3.5376 16-03-21 (11) -514</t>
  </si>
  <si>
    <t>10000097</t>
  </si>
  <si>
    <t>+ILS/-USD 3.5382 16-03-21 (12) -518</t>
  </si>
  <si>
    <t>10000263</t>
  </si>
  <si>
    <t>+ILS/-USD 3.5572 09-09-20 (12) -198</t>
  </si>
  <si>
    <t>10000280</t>
  </si>
  <si>
    <t>+ILS/-USD 3.5573 09-09-20 (11) -197</t>
  </si>
  <si>
    <t>+ILS/-USD 3.5622 21-07-20 (12) -133</t>
  </si>
  <si>
    <t>10000283</t>
  </si>
  <si>
    <t>+ILS/-USD 3.5715 14-07-20 (12) -210</t>
  </si>
  <si>
    <t>10000260</t>
  </si>
  <si>
    <t>+ILS/-USD 3.583 16-11-20 (11) -340</t>
  </si>
  <si>
    <t>10000095</t>
  </si>
  <si>
    <t>+ILS/-USD 3.593 06-07-20 (12) -184</t>
  </si>
  <si>
    <t>10000099</t>
  </si>
  <si>
    <t>+ILS/-USD 3.8 02-07-20 (11) -380</t>
  </si>
  <si>
    <t>10000090</t>
  </si>
  <si>
    <t>+ILS/-USD 3.82 02-07-20 (20) -450</t>
  </si>
  <si>
    <t>10000011</t>
  </si>
  <si>
    <t>+USD/-ILS 3.4264 04-11-20 (20) -116</t>
  </si>
  <si>
    <t>10000408</t>
  </si>
  <si>
    <t>+USD/-ILS 3.4338 08-12-20 (10) -382</t>
  </si>
  <si>
    <t>10000158</t>
  </si>
  <si>
    <t>+USD/-ILS 3.438 15-09-20 (12) -70</t>
  </si>
  <si>
    <t>10000399</t>
  </si>
  <si>
    <t>+USD/-ILS 3.439 15-09-20 (20) -70</t>
  </si>
  <si>
    <t>10000401</t>
  </si>
  <si>
    <t>+USD/-ILS 3.4507 13-07-20 (10) -13</t>
  </si>
  <si>
    <t>10000391</t>
  </si>
  <si>
    <t>+USD/-ILS 3.4535 15-12-20 (10) -155</t>
  </si>
  <si>
    <t>10000356</t>
  </si>
  <si>
    <t>+USD/-ILS 3.4638 15-09-20 (10) -82</t>
  </si>
  <si>
    <t>10000353</t>
  </si>
  <si>
    <t>+USD/-ILS 3.47 16-03-21 (12) -240</t>
  </si>
  <si>
    <t>10000385</t>
  </si>
  <si>
    <t>+USD/-ILS 3.4753 01-12-20 (10) -147</t>
  </si>
  <si>
    <t>10000382</t>
  </si>
  <si>
    <t>+USD/-ILS 3.4831 08-12-20 (10) -159</t>
  </si>
  <si>
    <t>10000345</t>
  </si>
  <si>
    <t>+USD/-ILS 3.4914 11-09-20 (10) -76</t>
  </si>
  <si>
    <t>10000343</t>
  </si>
  <si>
    <t>+USD/-ILS 3.5118 10-09-20 (10) -82</t>
  </si>
  <si>
    <t>10000336</t>
  </si>
  <si>
    <t>פורוורד ש"ח-מט"ח</t>
  </si>
  <si>
    <t>10000148</t>
  </si>
  <si>
    <t>10000026</t>
  </si>
  <si>
    <t>10000024</t>
  </si>
  <si>
    <t>+ILS/-USD 3.3834 22-10-20 (10) -366</t>
  </si>
  <si>
    <t>10000492</t>
  </si>
  <si>
    <t>+ILS/-USD 3.3943 24-11-20 (10) -697</t>
  </si>
  <si>
    <t>10000422</t>
  </si>
  <si>
    <t>+ILS/-USD 3.3995 02-12-20 (10) -420</t>
  </si>
  <si>
    <t>10000494</t>
  </si>
  <si>
    <t>+ILS/-USD 3.4045 20-10-20 (10) -880</t>
  </si>
  <si>
    <t>+ILS/-USD 3.4051 03-03-21 (10) -509</t>
  </si>
  <si>
    <t>10000497</t>
  </si>
  <si>
    <t>+ILS/-USD 3.408 31-03-21 (10) -450</t>
  </si>
  <si>
    <t>10000501</t>
  </si>
  <si>
    <t>+ILS/-USD 3.41 17-03-21 (10) -435</t>
  </si>
  <si>
    <t>10000499</t>
  </si>
  <si>
    <t>+ILS/-USD 3.4174 05-11-20 (10) -906</t>
  </si>
  <si>
    <t>10000371</t>
  </si>
  <si>
    <t>+ILS/-USD 3.42 21-09-20 (10) -76</t>
  </si>
  <si>
    <t>10000587</t>
  </si>
  <si>
    <t>+ILS/-USD 3.428051 02-09-20 (93) -65</t>
  </si>
  <si>
    <t>10000584</t>
  </si>
  <si>
    <t>+ILS/-USD 3.4327 16-11-20 (10) -928</t>
  </si>
  <si>
    <t>+ILS/-USD 3.4426 23-09-20 (93) -80</t>
  </si>
  <si>
    <t>10000580</t>
  </si>
  <si>
    <t>+ILS/-USD 3.4476 02-09-20 (10) -64</t>
  </si>
  <si>
    <t>10000576</t>
  </si>
  <si>
    <t>+ILS/-USD 3.458 10-09-20 (10) -810</t>
  </si>
  <si>
    <t>+ILS/-USD 3.4665 08-07-20 (10) -15</t>
  </si>
  <si>
    <t>10000574</t>
  </si>
  <si>
    <t>+ILS/-USD 3.4672 07-07-20 (10) -600</t>
  </si>
  <si>
    <t>10000383</t>
  </si>
  <si>
    <t>+ILS/-USD 3.4673 14-07-20 (10) -627</t>
  </si>
  <si>
    <t>10000387</t>
  </si>
  <si>
    <t>+ILS/-USD 3.48224 01-09-20 (93) -62</t>
  </si>
  <si>
    <t>10000570</t>
  </si>
  <si>
    <t>+ILS/-USD 3.4837 01-09-20 (12) -63</t>
  </si>
  <si>
    <t>10000572</t>
  </si>
  <si>
    <t>+ILS/-USD 3.4932 20-10-20 (10) -888</t>
  </si>
  <si>
    <t>10000350</t>
  </si>
  <si>
    <t>+ILS/-USD 3.5086 28-07-20 (10) -64</t>
  </si>
  <si>
    <t>10000553</t>
  </si>
  <si>
    <t>+ILS/-USD 3.5089 27-07-20 (10) -71</t>
  </si>
  <si>
    <t>10000551</t>
  </si>
  <si>
    <t>+ILS/-USD 3.513 15-07-20 (10) -36</t>
  </si>
  <si>
    <t>10000563</t>
  </si>
  <si>
    <t>+ILS/-USD 3.5343 29-07-20 (10) -57</t>
  </si>
  <si>
    <t>10000558</t>
  </si>
  <si>
    <t>+ILS/-USD 3.5505 23-07-20 (10) -200</t>
  </si>
  <si>
    <t>10000523</t>
  </si>
  <si>
    <t>+ILS/-USD 3.6565 21-07-20 (10) -250</t>
  </si>
  <si>
    <t>10000506</t>
  </si>
  <si>
    <t>+ILS/-USD 3.72 15-07-20 (10) -220</t>
  </si>
  <si>
    <t>10000504</t>
  </si>
  <si>
    <t>+USD/-ILS 3.46455 01-07-20 (10) +0.5</t>
  </si>
  <si>
    <t>10000590</t>
  </si>
  <si>
    <t>+USD/-ILS 3.5007 16-11-20 (10) -188</t>
  </si>
  <si>
    <t>10000549</t>
  </si>
  <si>
    <t>+EUR/-USD 1.1152 22-09-20 (20) +74</t>
  </si>
  <si>
    <t>+EUR/-USD 1.1559 22-09-20 (20) +85</t>
  </si>
  <si>
    <t>10000202</t>
  </si>
  <si>
    <t>+GBP/-USD 1.23758 06-07-20 (12) +6.3</t>
  </si>
  <si>
    <t>10000291</t>
  </si>
  <si>
    <t>+GBP/-USD 1.24585 09-11-20 (10) +8.5</t>
  </si>
  <si>
    <t>10000348</t>
  </si>
  <si>
    <t>+GBP/-USD 1.25707 06-07-20 (20) +2.7</t>
  </si>
  <si>
    <t>+USD/-EUR 1.08331 19-10-20 (12) +37.1</t>
  </si>
  <si>
    <t>10000315</t>
  </si>
  <si>
    <t>+USD/-EUR 1.08341 20-07-20 (10) +15.1</t>
  </si>
  <si>
    <t>10000319</t>
  </si>
  <si>
    <t>+USD/-EUR 1.0871 03-09-20 (12) +31</t>
  </si>
  <si>
    <t>10000108</t>
  </si>
  <si>
    <t>+USD/-EUR 1.08738 14-09-20 (12) +33.8</t>
  </si>
  <si>
    <t>10000295</t>
  </si>
  <si>
    <t>+USD/-EUR 1.08751 22-09-20 (10) +40.1</t>
  </si>
  <si>
    <t>10000288</t>
  </si>
  <si>
    <t>+USD/-EUR 1.09699 14-09-20 (10) +29.9</t>
  </si>
  <si>
    <t>10000307</t>
  </si>
  <si>
    <t>+USD/-EUR 1.0982 02-11-20 (10) +42</t>
  </si>
  <si>
    <t>10000305</t>
  </si>
  <si>
    <t>+USD/-EUR 1.10125 19-10-20 (12) +32.5</t>
  </si>
  <si>
    <t>10000341</t>
  </si>
  <si>
    <t>+USD/-EUR 1.124 21-10-20 (10) +32</t>
  </si>
  <si>
    <t>10000358</t>
  </si>
  <si>
    <t>+USD/-EUR 1.12524 01-12-20 (10) +41.4</t>
  </si>
  <si>
    <t>10000395</t>
  </si>
  <si>
    <t>+USD/-EUR 1.1255 22-09-20 (12) +90</t>
  </si>
  <si>
    <t>10000170</t>
  </si>
  <si>
    <t>+USD/-EUR 1.1256 22-09-20 (20) +91</t>
  </si>
  <si>
    <t>10000172</t>
  </si>
  <si>
    <t>10000075</t>
  </si>
  <si>
    <t>+USD/-EUR 1.12563 01-12-20 (12) +41.3</t>
  </si>
  <si>
    <t>10000397</t>
  </si>
  <si>
    <t>+USD/-EUR 1.1258 22-09-20 (10) +90</t>
  </si>
  <si>
    <t>10000174</t>
  </si>
  <si>
    <t>+USD/-EUR 1.12684 19-10-20 (10) +102.4</t>
  </si>
  <si>
    <t>10000177</t>
  </si>
  <si>
    <t>+USD/-EUR 1.1289 21-10-20 (20) +99</t>
  </si>
  <si>
    <t>10000181</t>
  </si>
  <si>
    <t>+USD/-EUR 1.129 21-10-20 (12) +99</t>
  </si>
  <si>
    <t>10000179</t>
  </si>
  <si>
    <t>+USD/-EUR 1.13257 28-10-20 (10) +35.7</t>
  </si>
  <si>
    <t>10000362</t>
  </si>
  <si>
    <t>+USD/-EUR 1.13556 25-11-20 (10) +39.6</t>
  </si>
  <si>
    <t>10000403</t>
  </si>
  <si>
    <t>+USD/-GBP 1.1791 06-07-20 (20) +18</t>
  </si>
  <si>
    <t>10000087</t>
  </si>
  <si>
    <t>+USD/-GBP 1.1793 06-07-20 (12) +18</t>
  </si>
  <si>
    <t>10000255</t>
  </si>
  <si>
    <t>+USD/-GBP 1.2117 09-11-20 (10) +7</t>
  </si>
  <si>
    <t>10000124</t>
  </si>
  <si>
    <t>10000328</t>
  </si>
  <si>
    <t>+USD/-GBP 1.3073 06-07-20 (12) +68</t>
  </si>
  <si>
    <t>10000065</t>
  </si>
  <si>
    <t>+USD/-GBP 1.3078 06-07-20 (20) +68</t>
  </si>
  <si>
    <t>10000067</t>
  </si>
  <si>
    <t>+USD/-JPY 107.689 08-07-20 (10) -6.1</t>
  </si>
  <si>
    <t>10000333</t>
  </si>
  <si>
    <t>+EUR/-USD 1.08952 20-07-20 (10) +53.2</t>
  </si>
  <si>
    <t>10000512</t>
  </si>
  <si>
    <t>+GBP/-USD 1.25734 09-11-20 (10) +9.4</t>
  </si>
  <si>
    <t>10000564</t>
  </si>
  <si>
    <t>+USD/-AUD 0.68741 07-12-20 (10) +0.1</t>
  </si>
  <si>
    <t>10000588</t>
  </si>
  <si>
    <t>+USD/-EUR 1.085905 03-09-20 (10) +40.05</t>
  </si>
  <si>
    <t>10000525</t>
  </si>
  <si>
    <t>+USD/-EUR 1.08625 22-09-20 (10) +39.5</t>
  </si>
  <si>
    <t>10000536</t>
  </si>
  <si>
    <t>+USD/-EUR 1.09205 02-11-20 (10) +50.5</t>
  </si>
  <si>
    <t>10000534</t>
  </si>
  <si>
    <t>10000546</t>
  </si>
  <si>
    <t>+USD/-EUR 1.1228 20-07-20 (10) +156</t>
  </si>
  <si>
    <t>10000427</t>
  </si>
  <si>
    <t>+USD/-EUR 1.12283 20-07-20 (10) +157.3</t>
  </si>
  <si>
    <t>10000426</t>
  </si>
  <si>
    <t>+USD/-EUR 1.12421 21-10-20 (10) +34.1</t>
  </si>
  <si>
    <t>10000566</t>
  </si>
  <si>
    <t>+USD/-EUR 1.12758 25-11-20 (12) +40.8</t>
  </si>
  <si>
    <t>10000578</t>
  </si>
  <si>
    <t>+USD/-EUR 1.1284 20-07-20 (10) +155</t>
  </si>
  <si>
    <t>10000433</t>
  </si>
  <si>
    <t>+USD/-EUR 1.12944 10-08-20 (10) +139.4</t>
  </si>
  <si>
    <t>10000457</t>
  </si>
  <si>
    <t>+USD/-EUR 1.1334 20-07-20 (10) +138</t>
  </si>
  <si>
    <t>10000438</t>
  </si>
  <si>
    <t>+USD/-EUR 1.13795 25-11-20 (10) +38.5</t>
  </si>
  <si>
    <t>10000585</t>
  </si>
  <si>
    <t>+USD/-GBP 1.22124 09-11-20 (10) +7.4</t>
  </si>
  <si>
    <t>10000556</t>
  </si>
  <si>
    <t>+USD/-JPY 107.499 15-10-20 (10) -23.1</t>
  </si>
  <si>
    <t>10000560</t>
  </si>
  <si>
    <t>+USD/-JPY 108.932 08-07-20 (10) -86.8</t>
  </si>
  <si>
    <t>10000480</t>
  </si>
  <si>
    <t>IRS</t>
  </si>
  <si>
    <t>10000002</t>
  </si>
  <si>
    <t>10000005</t>
  </si>
  <si>
    <t>TRS</t>
  </si>
  <si>
    <t>10000261</t>
  </si>
  <si>
    <t>10000274</t>
  </si>
  <si>
    <t>10000279</t>
  </si>
  <si>
    <t>10000311</t>
  </si>
  <si>
    <t>10000313</t>
  </si>
  <si>
    <t>10000321</t>
  </si>
  <si>
    <t>10000330</t>
  </si>
  <si>
    <t>10000334</t>
  </si>
  <si>
    <t>10000312</t>
  </si>
  <si>
    <t>10000349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</si>
  <si>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</si>
  <si>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</si>
  <si>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</si>
  <si>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</si>
  <si>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</si>
  <si>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</si>
  <si>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</si>
  <si>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</si>
  <si>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30112000</t>
  </si>
  <si>
    <t>30012000</t>
  </si>
  <si>
    <t>בנק לאומי לישראל בע"מ</t>
  </si>
  <si>
    <t>34110000</t>
  </si>
  <si>
    <t>בנק מזרחי טפחות בע"מ</t>
  </si>
  <si>
    <t>30120000</t>
  </si>
  <si>
    <t>32012000</t>
  </si>
  <si>
    <t>31212000</t>
  </si>
  <si>
    <t>30212000</t>
  </si>
  <si>
    <t>30312000</t>
  </si>
  <si>
    <t>31712000</t>
  </si>
  <si>
    <t>31710000</t>
  </si>
  <si>
    <t>30710000</t>
  </si>
  <si>
    <t>33810000</t>
  </si>
  <si>
    <t>32610000</t>
  </si>
  <si>
    <t>34010000</t>
  </si>
  <si>
    <t>30810000</t>
  </si>
  <si>
    <t>31110000</t>
  </si>
  <si>
    <t>34510000</t>
  </si>
  <si>
    <t>34610000</t>
  </si>
  <si>
    <t>31210000</t>
  </si>
  <si>
    <t>34520000</t>
  </si>
  <si>
    <t>30820000</t>
  </si>
  <si>
    <t>31220000</t>
  </si>
  <si>
    <t>32020000</t>
  </si>
  <si>
    <t>34020000</t>
  </si>
  <si>
    <t>31720000</t>
  </si>
  <si>
    <t>32011000</t>
  </si>
  <si>
    <t>30211000</t>
  </si>
  <si>
    <t>30311000</t>
  </si>
  <si>
    <t>דירוג פנימי</t>
  </si>
  <si>
    <t>לא</t>
  </si>
  <si>
    <t>AA-</t>
  </si>
  <si>
    <t>כן</t>
  </si>
  <si>
    <t>תשתיות</t>
  </si>
  <si>
    <t>Other</t>
  </si>
  <si>
    <t>נדלן אחד העם 56 ת"א</t>
  </si>
  <si>
    <t>השכרה</t>
  </si>
  <si>
    <t>אחד העם 56, תל אביב</t>
  </si>
  <si>
    <t>נדלן אלביט נתניה - עלות</t>
  </si>
  <si>
    <t>המחשב 2, איזור תעשיה ספיר, נתניה</t>
  </si>
  <si>
    <t>נדלן מגדל עלית -עלות</t>
  </si>
  <si>
    <t>זבוטינסקי 6, רמת גן</t>
  </si>
  <si>
    <t>קרדן אן.וי אגח ב חש 2/18</t>
  </si>
  <si>
    <t>1143270</t>
  </si>
  <si>
    <t>סה"כ יתרות התחייבות להשקעה</t>
  </si>
  <si>
    <t>Accelmed Partners II</t>
  </si>
  <si>
    <t>Arkin Bio Ventures II, L.P</t>
  </si>
  <si>
    <t>סה"כ בחו"ל</t>
  </si>
  <si>
    <t xml:space="preserve">ADLS </t>
  </si>
  <si>
    <t>ADLS  co-inv</t>
  </si>
  <si>
    <t>ARCMONT SLF II</t>
  </si>
  <si>
    <t>BCP V BRAND CO-INVEST LP</t>
  </si>
  <si>
    <t>BROOKFIELD HSO CO-INVEST L.P</t>
  </si>
  <si>
    <t>CAPSII</t>
  </si>
  <si>
    <t>CAPSII co-inv</t>
  </si>
  <si>
    <t>CVC Capital partners VIII</t>
  </si>
  <si>
    <t>EC1 ADLS  co-inv</t>
  </si>
  <si>
    <t>EC2 ADLS  co-inv</t>
  </si>
  <si>
    <t>GLOBAL INFRASTRUCTURE PARTNERS IV</t>
  </si>
  <si>
    <t>ICG SDP IV</t>
  </si>
  <si>
    <t>JCI Power Solut</t>
  </si>
  <si>
    <t>Kartesia Credit Opportunities V</t>
  </si>
  <si>
    <t>KLIRMARK III</t>
  </si>
  <si>
    <t>KSO I</t>
  </si>
  <si>
    <t>PERMIRA CREDIT SOLUTIONS IV</t>
  </si>
  <si>
    <t>Reality IV</t>
  </si>
  <si>
    <t>SPECTRUM</t>
  </si>
  <si>
    <t>SPECTRUM co-inv</t>
  </si>
  <si>
    <t xml:space="preserve">TDLIV </t>
  </si>
  <si>
    <t>TPG ASIA VII L.P</t>
  </si>
  <si>
    <t>TRILANTIC EUROPE VI SCSP</t>
  </si>
  <si>
    <t xml:space="preserve">WSREDII </t>
  </si>
  <si>
    <t>A3</t>
  </si>
  <si>
    <t>B-</t>
  </si>
  <si>
    <t>גורם 155</t>
  </si>
  <si>
    <t>גורם 154</t>
  </si>
  <si>
    <t>גורם 158</t>
  </si>
  <si>
    <t>גורם 156</t>
  </si>
  <si>
    <t>גורם 144</t>
  </si>
  <si>
    <t>גורם 112</t>
  </si>
  <si>
    <t>גורם 139</t>
  </si>
  <si>
    <t>גורם 161</t>
  </si>
  <si>
    <t>גורם 153</t>
  </si>
  <si>
    <t>גורם 157</t>
  </si>
  <si>
    <t>מובטחות משכנתא - גורם 01</t>
  </si>
  <si>
    <t>בבטחונות אחרים - גורם 94</t>
  </si>
  <si>
    <t>בבטחונות אחרים - גורם 156</t>
  </si>
  <si>
    <t>בבטחונות אחרים - גורם 152</t>
  </si>
  <si>
    <t>בבטחונות אחרים - גורם 154</t>
  </si>
  <si>
    <t>בבטחונות אחרים - גורם 159</t>
  </si>
  <si>
    <t>בבטחונות אחרים - גורם 96</t>
  </si>
  <si>
    <t>בבטחונות אחרים - גורם 147</t>
  </si>
  <si>
    <t>בבטחונות אחרים - גורם 129</t>
  </si>
  <si>
    <t>בבטחונות אחרים - גורם 130</t>
  </si>
  <si>
    <t>בבטחונות אחרים - גורם 155</t>
  </si>
  <si>
    <t>בבטחונות אחרים - גורם 144</t>
  </si>
  <si>
    <t>בבטחונות אחרים - גורם 61</t>
  </si>
  <si>
    <t>בבטחונות אחרים - גורם 115*</t>
  </si>
  <si>
    <t>בבטחונות אחרים - גורם 102</t>
  </si>
  <si>
    <t>בבטחונות אחרים - גורם 118</t>
  </si>
  <si>
    <t>בבטחונות אחרים - גורם 112</t>
  </si>
  <si>
    <t>בבטחונות אחרים - גורם 153</t>
  </si>
  <si>
    <t>בבטחונות אחרים - גורם 123</t>
  </si>
  <si>
    <t>בבטחונות אחרים - גורם 139</t>
  </si>
  <si>
    <t>בבטחונות אחרים - גורם 161</t>
  </si>
  <si>
    <t>בבטחונות אחרים - גורם 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</si>
</sst>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  <numFmt numFmtId="169" formatCode="m/d/yyyy;@"/>
    <numFmt numFmtId="170" formatCode="dd/mm/yyyy;@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164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5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0" fontId="9" fillId="0" borderId="6" xfId="7" applyFont="1" applyBorder="1" applyAlignment="1">
      <alignment horizontal="center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9" fillId="0" borderId="0" xfId="7" applyFont="1" applyBorder="1" applyAlignment="1">
      <alignment horizontal="center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7" fontId="26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7" fontId="25" fillId="0" borderId="23" xfId="0" applyNumberFormat="1" applyFont="1" applyFill="1" applyBorder="1" applyAlignment="1">
      <alignment horizontal="right"/>
    </xf>
    <xf numFmtId="167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 indent="1"/>
    </xf>
    <xf numFmtId="0" fontId="25" fillId="0" borderId="24" xfId="0" applyFont="1" applyFill="1" applyBorder="1" applyAlignment="1">
      <alignment horizontal="right" indent="2"/>
    </xf>
    <xf numFmtId="0" fontId="26" fillId="0" borderId="24" xfId="0" applyFont="1" applyFill="1" applyBorder="1" applyAlignment="1">
      <alignment horizontal="right" indent="3"/>
    </xf>
    <xf numFmtId="0" fontId="26" fillId="0" borderId="24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2"/>
    </xf>
    <xf numFmtId="0" fontId="26" fillId="0" borderId="26" xfId="0" applyNumberFormat="1" applyFont="1" applyFill="1" applyBorder="1" applyAlignment="1">
      <alignment horizontal="right"/>
    </xf>
    <xf numFmtId="2" fontId="26" fillId="0" borderId="26" xfId="0" applyNumberFormat="1" applyFont="1" applyFill="1" applyBorder="1" applyAlignment="1">
      <alignment horizontal="right"/>
    </xf>
    <xf numFmtId="10" fontId="26" fillId="0" borderId="26" xfId="0" applyNumberFormat="1" applyFont="1" applyFill="1" applyBorder="1" applyAlignment="1">
      <alignment horizontal="right"/>
    </xf>
    <xf numFmtId="4" fontId="26" fillId="0" borderId="26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4" fontId="5" fillId="0" borderId="27" xfId="13" applyFont="1" applyBorder="1" applyAlignment="1">
      <alignment horizontal="right"/>
    </xf>
    <xf numFmtId="10" fontId="5" fillId="0" borderId="27" xfId="14" applyNumberFormat="1" applyFont="1" applyBorder="1" applyAlignment="1">
      <alignment horizontal="center"/>
    </xf>
    <xf numFmtId="2" fontId="5" fillId="0" borderId="27" xfId="7" applyNumberFormat="1" applyFont="1" applyBorder="1" applyAlignment="1">
      <alignment horizontal="right"/>
    </xf>
    <xf numFmtId="168" fontId="5" fillId="0" borderId="27" xfId="7" applyNumberFormat="1" applyFont="1" applyBorder="1" applyAlignment="1">
      <alignment horizontal="center"/>
    </xf>
    <xf numFmtId="49" fontId="25" fillId="0" borderId="0" xfId="0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169" fontId="26" fillId="0" borderId="0" xfId="0" applyNumberFormat="1" applyFont="1" applyFill="1" applyBorder="1" applyAlignment="1">
      <alignment horizontal="right"/>
    </xf>
    <xf numFmtId="9" fontId="6" fillId="0" borderId="0" xfId="14" applyFont="1" applyAlignment="1">
      <alignment horizontal="center" vertical="center" wrapText="1"/>
    </xf>
    <xf numFmtId="10" fontId="6" fillId="0" borderId="0" xfId="0" applyNumberFormat="1" applyFont="1" applyAlignment="1">
      <alignment horizontal="center" vertical="center" wrapText="1"/>
    </xf>
    <xf numFmtId="10" fontId="6" fillId="0" borderId="0" xfId="14" applyNumberFormat="1" applyFont="1" applyAlignment="1">
      <alignment horizontal="center" vertical="center" wrapText="1"/>
    </xf>
    <xf numFmtId="10" fontId="26" fillId="0" borderId="0" xfId="14" applyNumberFormat="1" applyFont="1" applyFill="1" applyBorder="1" applyAlignment="1">
      <alignment horizontal="right"/>
    </xf>
    <xf numFmtId="10" fontId="27" fillId="0" borderId="0" xfId="15" applyNumberFormat="1" applyFont="1" applyFill="1" applyBorder="1" applyAlignment="1">
      <alignment horizontal="right"/>
    </xf>
    <xf numFmtId="170" fontId="26" fillId="0" borderId="0" xfId="0" applyNumberFormat="1" applyFont="1" applyFill="1" applyBorder="1" applyAlignment="1">
      <alignment horizontal="right"/>
    </xf>
    <xf numFmtId="10" fontId="28" fillId="0" borderId="0" xfId="15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0" fontId="27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10" fontId="29" fillId="0" borderId="0" xfId="15" applyNumberFormat="1" applyFont="1"/>
    <xf numFmtId="0" fontId="26" fillId="0" borderId="0" xfId="16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center"/>
    </xf>
    <xf numFmtId="164" fontId="25" fillId="0" borderId="0" xfId="13" applyFont="1" applyFill="1" applyBorder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0" fontId="5" fillId="0" borderId="0" xfId="0" applyFont="1" applyFill="1" applyAlignment="1">
      <alignment horizontal="right" readingOrder="2"/>
    </xf>
  </cellXfs>
  <cellStyles count="17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 5" xfId="16"/>
    <cellStyle name="Normal_2007-16618" xfId="7"/>
    <cellStyle name="Percent" xfId="14" builtinId="5"/>
    <cellStyle name="Percent 2" xfId="8"/>
    <cellStyle name="Percent 3" xfId="15"/>
    <cellStyle name="Text" xfId="9"/>
    <cellStyle name="Total" xfId="10"/>
    <cellStyle name="היפר-קישור" xfId="11" builtinId="8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198120</xdr:colOff>
      <xdr:row>50</xdr:row>
      <xdr:rowOff>0</xdr:rowOff>
    </xdr:from>
    <xdr:to>
      <xdr:col>32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F66"/>
  <sheetViews>
    <sheetView rightToLeft="1" tabSelected="1" workbookViewId="0">
      <selection activeCell="G16" sqref="G16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6" width="6.7109375" style="9" customWidth="1"/>
    <col min="27" max="29" width="7.7109375" style="9" customWidth="1"/>
    <col min="30" max="30" width="7.140625" style="9" customWidth="1"/>
    <col min="31" max="31" width="6" style="9" customWidth="1"/>
    <col min="32" max="32" width="7.85546875" style="9" customWidth="1"/>
    <col min="33" max="33" width="8.140625" style="9" customWidth="1"/>
    <col min="34" max="34" width="6.28515625" style="9" customWidth="1"/>
    <col min="35" max="35" width="8" style="9" customWidth="1"/>
    <col min="36" max="36" width="8.7109375" style="9" customWidth="1"/>
    <col min="37" max="37" width="10" style="9" customWidth="1"/>
    <col min="38" max="38" width="9.5703125" style="9" customWidth="1"/>
    <col min="39" max="39" width="6.140625" style="9" customWidth="1"/>
    <col min="40" max="41" width="5.7109375" style="9" customWidth="1"/>
    <col min="42" max="42" width="6.85546875" style="9" customWidth="1"/>
    <col min="43" max="43" width="6.42578125" style="9" customWidth="1"/>
    <col min="44" max="44" width="6.7109375" style="9" customWidth="1"/>
    <col min="45" max="45" width="7.28515625" style="9" customWidth="1"/>
    <col min="46" max="57" width="5.7109375" style="9" customWidth="1"/>
    <col min="58" max="16384" width="9.140625" style="9"/>
  </cols>
  <sheetData>
    <row r="1" spans="1:32">
      <c r="B1" s="48" t="s">
        <v>179</v>
      </c>
      <c r="C1" s="70" t="s" vm="1">
        <v>266</v>
      </c>
    </row>
    <row r="2" spans="1:32">
      <c r="B2" s="48" t="s">
        <v>178</v>
      </c>
      <c r="C2" s="70" t="s">
        <v>267</v>
      </c>
    </row>
    <row r="3" spans="1:32">
      <c r="B3" s="48" t="s">
        <v>180</v>
      </c>
      <c r="C3" s="70" t="s">
        <v>268</v>
      </c>
    </row>
    <row r="4" spans="1:32">
      <c r="B4" s="48" t="s">
        <v>181</v>
      </c>
      <c r="C4" s="70">
        <v>12145</v>
      </c>
    </row>
    <row r="6" spans="1:32" ht="26.25" customHeight="1">
      <c r="B6" s="138" t="s">
        <v>195</v>
      </c>
      <c r="C6" s="139"/>
      <c r="D6" s="140"/>
    </row>
    <row r="7" spans="1:32" s="10" customFormat="1">
      <c r="B7" s="22"/>
      <c r="C7" s="23" t="s">
        <v>109</v>
      </c>
      <c r="D7" s="24" t="s">
        <v>107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F7" s="37" t="s">
        <v>109</v>
      </c>
    </row>
    <row r="8" spans="1:32" s="10" customFormat="1">
      <c r="B8" s="22"/>
      <c r="C8" s="25" t="s">
        <v>244</v>
      </c>
      <c r="D8" s="26" t="s">
        <v>19</v>
      </c>
      <c r="AF8" s="37" t="s">
        <v>110</v>
      </c>
    </row>
    <row r="9" spans="1:32" s="11" customFormat="1" ht="18" customHeight="1">
      <c r="B9" s="36"/>
      <c r="C9" s="19" t="s">
        <v>0</v>
      </c>
      <c r="D9" s="27" t="s">
        <v>1</v>
      </c>
      <c r="AF9" s="37" t="s">
        <v>118</v>
      </c>
    </row>
    <row r="10" spans="1:32" s="11" customFormat="1" ht="18" customHeight="1">
      <c r="B10" s="57" t="s">
        <v>194</v>
      </c>
      <c r="C10" s="111">
        <f>C11+C12+C23+C33+C35+C37</f>
        <v>2344306.3178681303</v>
      </c>
      <c r="D10" s="112">
        <f>C10/$C$42</f>
        <v>1</v>
      </c>
      <c r="AF10" s="56"/>
    </row>
    <row r="11" spans="1:32">
      <c r="A11" s="44" t="s">
        <v>141</v>
      </c>
      <c r="B11" s="28" t="s">
        <v>196</v>
      </c>
      <c r="C11" s="111">
        <f>מזומנים!J10</f>
        <v>265075.08312328404</v>
      </c>
      <c r="D11" s="112">
        <f>C11/$C$42</f>
        <v>0.11307186313618714</v>
      </c>
    </row>
    <row r="12" spans="1:32">
      <c r="B12" s="28" t="s">
        <v>197</v>
      </c>
      <c r="C12" s="111">
        <f>C13+C15+C16+C17+C18+C19+C20+C21</f>
        <v>590850.96656186425</v>
      </c>
      <c r="D12" s="112">
        <f>C12/$C$42</f>
        <v>0.25203658841783672</v>
      </c>
    </row>
    <row r="13" spans="1:32">
      <c r="A13" s="46" t="s">
        <v>141</v>
      </c>
      <c r="B13" s="29" t="s">
        <v>68</v>
      </c>
      <c r="C13" s="111">
        <f>'תעודות התחייבות ממשלתיות'!O11</f>
        <v>65284.034639474005</v>
      </c>
      <c r="D13" s="112">
        <f>C13/$C$42</f>
        <v>2.7847911402142243E-2</v>
      </c>
    </row>
    <row r="14" spans="1:32">
      <c r="A14" s="46" t="s">
        <v>141</v>
      </c>
      <c r="B14" s="29" t="s">
        <v>69</v>
      </c>
      <c r="C14" s="111" t="s" vm="2">
        <v>2420</v>
      </c>
      <c r="D14" s="112" t="s" vm="3">
        <v>2420</v>
      </c>
    </row>
    <row r="15" spans="1:32">
      <c r="A15" s="46" t="s">
        <v>141</v>
      </c>
      <c r="B15" s="29" t="s">
        <v>70</v>
      </c>
      <c r="C15" s="111">
        <f>'אג"ח קונצרני'!R11</f>
        <v>255294.68820801316</v>
      </c>
      <c r="D15" s="112">
        <f t="shared" ref="D15:D21" si="0">C15/$C$42</f>
        <v>0.10889988490931234</v>
      </c>
    </row>
    <row r="16" spans="1:32">
      <c r="A16" s="46" t="s">
        <v>141</v>
      </c>
      <c r="B16" s="29" t="s">
        <v>71</v>
      </c>
      <c r="C16" s="111">
        <f>מניות!L11</f>
        <v>146171.77988490701</v>
      </c>
      <c r="D16" s="112">
        <f t="shared" si="0"/>
        <v>6.2351826111970293E-2</v>
      </c>
    </row>
    <row r="17" spans="1:4">
      <c r="A17" s="46" t="s">
        <v>141</v>
      </c>
      <c r="B17" s="29" t="s">
        <v>258</v>
      </c>
      <c r="C17" s="111">
        <f>'קרנות סל'!K11</f>
        <v>105579.916083541</v>
      </c>
      <c r="D17" s="112">
        <f t="shared" si="0"/>
        <v>4.5036740838353184E-2</v>
      </c>
    </row>
    <row r="18" spans="1:4">
      <c r="A18" s="46" t="s">
        <v>141</v>
      </c>
      <c r="B18" s="29" t="s">
        <v>72</v>
      </c>
      <c r="C18" s="111">
        <f>'קרנות נאמנות'!L11</f>
        <v>19729.834491755002</v>
      </c>
      <c r="D18" s="112">
        <f t="shared" si="0"/>
        <v>8.4160650600033169E-3</v>
      </c>
    </row>
    <row r="19" spans="1:4">
      <c r="A19" s="46" t="s">
        <v>141</v>
      </c>
      <c r="B19" s="29" t="s">
        <v>73</v>
      </c>
      <c r="C19" s="111">
        <f>'כתבי אופציה'!I11</f>
        <v>25.148002278999996</v>
      </c>
      <c r="D19" s="112">
        <f t="shared" si="0"/>
        <v>1.0727268056790946E-5</v>
      </c>
    </row>
    <row r="20" spans="1:4">
      <c r="A20" s="46" t="s">
        <v>141</v>
      </c>
      <c r="B20" s="29" t="s">
        <v>74</v>
      </c>
      <c r="C20" s="111">
        <f>אופציות!I11</f>
        <v>-872.65339840399986</v>
      </c>
      <c r="D20" s="112">
        <f t="shared" si="0"/>
        <v>-3.7224376002090674E-4</v>
      </c>
    </row>
    <row r="21" spans="1:4">
      <c r="A21" s="46" t="s">
        <v>141</v>
      </c>
      <c r="B21" s="29" t="s">
        <v>75</v>
      </c>
      <c r="C21" s="111">
        <f>'חוזים עתידיים'!I11</f>
        <v>-361.78134970100001</v>
      </c>
      <c r="D21" s="112">
        <f t="shared" si="0"/>
        <v>-1.5432341198056294E-4</v>
      </c>
    </row>
    <row r="22" spans="1:4">
      <c r="A22" s="46" t="s">
        <v>141</v>
      </c>
      <c r="B22" s="29" t="s">
        <v>76</v>
      </c>
      <c r="C22" s="111" t="s" vm="4">
        <v>2420</v>
      </c>
      <c r="D22" s="112" t="s" vm="5">
        <v>2420</v>
      </c>
    </row>
    <row r="23" spans="1:4">
      <c r="B23" s="28" t="s">
        <v>198</v>
      </c>
      <c r="C23" s="111">
        <f>C24+C26+C27+C28+C29+C31</f>
        <v>1434382.409174232</v>
      </c>
      <c r="D23" s="112">
        <f>C23/$C$42</f>
        <v>0.61185792924818516</v>
      </c>
    </row>
    <row r="24" spans="1:4">
      <c r="A24" s="46" t="s">
        <v>141</v>
      </c>
      <c r="B24" s="29" t="s">
        <v>77</v>
      </c>
      <c r="C24" s="111">
        <f>'לא סחיר- תעודות התחייבות ממשלתי'!M11</f>
        <v>1380241.64793</v>
      </c>
      <c r="D24" s="112">
        <f>C24/$C$42</f>
        <v>0.58876335289885096</v>
      </c>
    </row>
    <row r="25" spans="1:4">
      <c r="A25" s="46" t="s">
        <v>141</v>
      </c>
      <c r="B25" s="29" t="s">
        <v>78</v>
      </c>
      <c r="C25" s="111" t="s" vm="6">
        <v>2420</v>
      </c>
      <c r="D25" s="112" t="s" vm="7">
        <v>2420</v>
      </c>
    </row>
    <row r="26" spans="1:4">
      <c r="A26" s="46" t="s">
        <v>141</v>
      </c>
      <c r="B26" s="29" t="s">
        <v>70</v>
      </c>
      <c r="C26" s="111">
        <f>'לא סחיר - אג"ח קונצרני'!P11</f>
        <v>2125.29621</v>
      </c>
      <c r="D26" s="112">
        <f>C26/$C$42</f>
        <v>9.0657786220219971E-4</v>
      </c>
    </row>
    <row r="27" spans="1:4">
      <c r="A27" s="46" t="s">
        <v>141</v>
      </c>
      <c r="B27" s="29" t="s">
        <v>79</v>
      </c>
      <c r="C27" s="111">
        <f>'לא סחיר - מניות'!J11</f>
        <v>13326.69485</v>
      </c>
      <c r="D27" s="112">
        <f>C27/$C$42</f>
        <v>5.6847071342276869E-3</v>
      </c>
    </row>
    <row r="28" spans="1:4">
      <c r="A28" s="46" t="s">
        <v>141</v>
      </c>
      <c r="B28" s="29" t="s">
        <v>80</v>
      </c>
      <c r="C28" s="111">
        <f>'לא סחיר - קרנות השקעה'!H11</f>
        <v>37075.16156</v>
      </c>
      <c r="D28" s="112">
        <f>C28/$C$42</f>
        <v>1.5814981718649927E-2</v>
      </c>
    </row>
    <row r="29" spans="1:4">
      <c r="A29" s="46" t="s">
        <v>141</v>
      </c>
      <c r="B29" s="29" t="s">
        <v>81</v>
      </c>
      <c r="C29" s="111">
        <f>'לא סחיר - כתבי אופציה'!I11</f>
        <v>6.0348783660000009</v>
      </c>
      <c r="D29" s="112">
        <f>C29/$C$42</f>
        <v>2.5742704014413996E-6</v>
      </c>
    </row>
    <row r="30" spans="1:4">
      <c r="A30" s="46" t="s">
        <v>141</v>
      </c>
      <c r="B30" s="29" t="s">
        <v>221</v>
      </c>
      <c r="C30" s="111" t="s" vm="8">
        <v>2420</v>
      </c>
      <c r="D30" s="112" t="s" vm="9">
        <v>2420</v>
      </c>
    </row>
    <row r="31" spans="1:4">
      <c r="A31" s="46" t="s">
        <v>141</v>
      </c>
      <c r="B31" s="29" t="s">
        <v>104</v>
      </c>
      <c r="C31" s="111">
        <f>'לא סחיר - חוזים עתידיים'!I11</f>
        <v>1607.5737458660008</v>
      </c>
      <c r="D31" s="112">
        <f>C31/$C$42</f>
        <v>6.8573536385291972E-4</v>
      </c>
    </row>
    <row r="32" spans="1:4">
      <c r="A32" s="46" t="s">
        <v>141</v>
      </c>
      <c r="B32" s="29" t="s">
        <v>82</v>
      </c>
      <c r="C32" s="111" t="s" vm="10">
        <v>2420</v>
      </c>
      <c r="D32" s="112" t="s" vm="11">
        <v>2420</v>
      </c>
    </row>
    <row r="33" spans="1:4">
      <c r="A33" s="46" t="s">
        <v>141</v>
      </c>
      <c r="B33" s="28" t="s">
        <v>199</v>
      </c>
      <c r="C33" s="111">
        <f>הלוואות!P10</f>
        <v>43869.036050000002</v>
      </c>
      <c r="D33" s="112">
        <f>C33/$C$42</f>
        <v>1.8713013617560743E-2</v>
      </c>
    </row>
    <row r="34" spans="1:4">
      <c r="A34" s="46" t="s">
        <v>141</v>
      </c>
      <c r="B34" s="28" t="s">
        <v>200</v>
      </c>
      <c r="C34" s="111" t="s" vm="12">
        <v>2420</v>
      </c>
      <c r="D34" s="112" t="s" vm="13">
        <v>2420</v>
      </c>
    </row>
    <row r="35" spans="1:4">
      <c r="A35" s="46" t="s">
        <v>141</v>
      </c>
      <c r="B35" s="28" t="s">
        <v>201</v>
      </c>
      <c r="C35" s="111">
        <f>'זכויות מקרקעין'!G10</f>
        <v>10309.617769999999</v>
      </c>
      <c r="D35" s="112">
        <f>C35/$C$42</f>
        <v>4.3977263941238614E-3</v>
      </c>
    </row>
    <row r="36" spans="1:4">
      <c r="A36" s="46" t="s">
        <v>141</v>
      </c>
      <c r="B36" s="47" t="s">
        <v>202</v>
      </c>
      <c r="C36" s="111" t="s" vm="14">
        <v>2420</v>
      </c>
      <c r="D36" s="112" t="s" vm="15">
        <v>2420</v>
      </c>
    </row>
    <row r="37" spans="1:4">
      <c r="A37" s="46" t="s">
        <v>141</v>
      </c>
      <c r="B37" s="28" t="s">
        <v>203</v>
      </c>
      <c r="C37" s="111">
        <f>'השקעות אחרות '!I10</f>
        <v>-180.79481125000001</v>
      </c>
      <c r="D37" s="112">
        <f>C37/$C$42</f>
        <v>-7.7120813893643189E-5</v>
      </c>
    </row>
    <row r="38" spans="1:4">
      <c r="A38" s="46"/>
      <c r="B38" s="58" t="s">
        <v>205</v>
      </c>
      <c r="C38" s="111">
        <v>0</v>
      </c>
      <c r="D38" s="112">
        <f>C38/$C$42</f>
        <v>0</v>
      </c>
    </row>
    <row r="39" spans="1:4">
      <c r="A39" s="46" t="s">
        <v>141</v>
      </c>
      <c r="B39" s="59" t="s">
        <v>206</v>
      </c>
      <c r="C39" s="111" t="s" vm="16">
        <v>2420</v>
      </c>
      <c r="D39" s="112" t="s" vm="17">
        <v>2420</v>
      </c>
    </row>
    <row r="40" spans="1:4">
      <c r="A40" s="46" t="s">
        <v>141</v>
      </c>
      <c r="B40" s="59" t="s">
        <v>242</v>
      </c>
      <c r="C40" s="111" t="s" vm="18">
        <v>2420</v>
      </c>
      <c r="D40" s="112" t="s" vm="19">
        <v>2420</v>
      </c>
    </row>
    <row r="41" spans="1:4">
      <c r="A41" s="46" t="s">
        <v>141</v>
      </c>
      <c r="B41" s="59" t="s">
        <v>207</v>
      </c>
      <c r="C41" s="111" t="s" vm="20">
        <v>2420</v>
      </c>
      <c r="D41" s="112" t="s" vm="21">
        <v>2420</v>
      </c>
    </row>
    <row r="42" spans="1:4">
      <c r="B42" s="59" t="s">
        <v>83</v>
      </c>
      <c r="C42" s="111">
        <f>C38+C10</f>
        <v>2344306.3178681303</v>
      </c>
      <c r="D42" s="112">
        <f>C42/$C$42</f>
        <v>1</v>
      </c>
    </row>
    <row r="43" spans="1:4">
      <c r="A43" s="46" t="s">
        <v>141</v>
      </c>
      <c r="B43" s="59" t="s">
        <v>204</v>
      </c>
      <c r="C43" s="111">
        <f>'יתרת התחייבות להשקעה'!C10</f>
        <v>131763.89751156539</v>
      </c>
      <c r="D43" s="112"/>
    </row>
    <row r="44" spans="1:4">
      <c r="B44" s="6" t="s">
        <v>108</v>
      </c>
    </row>
    <row r="45" spans="1:4">
      <c r="C45" s="65" t="s">
        <v>186</v>
      </c>
      <c r="D45" s="35" t="s">
        <v>103</v>
      </c>
    </row>
    <row r="46" spans="1:4">
      <c r="C46" s="66" t="s">
        <v>0</v>
      </c>
      <c r="D46" s="24" t="s">
        <v>1</v>
      </c>
    </row>
    <row r="47" spans="1:4">
      <c r="C47" s="113" t="s">
        <v>167</v>
      </c>
      <c r="D47" s="114" vm="22">
        <v>2.3723000000000001</v>
      </c>
    </row>
    <row r="48" spans="1:4">
      <c r="C48" s="113" t="s">
        <v>176</v>
      </c>
      <c r="D48" s="114">
        <v>0.6384585628235121</v>
      </c>
    </row>
    <row r="49" spans="2:4">
      <c r="C49" s="113" t="s">
        <v>172</v>
      </c>
      <c r="D49" s="114" vm="23">
        <v>2.5308000000000002</v>
      </c>
    </row>
    <row r="50" spans="2:4">
      <c r="B50" s="12"/>
      <c r="C50" s="113" t="s">
        <v>1547</v>
      </c>
      <c r="D50" s="114" vm="24">
        <v>3.6429</v>
      </c>
    </row>
    <row r="51" spans="2:4">
      <c r="C51" s="113" t="s">
        <v>165</v>
      </c>
      <c r="D51" s="114" vm="25">
        <v>3.8828</v>
      </c>
    </row>
    <row r="52" spans="2:4">
      <c r="C52" s="113" t="s">
        <v>166</v>
      </c>
      <c r="D52" s="114" vm="26">
        <v>4.2541000000000002</v>
      </c>
    </row>
    <row r="53" spans="2:4">
      <c r="C53" s="113" t="s">
        <v>168</v>
      </c>
      <c r="D53" s="114">
        <v>0.44719118519856527</v>
      </c>
    </row>
    <row r="54" spans="2:4">
      <c r="C54" s="113" t="s">
        <v>173</v>
      </c>
      <c r="D54" s="114" vm="27">
        <v>3.2172999999999998</v>
      </c>
    </row>
    <row r="55" spans="2:4">
      <c r="C55" s="113" t="s">
        <v>174</v>
      </c>
      <c r="D55" s="114">
        <v>0.1506151058347058</v>
      </c>
    </row>
    <row r="56" spans="2:4">
      <c r="C56" s="113" t="s">
        <v>171</v>
      </c>
      <c r="D56" s="114" vm="28">
        <v>0.52090000000000003</v>
      </c>
    </row>
    <row r="57" spans="2:4">
      <c r="C57" s="113" t="s">
        <v>2421</v>
      </c>
      <c r="D57" s="114">
        <v>2.2366098000000001</v>
      </c>
    </row>
    <row r="58" spans="2:4">
      <c r="C58" s="113" t="s">
        <v>170</v>
      </c>
      <c r="D58" s="114" vm="29">
        <v>0.36959999999999998</v>
      </c>
    </row>
    <row r="59" spans="2:4">
      <c r="C59" s="113" t="s">
        <v>163</v>
      </c>
      <c r="D59" s="114" vm="30">
        <v>3.4660000000000002</v>
      </c>
    </row>
    <row r="60" spans="2:4">
      <c r="C60" s="113" t="s">
        <v>177</v>
      </c>
      <c r="D60" s="114" vm="31">
        <v>0.19980000000000001</v>
      </c>
    </row>
    <row r="61" spans="2:4">
      <c r="C61" s="113" t="s">
        <v>2422</v>
      </c>
      <c r="D61" s="114" vm="32">
        <v>0.35580000000000001</v>
      </c>
    </row>
    <row r="62" spans="2:4">
      <c r="C62" s="113" t="s">
        <v>2423</v>
      </c>
      <c r="D62" s="114">
        <v>4.8688665065250679E-2</v>
      </c>
    </row>
    <row r="63" spans="2:4">
      <c r="C63" s="113" t="s">
        <v>2424</v>
      </c>
      <c r="D63" s="114">
        <v>0.49055962861267588</v>
      </c>
    </row>
    <row r="64" spans="2:4">
      <c r="C64" s="113" t="s">
        <v>164</v>
      </c>
      <c r="D64" s="114">
        <v>1</v>
      </c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>
      <selection activeCell="J19" sqref="J19"/>
    </sheetView>
  </sheetViews>
  <sheetFormatPr defaultColWidth="9.140625" defaultRowHeight="18"/>
  <cols>
    <col min="1" max="1" width="6.28515625" style="1" customWidth="1"/>
    <col min="2" max="2" width="27.28515625" style="2" bestFit="1" customWidth="1"/>
    <col min="3" max="3" width="62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9.7109375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48" t="s">
        <v>179</v>
      </c>
      <c r="C1" s="70" t="s" vm="1">
        <v>266</v>
      </c>
    </row>
    <row r="2" spans="2:61">
      <c r="B2" s="48" t="s">
        <v>178</v>
      </c>
      <c r="C2" s="70" t="s">
        <v>267</v>
      </c>
    </row>
    <row r="3" spans="2:61">
      <c r="B3" s="48" t="s">
        <v>180</v>
      </c>
      <c r="C3" s="70" t="s">
        <v>268</v>
      </c>
    </row>
    <row r="4" spans="2:61">
      <c r="B4" s="48" t="s">
        <v>181</v>
      </c>
      <c r="C4" s="70">
        <v>12145</v>
      </c>
    </row>
    <row r="6" spans="2:61" ht="26.25" customHeight="1">
      <c r="B6" s="141" t="s">
        <v>209</v>
      </c>
      <c r="C6" s="142"/>
      <c r="D6" s="142"/>
      <c r="E6" s="142"/>
      <c r="F6" s="142"/>
      <c r="G6" s="142"/>
      <c r="H6" s="142"/>
      <c r="I6" s="142"/>
      <c r="J6" s="142"/>
      <c r="K6" s="142"/>
      <c r="L6" s="143"/>
    </row>
    <row r="7" spans="2:61" ht="26.25" customHeight="1">
      <c r="B7" s="141" t="s">
        <v>93</v>
      </c>
      <c r="C7" s="142"/>
      <c r="D7" s="142"/>
      <c r="E7" s="142"/>
      <c r="F7" s="142"/>
      <c r="G7" s="142"/>
      <c r="H7" s="142"/>
      <c r="I7" s="142"/>
      <c r="J7" s="142"/>
      <c r="K7" s="142"/>
      <c r="L7" s="143"/>
      <c r="BI7" s="3"/>
    </row>
    <row r="8" spans="2:61" s="3" customFormat="1" ht="78.75">
      <c r="B8" s="22" t="s">
        <v>115</v>
      </c>
      <c r="C8" s="30" t="s">
        <v>44</v>
      </c>
      <c r="D8" s="30" t="s">
        <v>119</v>
      </c>
      <c r="E8" s="30" t="s">
        <v>65</v>
      </c>
      <c r="F8" s="30" t="s">
        <v>101</v>
      </c>
      <c r="G8" s="30" t="s">
        <v>241</v>
      </c>
      <c r="H8" s="30" t="s">
        <v>240</v>
      </c>
      <c r="I8" s="30" t="s">
        <v>61</v>
      </c>
      <c r="J8" s="30" t="s">
        <v>58</v>
      </c>
      <c r="K8" s="30" t="s">
        <v>182</v>
      </c>
      <c r="L8" s="31" t="s">
        <v>184</v>
      </c>
      <c r="M8" s="1"/>
      <c r="BE8" s="1"/>
      <c r="BF8" s="1"/>
    </row>
    <row r="9" spans="2:61" s="3" customFormat="1" ht="20.25">
      <c r="B9" s="15"/>
      <c r="C9" s="30"/>
      <c r="D9" s="30"/>
      <c r="E9" s="30"/>
      <c r="F9" s="30"/>
      <c r="G9" s="16" t="s">
        <v>248</v>
      </c>
      <c r="H9" s="16"/>
      <c r="I9" s="16" t="s">
        <v>244</v>
      </c>
      <c r="J9" s="16" t="s">
        <v>19</v>
      </c>
      <c r="K9" s="32" t="s">
        <v>19</v>
      </c>
      <c r="L9" s="17" t="s">
        <v>19</v>
      </c>
      <c r="BD9" s="1"/>
      <c r="BE9" s="1"/>
      <c r="BF9" s="1"/>
      <c r="BH9" s="4"/>
    </row>
    <row r="10" spans="2:6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19" t="s">
        <v>7</v>
      </c>
      <c r="L10" s="20" t="s">
        <v>8</v>
      </c>
      <c r="BD10" s="1"/>
      <c r="BE10" s="3"/>
      <c r="BF10" s="1"/>
    </row>
    <row r="11" spans="2:61" s="4" customFormat="1" ht="18" customHeight="1">
      <c r="B11" s="98" t="s">
        <v>49</v>
      </c>
      <c r="C11" s="74"/>
      <c r="D11" s="74"/>
      <c r="E11" s="74"/>
      <c r="F11" s="74"/>
      <c r="G11" s="83"/>
      <c r="H11" s="85"/>
      <c r="I11" s="83">
        <v>-872.65339840399986</v>
      </c>
      <c r="J11" s="74"/>
      <c r="K11" s="84">
        <f>I11/$I$11</f>
        <v>1</v>
      </c>
      <c r="L11" s="84">
        <f>I11/'סכום נכסי הקרן'!$C$42</f>
        <v>-3.7224376002090674E-4</v>
      </c>
      <c r="BD11" s="1"/>
      <c r="BE11" s="3"/>
      <c r="BF11" s="1"/>
      <c r="BH11" s="1"/>
    </row>
    <row r="12" spans="2:61">
      <c r="B12" s="97" t="s">
        <v>234</v>
      </c>
      <c r="C12" s="76"/>
      <c r="D12" s="76"/>
      <c r="E12" s="76"/>
      <c r="F12" s="76"/>
      <c r="G12" s="86"/>
      <c r="H12" s="88"/>
      <c r="I12" s="86">
        <v>-46.920557963</v>
      </c>
      <c r="J12" s="76"/>
      <c r="K12" s="87">
        <f t="shared" ref="K12:K15" si="0">I12/$I$11</f>
        <v>5.3767690641912634E-2</v>
      </c>
      <c r="L12" s="87">
        <f>I12/'סכום נכסי הקרן'!$C$42</f>
        <v>-2.0014687332186482E-5</v>
      </c>
      <c r="BE12" s="3"/>
    </row>
    <row r="13" spans="2:61" ht="20.25">
      <c r="B13" s="94" t="s">
        <v>227</v>
      </c>
      <c r="C13" s="74"/>
      <c r="D13" s="74"/>
      <c r="E13" s="74"/>
      <c r="F13" s="74"/>
      <c r="G13" s="83"/>
      <c r="H13" s="85"/>
      <c r="I13" s="83">
        <v>-46.920557963</v>
      </c>
      <c r="J13" s="74"/>
      <c r="K13" s="84">
        <f t="shared" si="0"/>
        <v>5.3767690641912634E-2</v>
      </c>
      <c r="L13" s="84">
        <f>I13/'סכום נכסי הקרן'!$C$42</f>
        <v>-2.0014687332186482E-5</v>
      </c>
      <c r="BE13" s="4"/>
    </row>
    <row r="14" spans="2:61">
      <c r="B14" s="79" t="s">
        <v>1920</v>
      </c>
      <c r="C14" s="76" t="s">
        <v>1921</v>
      </c>
      <c r="D14" s="89" t="s">
        <v>120</v>
      </c>
      <c r="E14" s="89" t="s">
        <v>693</v>
      </c>
      <c r="F14" s="89" t="s">
        <v>164</v>
      </c>
      <c r="G14" s="86">
        <v>7.9297879999999994</v>
      </c>
      <c r="H14" s="88">
        <v>168000</v>
      </c>
      <c r="I14" s="86">
        <v>13.322044512</v>
      </c>
      <c r="J14" s="76"/>
      <c r="K14" s="87">
        <f t="shared" si="0"/>
        <v>-1.5266134912629405E-2</v>
      </c>
      <c r="L14" s="87">
        <f>I14/'סכום נכסי הקרן'!$C$42</f>
        <v>5.6827234608636066E-6</v>
      </c>
    </row>
    <row r="15" spans="2:61">
      <c r="B15" s="79" t="s">
        <v>1922</v>
      </c>
      <c r="C15" s="76" t="s">
        <v>1923</v>
      </c>
      <c r="D15" s="89" t="s">
        <v>120</v>
      </c>
      <c r="E15" s="89" t="s">
        <v>693</v>
      </c>
      <c r="F15" s="89" t="s">
        <v>164</v>
      </c>
      <c r="G15" s="86">
        <v>-7.9297879999999994</v>
      </c>
      <c r="H15" s="88">
        <v>759700</v>
      </c>
      <c r="I15" s="86">
        <v>-60.242602474999991</v>
      </c>
      <c r="J15" s="76"/>
      <c r="K15" s="87">
        <f t="shared" si="0"/>
        <v>6.903382555454203E-2</v>
      </c>
      <c r="L15" s="87">
        <f>I15/'סכום נכסי הקרן'!$C$42</f>
        <v>-2.5697410793050084E-5</v>
      </c>
    </row>
    <row r="16" spans="2:61">
      <c r="B16" s="75"/>
      <c r="C16" s="76"/>
      <c r="D16" s="76"/>
      <c r="E16" s="76"/>
      <c r="F16" s="76"/>
      <c r="G16" s="86"/>
      <c r="H16" s="88"/>
      <c r="I16" s="76"/>
      <c r="J16" s="76"/>
      <c r="K16" s="87"/>
      <c r="L16" s="76"/>
    </row>
    <row r="17" spans="2:56">
      <c r="B17" s="97" t="s">
        <v>233</v>
      </c>
      <c r="C17" s="76"/>
      <c r="D17" s="76"/>
      <c r="E17" s="76"/>
      <c r="F17" s="76"/>
      <c r="G17" s="86"/>
      <c r="H17" s="88"/>
      <c r="I17" s="86">
        <v>-825.73284044100012</v>
      </c>
      <c r="J17" s="76"/>
      <c r="K17" s="87">
        <f t="shared" ref="K17:K21" si="1">I17/$I$11</f>
        <v>0.94623230935808766</v>
      </c>
      <c r="L17" s="87">
        <f>I17/'סכום נכסי הקרן'!$C$42</f>
        <v>-3.522290726887204E-4</v>
      </c>
    </row>
    <row r="18" spans="2:56" ht="20.25">
      <c r="B18" s="94" t="s">
        <v>227</v>
      </c>
      <c r="C18" s="74"/>
      <c r="D18" s="74"/>
      <c r="E18" s="74"/>
      <c r="F18" s="74"/>
      <c r="G18" s="83"/>
      <c r="H18" s="85"/>
      <c r="I18" s="83">
        <v>-825.73284044100012</v>
      </c>
      <c r="J18" s="74"/>
      <c r="K18" s="84">
        <f t="shared" si="1"/>
        <v>0.94623230935808766</v>
      </c>
      <c r="L18" s="84">
        <f>I18/'סכום נכסי הקרן'!$C$42</f>
        <v>-3.522290726887204E-4</v>
      </c>
      <c r="BD18" s="4"/>
    </row>
    <row r="19" spans="2:56">
      <c r="B19" s="79" t="s">
        <v>1924</v>
      </c>
      <c r="C19" s="76" t="s">
        <v>1925</v>
      </c>
      <c r="D19" s="89" t="s">
        <v>27</v>
      </c>
      <c r="E19" s="89" t="s">
        <v>693</v>
      </c>
      <c r="F19" s="89" t="s">
        <v>163</v>
      </c>
      <c r="G19" s="86">
        <v>-18.624880000000001</v>
      </c>
      <c r="H19" s="88">
        <v>16900</v>
      </c>
      <c r="I19" s="86">
        <v>-1090.959819382</v>
      </c>
      <c r="J19" s="76"/>
      <c r="K19" s="87">
        <f t="shared" si="1"/>
        <v>1.2501639498307826</v>
      </c>
      <c r="L19" s="87">
        <f>I19/'סכום נכסי הקרן'!$C$42</f>
        <v>-4.6536572932759872E-4</v>
      </c>
    </row>
    <row r="20" spans="2:56">
      <c r="B20" s="79" t="s">
        <v>1926</v>
      </c>
      <c r="C20" s="76" t="s">
        <v>1927</v>
      </c>
      <c r="D20" s="89" t="s">
        <v>27</v>
      </c>
      <c r="E20" s="89" t="s">
        <v>693</v>
      </c>
      <c r="F20" s="89" t="s">
        <v>165</v>
      </c>
      <c r="G20" s="86">
        <v>47.987575</v>
      </c>
      <c r="H20" s="88">
        <v>4490</v>
      </c>
      <c r="I20" s="86">
        <v>83.660443266999991</v>
      </c>
      <c r="J20" s="76"/>
      <c r="K20" s="87">
        <f t="shared" si="1"/>
        <v>-9.5869039666844805E-2</v>
      </c>
      <c r="L20" s="87">
        <f>I20/'סכום נכסי הקרן'!$C$42</f>
        <v>3.568665179517977E-5</v>
      </c>
    </row>
    <row r="21" spans="2:56">
      <c r="B21" s="79" t="s">
        <v>1928</v>
      </c>
      <c r="C21" s="76" t="s">
        <v>1929</v>
      </c>
      <c r="D21" s="89" t="s">
        <v>27</v>
      </c>
      <c r="E21" s="89" t="s">
        <v>693</v>
      </c>
      <c r="F21" s="89" t="s">
        <v>165</v>
      </c>
      <c r="G21" s="86">
        <v>66.517430000000004</v>
      </c>
      <c r="H21" s="88">
        <v>7030</v>
      </c>
      <c r="I21" s="86">
        <v>181.56653567400002</v>
      </c>
      <c r="J21" s="76"/>
      <c r="K21" s="87">
        <f t="shared" si="1"/>
        <v>-0.20806260080585026</v>
      </c>
      <c r="L21" s="87">
        <f>I21/'סכום נכסי הקרן'!$C$42</f>
        <v>7.7450004843698642E-5</v>
      </c>
      <c r="BD21" s="3"/>
    </row>
    <row r="22" spans="2:56">
      <c r="B22" s="75"/>
      <c r="C22" s="76"/>
      <c r="D22" s="76"/>
      <c r="E22" s="76"/>
      <c r="F22" s="76"/>
      <c r="G22" s="86"/>
      <c r="H22" s="88"/>
      <c r="I22" s="76"/>
      <c r="J22" s="76"/>
      <c r="K22" s="87"/>
      <c r="L22" s="76"/>
    </row>
    <row r="23" spans="2:56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</row>
    <row r="24" spans="2:56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</row>
    <row r="25" spans="2:56">
      <c r="B25" s="91" t="s">
        <v>257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</row>
    <row r="26" spans="2:56">
      <c r="B26" s="91" t="s">
        <v>111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</row>
    <row r="27" spans="2:56">
      <c r="B27" s="91" t="s">
        <v>239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</row>
    <row r="28" spans="2:56">
      <c r="B28" s="91" t="s">
        <v>247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</row>
    <row r="29" spans="2:56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</row>
    <row r="30" spans="2:56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</row>
    <row r="31" spans="2:56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</row>
    <row r="32" spans="2:56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</row>
    <row r="33" spans="2:12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</row>
    <row r="34" spans="2:12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</row>
    <row r="35" spans="2:12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</row>
    <row r="36" spans="2:12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</row>
    <row r="37" spans="2:12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</row>
    <row r="38" spans="2:12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</row>
    <row r="39" spans="2:12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</row>
    <row r="40" spans="2:12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</row>
    <row r="41" spans="2:12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</row>
    <row r="42" spans="2:12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</row>
    <row r="43" spans="2:12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</row>
    <row r="44" spans="2:12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</row>
    <row r="45" spans="2:12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</row>
    <row r="46" spans="2:12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</row>
    <row r="47" spans="2:12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2:12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2:12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2:12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</row>
    <row r="51" spans="2:12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2:12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</row>
    <row r="53" spans="2:12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</row>
    <row r="54" spans="2:12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</row>
    <row r="55" spans="2:12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</row>
    <row r="56" spans="2:12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</row>
    <row r="57" spans="2:12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</row>
    <row r="58" spans="2:12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2:12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</row>
    <row r="60" spans="2:12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</row>
    <row r="61" spans="2:12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</row>
    <row r="62" spans="2:12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</row>
    <row r="63" spans="2:12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</row>
    <row r="64" spans="2:12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</row>
    <row r="65" spans="2:12"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</row>
    <row r="66" spans="2:12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</row>
    <row r="67" spans="2:12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</row>
    <row r="68" spans="2:12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</row>
    <row r="69" spans="2:12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</row>
    <row r="70" spans="2:12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</row>
    <row r="71" spans="2:12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</row>
    <row r="72" spans="2:12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</row>
    <row r="73" spans="2:12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</row>
    <row r="74" spans="2:12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</row>
    <row r="75" spans="2:12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</row>
    <row r="76" spans="2:12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</row>
    <row r="77" spans="2:12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</row>
    <row r="78" spans="2:12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</row>
    <row r="79" spans="2:12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</row>
    <row r="80" spans="2:12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</row>
    <row r="81" spans="2:12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</row>
    <row r="82" spans="2:12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</row>
    <row r="83" spans="2:12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</row>
    <row r="84" spans="2:12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</row>
    <row r="85" spans="2:12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</row>
    <row r="86" spans="2:12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</row>
    <row r="87" spans="2:12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</row>
    <row r="88" spans="2:12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</row>
    <row r="89" spans="2:12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</row>
    <row r="90" spans="2:12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</row>
    <row r="91" spans="2:12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</row>
    <row r="92" spans="2:12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</row>
    <row r="93" spans="2:12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</row>
    <row r="94" spans="2:12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</row>
    <row r="95" spans="2:12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</row>
    <row r="96" spans="2:12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</row>
    <row r="97" spans="2:12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</row>
    <row r="98" spans="2:12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</row>
    <row r="99" spans="2:12"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</row>
    <row r="100" spans="2:12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</row>
    <row r="101" spans="2:12"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</row>
    <row r="102" spans="2:12"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</row>
    <row r="103" spans="2:12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</row>
    <row r="104" spans="2:12"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</row>
    <row r="105" spans="2:12"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</row>
    <row r="106" spans="2:12"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</row>
    <row r="107" spans="2:12"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</row>
    <row r="108" spans="2:12"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</row>
    <row r="109" spans="2:12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</row>
    <row r="110" spans="2:12"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</row>
    <row r="111" spans="2:12"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</row>
    <row r="112" spans="2:12"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</row>
    <row r="113" spans="2:12"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</row>
    <row r="114" spans="2:12"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</row>
    <row r="115" spans="2:12"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</row>
    <row r="116" spans="2:12"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</row>
    <row r="117" spans="2:12"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</row>
    <row r="118" spans="2:12"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</row>
    <row r="119" spans="2:12"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</row>
    <row r="120" spans="2:12"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</row>
    <row r="121" spans="2:12"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>
      <selection activeCell="K20" sqref="K20"/>
    </sheetView>
  </sheetViews>
  <sheetFormatPr defaultColWidth="9.140625" defaultRowHeight="18"/>
  <cols>
    <col min="1" max="1" width="6.28515625" style="2" customWidth="1"/>
    <col min="2" max="2" width="32.85546875" style="2" bestFit="1" customWidth="1"/>
    <col min="3" max="3" width="62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48" t="s">
        <v>179</v>
      </c>
      <c r="C1" s="70" t="s" vm="1">
        <v>266</v>
      </c>
    </row>
    <row r="2" spans="1:60">
      <c r="B2" s="48" t="s">
        <v>178</v>
      </c>
      <c r="C2" s="70" t="s">
        <v>267</v>
      </c>
    </row>
    <row r="3" spans="1:60">
      <c r="B3" s="48" t="s">
        <v>180</v>
      </c>
      <c r="C3" s="70" t="s">
        <v>268</v>
      </c>
    </row>
    <row r="4" spans="1:60">
      <c r="B4" s="48" t="s">
        <v>181</v>
      </c>
      <c r="C4" s="70">
        <v>12145</v>
      </c>
    </row>
    <row r="6" spans="1:60" ht="26.25" customHeight="1">
      <c r="B6" s="141" t="s">
        <v>209</v>
      </c>
      <c r="C6" s="142"/>
      <c r="D6" s="142"/>
      <c r="E6" s="142"/>
      <c r="F6" s="142"/>
      <c r="G6" s="142"/>
      <c r="H6" s="142"/>
      <c r="I6" s="142"/>
      <c r="J6" s="142"/>
      <c r="K6" s="143"/>
      <c r="BD6" s="1" t="s">
        <v>120</v>
      </c>
      <c r="BF6" s="1" t="s">
        <v>187</v>
      </c>
      <c r="BH6" s="3" t="s">
        <v>164</v>
      </c>
    </row>
    <row r="7" spans="1:60" ht="26.25" customHeight="1">
      <c r="B7" s="141" t="s">
        <v>94</v>
      </c>
      <c r="C7" s="142"/>
      <c r="D7" s="142"/>
      <c r="E7" s="142"/>
      <c r="F7" s="142"/>
      <c r="G7" s="142"/>
      <c r="H7" s="142"/>
      <c r="I7" s="142"/>
      <c r="J7" s="142"/>
      <c r="K7" s="143"/>
      <c r="BD7" s="3" t="s">
        <v>122</v>
      </c>
      <c r="BF7" s="1" t="s">
        <v>142</v>
      </c>
      <c r="BH7" s="3" t="s">
        <v>163</v>
      </c>
    </row>
    <row r="8" spans="1:60" s="3" customFormat="1" ht="78.75">
      <c r="A8" s="2"/>
      <c r="B8" s="22" t="s">
        <v>115</v>
      </c>
      <c r="C8" s="30" t="s">
        <v>44</v>
      </c>
      <c r="D8" s="30" t="s">
        <v>119</v>
      </c>
      <c r="E8" s="30" t="s">
        <v>65</v>
      </c>
      <c r="F8" s="30" t="s">
        <v>101</v>
      </c>
      <c r="G8" s="30" t="s">
        <v>241</v>
      </c>
      <c r="H8" s="30" t="s">
        <v>240</v>
      </c>
      <c r="I8" s="30" t="s">
        <v>61</v>
      </c>
      <c r="J8" s="30" t="s">
        <v>182</v>
      </c>
      <c r="K8" s="31" t="s">
        <v>184</v>
      </c>
      <c r="BC8" s="1" t="s">
        <v>135</v>
      </c>
      <c r="BD8" s="1" t="s">
        <v>136</v>
      </c>
      <c r="BE8" s="1" t="s">
        <v>143</v>
      </c>
      <c r="BG8" s="4" t="s">
        <v>165</v>
      </c>
    </row>
    <row r="9" spans="1:60" s="3" customFormat="1" ht="18.75" customHeight="1">
      <c r="A9" s="2"/>
      <c r="B9" s="15"/>
      <c r="C9" s="16"/>
      <c r="D9" s="16"/>
      <c r="E9" s="16"/>
      <c r="F9" s="16"/>
      <c r="G9" s="16" t="s">
        <v>248</v>
      </c>
      <c r="H9" s="16"/>
      <c r="I9" s="16" t="s">
        <v>244</v>
      </c>
      <c r="J9" s="32" t="s">
        <v>19</v>
      </c>
      <c r="K9" s="33" t="s">
        <v>19</v>
      </c>
      <c r="BC9" s="1" t="s">
        <v>132</v>
      </c>
      <c r="BE9" s="1" t="s">
        <v>144</v>
      </c>
      <c r="BG9" s="4" t="s">
        <v>166</v>
      </c>
    </row>
    <row r="10" spans="1:60" s="4" customFormat="1" ht="18" customHeight="1">
      <c r="A10" s="2"/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20" t="s">
        <v>7</v>
      </c>
      <c r="L10" s="3"/>
      <c r="M10" s="3"/>
      <c r="N10" s="3"/>
      <c r="O10" s="3"/>
      <c r="BC10" s="1" t="s">
        <v>128</v>
      </c>
      <c r="BD10" s="3"/>
      <c r="BE10" s="1" t="s">
        <v>188</v>
      </c>
      <c r="BG10" s="1" t="s">
        <v>172</v>
      </c>
    </row>
    <row r="11" spans="1:60" s="4" customFormat="1" ht="18" customHeight="1">
      <c r="A11" s="2"/>
      <c r="B11" s="93" t="s">
        <v>48</v>
      </c>
      <c r="C11" s="76"/>
      <c r="D11" s="76"/>
      <c r="E11" s="76"/>
      <c r="F11" s="76"/>
      <c r="G11" s="86"/>
      <c r="H11" s="88"/>
      <c r="I11" s="86">
        <v>-361.78134970100001</v>
      </c>
      <c r="J11" s="87">
        <f>I11/$I$11</f>
        <v>1</v>
      </c>
      <c r="K11" s="87">
        <f>I11/'סכום נכסי הקרן'!$C$42</f>
        <v>-1.5432341198056294E-4</v>
      </c>
      <c r="L11" s="3"/>
      <c r="M11" s="3"/>
      <c r="N11" s="3"/>
      <c r="O11" s="3"/>
      <c r="BC11" s="1" t="s">
        <v>127</v>
      </c>
      <c r="BD11" s="3"/>
      <c r="BE11" s="1" t="s">
        <v>145</v>
      </c>
      <c r="BG11" s="1" t="s">
        <v>167</v>
      </c>
    </row>
    <row r="12" spans="1:60" ht="20.25">
      <c r="B12" s="97" t="s">
        <v>236</v>
      </c>
      <c r="C12" s="76"/>
      <c r="D12" s="76"/>
      <c r="E12" s="76"/>
      <c r="F12" s="76"/>
      <c r="G12" s="86"/>
      <c r="H12" s="88"/>
      <c r="I12" s="86">
        <v>-361.78134970100001</v>
      </c>
      <c r="J12" s="87">
        <f t="shared" ref="J12:J16" si="0">I12/$I$11</f>
        <v>1</v>
      </c>
      <c r="K12" s="87">
        <f>I12/'סכום נכסי הקרן'!$C$42</f>
        <v>-1.5432341198056294E-4</v>
      </c>
      <c r="P12" s="1"/>
      <c r="BC12" s="1" t="s">
        <v>125</v>
      </c>
      <c r="BD12" s="4"/>
      <c r="BE12" s="1" t="s">
        <v>146</v>
      </c>
      <c r="BG12" s="1" t="s">
        <v>168</v>
      </c>
    </row>
    <row r="13" spans="1:60">
      <c r="B13" s="75" t="s">
        <v>1930</v>
      </c>
      <c r="C13" s="76" t="s">
        <v>1931</v>
      </c>
      <c r="D13" s="89" t="s">
        <v>27</v>
      </c>
      <c r="E13" s="89" t="s">
        <v>693</v>
      </c>
      <c r="F13" s="89" t="s">
        <v>165</v>
      </c>
      <c r="G13" s="86">
        <v>35.159213000000001</v>
      </c>
      <c r="H13" s="88">
        <v>322300</v>
      </c>
      <c r="I13" s="86">
        <v>-85.329714944000003</v>
      </c>
      <c r="J13" s="87">
        <f t="shared" si="0"/>
        <v>0.23585990547749935</v>
      </c>
      <c r="K13" s="87">
        <f>I13/'סכום נכסי הקרן'!$C$42</f>
        <v>-3.639870536270077E-5</v>
      </c>
      <c r="P13" s="1"/>
      <c r="BC13" s="1" t="s">
        <v>129</v>
      </c>
      <c r="BE13" s="1" t="s">
        <v>147</v>
      </c>
      <c r="BG13" s="1" t="s">
        <v>169</v>
      </c>
    </row>
    <row r="14" spans="1:60">
      <c r="B14" s="75" t="s">
        <v>1932</v>
      </c>
      <c r="C14" s="76" t="s">
        <v>1933</v>
      </c>
      <c r="D14" s="89" t="s">
        <v>27</v>
      </c>
      <c r="E14" s="89" t="s">
        <v>693</v>
      </c>
      <c r="F14" s="89" t="s">
        <v>163</v>
      </c>
      <c r="G14" s="86">
        <v>26.987072000000001</v>
      </c>
      <c r="H14" s="88">
        <v>5050</v>
      </c>
      <c r="I14" s="86">
        <v>-2.6966047340000001</v>
      </c>
      <c r="J14" s="87">
        <f t="shared" si="0"/>
        <v>7.4536864220022736E-3</v>
      </c>
      <c r="K14" s="87">
        <f>I14/'סכום נכסי הקרן'!$C$42</f>
        <v>-1.1502783204765849E-6</v>
      </c>
      <c r="P14" s="1"/>
      <c r="BC14" s="1" t="s">
        <v>126</v>
      </c>
      <c r="BE14" s="1" t="s">
        <v>148</v>
      </c>
      <c r="BG14" s="1" t="s">
        <v>171</v>
      </c>
    </row>
    <row r="15" spans="1:60">
      <c r="B15" s="75" t="s">
        <v>1934</v>
      </c>
      <c r="C15" s="76" t="s">
        <v>1935</v>
      </c>
      <c r="D15" s="89" t="s">
        <v>27</v>
      </c>
      <c r="E15" s="89" t="s">
        <v>693</v>
      </c>
      <c r="F15" s="89" t="s">
        <v>163</v>
      </c>
      <c r="G15" s="86">
        <v>91.090868999999998</v>
      </c>
      <c r="H15" s="88">
        <v>309025</v>
      </c>
      <c r="I15" s="86">
        <v>-359.090863668</v>
      </c>
      <c r="J15" s="87">
        <f t="shared" si="0"/>
        <v>0.99256322628232874</v>
      </c>
      <c r="K15" s="87">
        <f>I15/'סכום נכסי הקרן'!$C$42</f>
        <v>-1.5317574368632454E-4</v>
      </c>
      <c r="P15" s="1"/>
      <c r="BC15" s="1" t="s">
        <v>137</v>
      </c>
      <c r="BE15" s="1" t="s">
        <v>189</v>
      </c>
      <c r="BG15" s="1" t="s">
        <v>173</v>
      </c>
    </row>
    <row r="16" spans="1:60" ht="20.25">
      <c r="B16" s="75" t="s">
        <v>1936</v>
      </c>
      <c r="C16" s="76" t="s">
        <v>1937</v>
      </c>
      <c r="D16" s="89" t="s">
        <v>27</v>
      </c>
      <c r="E16" s="89" t="s">
        <v>693</v>
      </c>
      <c r="F16" s="89" t="s">
        <v>165</v>
      </c>
      <c r="G16" s="86">
        <v>45.136828000000008</v>
      </c>
      <c r="H16" s="88">
        <v>35890</v>
      </c>
      <c r="I16" s="86">
        <v>85.335833645000008</v>
      </c>
      <c r="J16" s="87">
        <f t="shared" si="0"/>
        <v>-0.23587681818183048</v>
      </c>
      <c r="K16" s="87">
        <f>I16/'סכום נכסי הקרן'!$C$42</f>
        <v>3.6401315388938963E-5</v>
      </c>
      <c r="P16" s="1"/>
      <c r="BC16" s="4" t="s">
        <v>123</v>
      </c>
      <c r="BD16" s="1" t="s">
        <v>138</v>
      </c>
      <c r="BE16" s="1" t="s">
        <v>149</v>
      </c>
      <c r="BG16" s="1" t="s">
        <v>174</v>
      </c>
    </row>
    <row r="17" spans="2:60">
      <c r="B17" s="97"/>
      <c r="C17" s="76"/>
      <c r="D17" s="76"/>
      <c r="E17" s="76"/>
      <c r="F17" s="76"/>
      <c r="G17" s="86"/>
      <c r="H17" s="88"/>
      <c r="I17" s="76"/>
      <c r="J17" s="87"/>
      <c r="K17" s="76"/>
      <c r="P17" s="1"/>
      <c r="BC17" s="1" t="s">
        <v>133</v>
      </c>
      <c r="BE17" s="1" t="s">
        <v>150</v>
      </c>
      <c r="BG17" s="1" t="s">
        <v>175</v>
      </c>
    </row>
    <row r="18" spans="2:60">
      <c r="B18" s="93"/>
      <c r="C18" s="93"/>
      <c r="D18" s="93"/>
      <c r="E18" s="93"/>
      <c r="F18" s="93"/>
      <c r="G18" s="93"/>
      <c r="H18" s="93"/>
      <c r="I18" s="93"/>
      <c r="J18" s="93"/>
      <c r="K18" s="93"/>
      <c r="BD18" s="1" t="s">
        <v>121</v>
      </c>
      <c r="BF18" s="1" t="s">
        <v>151</v>
      </c>
      <c r="BH18" s="1" t="s">
        <v>27</v>
      </c>
    </row>
    <row r="19" spans="2:60">
      <c r="B19" s="93"/>
      <c r="C19" s="93"/>
      <c r="D19" s="93"/>
      <c r="E19" s="93"/>
      <c r="F19" s="93"/>
      <c r="G19" s="93"/>
      <c r="H19" s="93"/>
      <c r="I19" s="93"/>
      <c r="J19" s="93"/>
      <c r="K19" s="93"/>
      <c r="BD19" s="1" t="s">
        <v>134</v>
      </c>
      <c r="BF19" s="1" t="s">
        <v>152</v>
      </c>
    </row>
    <row r="20" spans="2:60">
      <c r="B20" s="91" t="s">
        <v>257</v>
      </c>
      <c r="C20" s="93"/>
      <c r="D20" s="93"/>
      <c r="E20" s="93"/>
      <c r="F20" s="93"/>
      <c r="G20" s="93"/>
      <c r="H20" s="93"/>
      <c r="I20" s="93"/>
      <c r="J20" s="93"/>
      <c r="K20" s="93"/>
      <c r="BD20" s="1" t="s">
        <v>139</v>
      </c>
      <c r="BF20" s="1" t="s">
        <v>153</v>
      </c>
    </row>
    <row r="21" spans="2:60">
      <c r="B21" s="91" t="s">
        <v>111</v>
      </c>
      <c r="C21" s="93"/>
      <c r="D21" s="93"/>
      <c r="E21" s="93"/>
      <c r="F21" s="93"/>
      <c r="G21" s="93"/>
      <c r="H21" s="93"/>
      <c r="I21" s="93"/>
      <c r="J21" s="93"/>
      <c r="K21" s="93"/>
      <c r="BD21" s="1" t="s">
        <v>124</v>
      </c>
      <c r="BE21" s="1" t="s">
        <v>140</v>
      </c>
      <c r="BF21" s="1" t="s">
        <v>154</v>
      </c>
    </row>
    <row r="22" spans="2:60">
      <c r="B22" s="91" t="s">
        <v>239</v>
      </c>
      <c r="C22" s="93"/>
      <c r="D22" s="93"/>
      <c r="E22" s="93"/>
      <c r="F22" s="93"/>
      <c r="G22" s="93"/>
      <c r="H22" s="93"/>
      <c r="I22" s="93"/>
      <c r="J22" s="93"/>
      <c r="K22" s="93"/>
      <c r="BD22" s="1" t="s">
        <v>130</v>
      </c>
      <c r="BF22" s="1" t="s">
        <v>155</v>
      </c>
    </row>
    <row r="23" spans="2:60">
      <c r="B23" s="91" t="s">
        <v>247</v>
      </c>
      <c r="C23" s="93"/>
      <c r="D23" s="93"/>
      <c r="E23" s="93"/>
      <c r="F23" s="93"/>
      <c r="G23" s="93"/>
      <c r="H23" s="93"/>
      <c r="I23" s="93"/>
      <c r="J23" s="93"/>
      <c r="K23" s="93"/>
      <c r="BD23" s="1" t="s">
        <v>27</v>
      </c>
      <c r="BE23" s="1" t="s">
        <v>131</v>
      </c>
      <c r="BF23" s="1" t="s">
        <v>190</v>
      </c>
    </row>
    <row r="24" spans="2:60">
      <c r="B24" s="93"/>
      <c r="C24" s="93"/>
      <c r="D24" s="93"/>
      <c r="E24" s="93"/>
      <c r="F24" s="93"/>
      <c r="G24" s="93"/>
      <c r="H24" s="93"/>
      <c r="I24" s="93"/>
      <c r="J24" s="93"/>
      <c r="K24" s="93"/>
      <c r="BF24" s="1" t="s">
        <v>193</v>
      </c>
    </row>
    <row r="25" spans="2:60">
      <c r="B25" s="93"/>
      <c r="C25" s="93"/>
      <c r="D25" s="93"/>
      <c r="E25" s="93"/>
      <c r="F25" s="93"/>
      <c r="G25" s="93"/>
      <c r="H25" s="93"/>
      <c r="I25" s="93"/>
      <c r="J25" s="93"/>
      <c r="K25" s="93"/>
      <c r="BF25" s="1" t="s">
        <v>156</v>
      </c>
    </row>
    <row r="26" spans="2:60">
      <c r="B26" s="93"/>
      <c r="C26" s="93"/>
      <c r="D26" s="93"/>
      <c r="E26" s="93"/>
      <c r="F26" s="93"/>
      <c r="G26" s="93"/>
      <c r="H26" s="93"/>
      <c r="I26" s="93"/>
      <c r="J26" s="93"/>
      <c r="K26" s="93"/>
      <c r="BF26" s="1" t="s">
        <v>157</v>
      </c>
    </row>
    <row r="27" spans="2:60">
      <c r="B27" s="93"/>
      <c r="C27" s="93"/>
      <c r="D27" s="93"/>
      <c r="E27" s="93"/>
      <c r="F27" s="93"/>
      <c r="G27" s="93"/>
      <c r="H27" s="93"/>
      <c r="I27" s="93"/>
      <c r="J27" s="93"/>
      <c r="K27" s="93"/>
      <c r="BF27" s="1" t="s">
        <v>192</v>
      </c>
    </row>
    <row r="28" spans="2:60">
      <c r="B28" s="93"/>
      <c r="C28" s="93"/>
      <c r="D28" s="93"/>
      <c r="E28" s="93"/>
      <c r="F28" s="93"/>
      <c r="G28" s="93"/>
      <c r="H28" s="93"/>
      <c r="I28" s="93"/>
      <c r="J28" s="93"/>
      <c r="K28" s="93"/>
      <c r="BF28" s="1" t="s">
        <v>158</v>
      </c>
    </row>
    <row r="29" spans="2:60">
      <c r="B29" s="93"/>
      <c r="C29" s="93"/>
      <c r="D29" s="93"/>
      <c r="E29" s="93"/>
      <c r="F29" s="93"/>
      <c r="G29" s="93"/>
      <c r="H29" s="93"/>
      <c r="I29" s="93"/>
      <c r="J29" s="93"/>
      <c r="K29" s="93"/>
      <c r="BF29" s="1" t="s">
        <v>159</v>
      </c>
    </row>
    <row r="30" spans="2:60">
      <c r="B30" s="93"/>
      <c r="C30" s="93"/>
      <c r="D30" s="93"/>
      <c r="E30" s="93"/>
      <c r="F30" s="93"/>
      <c r="G30" s="93"/>
      <c r="H30" s="93"/>
      <c r="I30" s="93"/>
      <c r="J30" s="93"/>
      <c r="K30" s="93"/>
      <c r="BF30" s="1" t="s">
        <v>191</v>
      </c>
    </row>
    <row r="31" spans="2:60">
      <c r="B31" s="93"/>
      <c r="C31" s="93"/>
      <c r="D31" s="93"/>
      <c r="E31" s="93"/>
      <c r="F31" s="93"/>
      <c r="G31" s="93"/>
      <c r="H31" s="93"/>
      <c r="I31" s="93"/>
      <c r="J31" s="93"/>
      <c r="K31" s="93"/>
      <c r="BF31" s="1" t="s">
        <v>27</v>
      </c>
    </row>
    <row r="32" spans="2:60">
      <c r="B32" s="93"/>
      <c r="C32" s="93"/>
      <c r="D32" s="93"/>
      <c r="E32" s="93"/>
      <c r="F32" s="93"/>
      <c r="G32" s="93"/>
      <c r="H32" s="93"/>
      <c r="I32" s="93"/>
      <c r="J32" s="93"/>
      <c r="K32" s="93"/>
    </row>
    <row r="33" spans="2:11">
      <c r="B33" s="93"/>
      <c r="C33" s="93"/>
      <c r="D33" s="93"/>
      <c r="E33" s="93"/>
      <c r="F33" s="93"/>
      <c r="G33" s="93"/>
      <c r="H33" s="93"/>
      <c r="I33" s="93"/>
      <c r="J33" s="93"/>
      <c r="K33" s="93"/>
    </row>
    <row r="34" spans="2:11">
      <c r="B34" s="93"/>
      <c r="C34" s="93"/>
      <c r="D34" s="93"/>
      <c r="E34" s="93"/>
      <c r="F34" s="93"/>
      <c r="G34" s="93"/>
      <c r="H34" s="93"/>
      <c r="I34" s="93"/>
      <c r="J34" s="93"/>
      <c r="K34" s="93"/>
    </row>
    <row r="35" spans="2:11">
      <c r="B35" s="93"/>
      <c r="C35" s="93"/>
      <c r="D35" s="93"/>
      <c r="E35" s="93"/>
      <c r="F35" s="93"/>
      <c r="G35" s="93"/>
      <c r="H35" s="93"/>
      <c r="I35" s="93"/>
      <c r="J35" s="93"/>
      <c r="K35" s="93"/>
    </row>
    <row r="36" spans="2:11">
      <c r="B36" s="93"/>
      <c r="C36" s="93"/>
      <c r="D36" s="93"/>
      <c r="E36" s="93"/>
      <c r="F36" s="93"/>
      <c r="G36" s="93"/>
      <c r="H36" s="93"/>
      <c r="I36" s="93"/>
      <c r="J36" s="93"/>
      <c r="K36" s="93"/>
    </row>
    <row r="37" spans="2:11">
      <c r="B37" s="93"/>
      <c r="C37" s="93"/>
      <c r="D37" s="93"/>
      <c r="E37" s="93"/>
      <c r="F37" s="93"/>
      <c r="G37" s="93"/>
      <c r="H37" s="93"/>
      <c r="I37" s="93"/>
      <c r="J37" s="93"/>
      <c r="K37" s="93"/>
    </row>
    <row r="38" spans="2:11">
      <c r="B38" s="93"/>
      <c r="C38" s="93"/>
      <c r="D38" s="93"/>
      <c r="E38" s="93"/>
      <c r="F38" s="93"/>
      <c r="G38" s="93"/>
      <c r="H38" s="93"/>
      <c r="I38" s="93"/>
      <c r="J38" s="93"/>
      <c r="K38" s="93"/>
    </row>
    <row r="39" spans="2:11">
      <c r="B39" s="93"/>
      <c r="C39" s="93"/>
      <c r="D39" s="93"/>
      <c r="E39" s="93"/>
      <c r="F39" s="93"/>
      <c r="G39" s="93"/>
      <c r="H39" s="93"/>
      <c r="I39" s="93"/>
      <c r="J39" s="93"/>
      <c r="K39" s="93"/>
    </row>
    <row r="40" spans="2:11">
      <c r="B40" s="93"/>
      <c r="C40" s="93"/>
      <c r="D40" s="93"/>
      <c r="E40" s="93"/>
      <c r="F40" s="93"/>
      <c r="G40" s="93"/>
      <c r="H40" s="93"/>
      <c r="I40" s="93"/>
      <c r="J40" s="93"/>
      <c r="K40" s="93"/>
    </row>
    <row r="41" spans="2:11">
      <c r="B41" s="93"/>
      <c r="C41" s="93"/>
      <c r="D41" s="93"/>
      <c r="E41" s="93"/>
      <c r="F41" s="93"/>
      <c r="G41" s="93"/>
      <c r="H41" s="93"/>
      <c r="I41" s="93"/>
      <c r="J41" s="93"/>
      <c r="K41" s="93"/>
    </row>
    <row r="42" spans="2:11">
      <c r="B42" s="93"/>
      <c r="C42" s="93"/>
      <c r="D42" s="93"/>
      <c r="E42" s="93"/>
      <c r="F42" s="93"/>
      <c r="G42" s="93"/>
      <c r="H42" s="93"/>
      <c r="I42" s="93"/>
      <c r="J42" s="93"/>
      <c r="K42" s="93"/>
    </row>
    <row r="43" spans="2:11">
      <c r="B43" s="93"/>
      <c r="C43" s="93"/>
      <c r="D43" s="93"/>
      <c r="E43" s="93"/>
      <c r="F43" s="93"/>
      <c r="G43" s="93"/>
      <c r="H43" s="93"/>
      <c r="I43" s="93"/>
      <c r="J43" s="93"/>
      <c r="K43" s="93"/>
    </row>
    <row r="44" spans="2:11">
      <c r="B44" s="93"/>
      <c r="C44" s="93"/>
      <c r="D44" s="93"/>
      <c r="E44" s="93"/>
      <c r="F44" s="93"/>
      <c r="G44" s="93"/>
      <c r="H44" s="93"/>
      <c r="I44" s="93"/>
      <c r="J44" s="93"/>
      <c r="K44" s="93"/>
    </row>
    <row r="45" spans="2:11">
      <c r="B45" s="93"/>
      <c r="C45" s="93"/>
      <c r="D45" s="93"/>
      <c r="E45" s="93"/>
      <c r="F45" s="93"/>
      <c r="G45" s="93"/>
      <c r="H45" s="93"/>
      <c r="I45" s="93"/>
      <c r="J45" s="93"/>
      <c r="K45" s="93"/>
    </row>
    <row r="46" spans="2:11">
      <c r="B46" s="93"/>
      <c r="C46" s="93"/>
      <c r="D46" s="93"/>
      <c r="E46" s="93"/>
      <c r="F46" s="93"/>
      <c r="G46" s="93"/>
      <c r="H46" s="93"/>
      <c r="I46" s="93"/>
      <c r="J46" s="93"/>
      <c r="K46" s="93"/>
    </row>
    <row r="47" spans="2:11">
      <c r="B47" s="93"/>
      <c r="C47" s="93"/>
      <c r="D47" s="93"/>
      <c r="E47" s="93"/>
      <c r="F47" s="93"/>
      <c r="G47" s="93"/>
      <c r="H47" s="93"/>
      <c r="I47" s="93"/>
      <c r="J47" s="93"/>
      <c r="K47" s="93"/>
    </row>
    <row r="48" spans="2:11">
      <c r="B48" s="93"/>
      <c r="C48" s="93"/>
      <c r="D48" s="93"/>
      <c r="E48" s="93"/>
      <c r="F48" s="93"/>
      <c r="G48" s="93"/>
      <c r="H48" s="93"/>
      <c r="I48" s="93"/>
      <c r="J48" s="93"/>
      <c r="K48" s="93"/>
    </row>
    <row r="49" spans="2:11">
      <c r="B49" s="93"/>
      <c r="C49" s="93"/>
      <c r="D49" s="93"/>
      <c r="E49" s="93"/>
      <c r="F49" s="93"/>
      <c r="G49" s="93"/>
      <c r="H49" s="93"/>
      <c r="I49" s="93"/>
      <c r="J49" s="93"/>
      <c r="K49" s="93"/>
    </row>
    <row r="50" spans="2:11">
      <c r="B50" s="93"/>
      <c r="C50" s="93"/>
      <c r="D50" s="93"/>
      <c r="E50" s="93"/>
      <c r="F50" s="93"/>
      <c r="G50" s="93"/>
      <c r="H50" s="93"/>
      <c r="I50" s="93"/>
      <c r="J50" s="93"/>
      <c r="K50" s="93"/>
    </row>
    <row r="51" spans="2:11">
      <c r="B51" s="93"/>
      <c r="C51" s="93"/>
      <c r="D51" s="93"/>
      <c r="E51" s="93"/>
      <c r="F51" s="93"/>
      <c r="G51" s="93"/>
      <c r="H51" s="93"/>
      <c r="I51" s="93"/>
      <c r="J51" s="93"/>
      <c r="K51" s="93"/>
    </row>
    <row r="52" spans="2:11">
      <c r="B52" s="93"/>
      <c r="C52" s="93"/>
      <c r="D52" s="93"/>
      <c r="E52" s="93"/>
      <c r="F52" s="93"/>
      <c r="G52" s="93"/>
      <c r="H52" s="93"/>
      <c r="I52" s="93"/>
      <c r="J52" s="93"/>
      <c r="K52" s="93"/>
    </row>
    <row r="53" spans="2:11">
      <c r="B53" s="93"/>
      <c r="C53" s="93"/>
      <c r="D53" s="93"/>
      <c r="E53" s="93"/>
      <c r="F53" s="93"/>
      <c r="G53" s="93"/>
      <c r="H53" s="93"/>
      <c r="I53" s="93"/>
      <c r="J53" s="93"/>
      <c r="K53" s="93"/>
    </row>
    <row r="54" spans="2:11">
      <c r="B54" s="93"/>
      <c r="C54" s="93"/>
      <c r="D54" s="93"/>
      <c r="E54" s="93"/>
      <c r="F54" s="93"/>
      <c r="G54" s="93"/>
      <c r="H54" s="93"/>
      <c r="I54" s="93"/>
      <c r="J54" s="93"/>
      <c r="K54" s="93"/>
    </row>
    <row r="55" spans="2:11">
      <c r="B55" s="93"/>
      <c r="C55" s="93"/>
      <c r="D55" s="93"/>
      <c r="E55" s="93"/>
      <c r="F55" s="93"/>
      <c r="G55" s="93"/>
      <c r="H55" s="93"/>
      <c r="I55" s="93"/>
      <c r="J55" s="93"/>
      <c r="K55" s="93"/>
    </row>
    <row r="56" spans="2:11">
      <c r="B56" s="93"/>
      <c r="C56" s="93"/>
      <c r="D56" s="93"/>
      <c r="E56" s="93"/>
      <c r="F56" s="93"/>
      <c r="G56" s="93"/>
      <c r="H56" s="93"/>
      <c r="I56" s="93"/>
      <c r="J56" s="93"/>
      <c r="K56" s="93"/>
    </row>
    <row r="57" spans="2:11">
      <c r="B57" s="93"/>
      <c r="C57" s="93"/>
      <c r="D57" s="93"/>
      <c r="E57" s="93"/>
      <c r="F57" s="93"/>
      <c r="G57" s="93"/>
      <c r="H57" s="93"/>
      <c r="I57" s="93"/>
      <c r="J57" s="93"/>
      <c r="K57" s="93"/>
    </row>
    <row r="58" spans="2:11">
      <c r="B58" s="93"/>
      <c r="C58" s="93"/>
      <c r="D58" s="93"/>
      <c r="E58" s="93"/>
      <c r="F58" s="93"/>
      <c r="G58" s="93"/>
      <c r="H58" s="93"/>
      <c r="I58" s="93"/>
      <c r="J58" s="93"/>
      <c r="K58" s="93"/>
    </row>
    <row r="59" spans="2:11">
      <c r="B59" s="93"/>
      <c r="C59" s="93"/>
      <c r="D59" s="93"/>
      <c r="E59" s="93"/>
      <c r="F59" s="93"/>
      <c r="G59" s="93"/>
      <c r="H59" s="93"/>
      <c r="I59" s="93"/>
      <c r="J59" s="93"/>
      <c r="K59" s="93"/>
    </row>
    <row r="60" spans="2:11">
      <c r="B60" s="93"/>
      <c r="C60" s="93"/>
      <c r="D60" s="93"/>
      <c r="E60" s="93"/>
      <c r="F60" s="93"/>
      <c r="G60" s="93"/>
      <c r="H60" s="93"/>
      <c r="I60" s="93"/>
      <c r="J60" s="93"/>
      <c r="K60" s="93"/>
    </row>
    <row r="61" spans="2:11">
      <c r="B61" s="93"/>
      <c r="C61" s="93"/>
      <c r="D61" s="93"/>
      <c r="E61" s="93"/>
      <c r="F61" s="93"/>
      <c r="G61" s="93"/>
      <c r="H61" s="93"/>
      <c r="I61" s="93"/>
      <c r="J61" s="93"/>
      <c r="K61" s="93"/>
    </row>
    <row r="62" spans="2:11">
      <c r="B62" s="93"/>
      <c r="C62" s="93"/>
      <c r="D62" s="93"/>
      <c r="E62" s="93"/>
      <c r="F62" s="93"/>
      <c r="G62" s="93"/>
      <c r="H62" s="93"/>
      <c r="I62" s="93"/>
      <c r="J62" s="93"/>
      <c r="K62" s="93"/>
    </row>
    <row r="63" spans="2:11">
      <c r="B63" s="93"/>
      <c r="C63" s="93"/>
      <c r="D63" s="93"/>
      <c r="E63" s="93"/>
      <c r="F63" s="93"/>
      <c r="G63" s="93"/>
      <c r="H63" s="93"/>
      <c r="I63" s="93"/>
      <c r="J63" s="93"/>
      <c r="K63" s="93"/>
    </row>
    <row r="64" spans="2:11">
      <c r="B64" s="93"/>
      <c r="C64" s="93"/>
      <c r="D64" s="93"/>
      <c r="E64" s="93"/>
      <c r="F64" s="93"/>
      <c r="G64" s="93"/>
      <c r="H64" s="93"/>
      <c r="I64" s="93"/>
      <c r="J64" s="93"/>
      <c r="K64" s="93"/>
    </row>
    <row r="65" spans="2:11">
      <c r="B65" s="93"/>
      <c r="C65" s="93"/>
      <c r="D65" s="93"/>
      <c r="E65" s="93"/>
      <c r="F65" s="93"/>
      <c r="G65" s="93"/>
      <c r="H65" s="93"/>
      <c r="I65" s="93"/>
      <c r="J65" s="93"/>
      <c r="K65" s="93"/>
    </row>
    <row r="66" spans="2:11">
      <c r="B66" s="93"/>
      <c r="C66" s="93"/>
      <c r="D66" s="93"/>
      <c r="E66" s="93"/>
      <c r="F66" s="93"/>
      <c r="G66" s="93"/>
      <c r="H66" s="93"/>
      <c r="I66" s="93"/>
      <c r="J66" s="93"/>
      <c r="K66" s="93"/>
    </row>
    <row r="67" spans="2:11">
      <c r="B67" s="93"/>
      <c r="C67" s="93"/>
      <c r="D67" s="93"/>
      <c r="E67" s="93"/>
      <c r="F67" s="93"/>
      <c r="G67" s="93"/>
      <c r="H67" s="93"/>
      <c r="I67" s="93"/>
      <c r="J67" s="93"/>
      <c r="K67" s="93"/>
    </row>
    <row r="68" spans="2:11">
      <c r="B68" s="93"/>
      <c r="C68" s="93"/>
      <c r="D68" s="93"/>
      <c r="E68" s="93"/>
      <c r="F68" s="93"/>
      <c r="G68" s="93"/>
      <c r="H68" s="93"/>
      <c r="I68" s="93"/>
      <c r="J68" s="93"/>
      <c r="K68" s="93"/>
    </row>
    <row r="69" spans="2:11">
      <c r="B69" s="93"/>
      <c r="C69" s="93"/>
      <c r="D69" s="93"/>
      <c r="E69" s="93"/>
      <c r="F69" s="93"/>
      <c r="G69" s="93"/>
      <c r="H69" s="93"/>
      <c r="I69" s="93"/>
      <c r="J69" s="93"/>
      <c r="K69" s="93"/>
    </row>
    <row r="70" spans="2:11">
      <c r="B70" s="93"/>
      <c r="C70" s="93"/>
      <c r="D70" s="93"/>
      <c r="E70" s="93"/>
      <c r="F70" s="93"/>
      <c r="G70" s="93"/>
      <c r="H70" s="93"/>
      <c r="I70" s="93"/>
      <c r="J70" s="93"/>
      <c r="K70" s="93"/>
    </row>
    <row r="71" spans="2:11">
      <c r="B71" s="93"/>
      <c r="C71" s="93"/>
      <c r="D71" s="93"/>
      <c r="E71" s="93"/>
      <c r="F71" s="93"/>
      <c r="G71" s="93"/>
      <c r="H71" s="93"/>
      <c r="I71" s="93"/>
      <c r="J71" s="93"/>
      <c r="K71" s="93"/>
    </row>
    <row r="72" spans="2:11">
      <c r="B72" s="93"/>
      <c r="C72" s="93"/>
      <c r="D72" s="93"/>
      <c r="E72" s="93"/>
      <c r="F72" s="93"/>
      <c r="G72" s="93"/>
      <c r="H72" s="93"/>
      <c r="I72" s="93"/>
      <c r="J72" s="93"/>
      <c r="K72" s="93"/>
    </row>
    <row r="73" spans="2:11">
      <c r="B73" s="93"/>
      <c r="C73" s="93"/>
      <c r="D73" s="93"/>
      <c r="E73" s="93"/>
      <c r="F73" s="93"/>
      <c r="G73" s="93"/>
      <c r="H73" s="93"/>
      <c r="I73" s="93"/>
      <c r="J73" s="93"/>
      <c r="K73" s="93"/>
    </row>
    <row r="74" spans="2:11">
      <c r="B74" s="93"/>
      <c r="C74" s="93"/>
      <c r="D74" s="93"/>
      <c r="E74" s="93"/>
      <c r="F74" s="93"/>
      <c r="G74" s="93"/>
      <c r="H74" s="93"/>
      <c r="I74" s="93"/>
      <c r="J74" s="93"/>
      <c r="K74" s="93"/>
    </row>
    <row r="75" spans="2:11">
      <c r="B75" s="93"/>
      <c r="C75" s="93"/>
      <c r="D75" s="93"/>
      <c r="E75" s="93"/>
      <c r="F75" s="93"/>
      <c r="G75" s="93"/>
      <c r="H75" s="93"/>
      <c r="I75" s="93"/>
      <c r="J75" s="93"/>
      <c r="K75" s="93"/>
    </row>
    <row r="76" spans="2:11">
      <c r="B76" s="93"/>
      <c r="C76" s="93"/>
      <c r="D76" s="93"/>
      <c r="E76" s="93"/>
      <c r="F76" s="93"/>
      <c r="G76" s="93"/>
      <c r="H76" s="93"/>
      <c r="I76" s="93"/>
      <c r="J76" s="93"/>
      <c r="K76" s="93"/>
    </row>
    <row r="77" spans="2:11">
      <c r="B77" s="93"/>
      <c r="C77" s="93"/>
      <c r="D77" s="93"/>
      <c r="E77" s="93"/>
      <c r="F77" s="93"/>
      <c r="G77" s="93"/>
      <c r="H77" s="93"/>
      <c r="I77" s="93"/>
      <c r="J77" s="93"/>
      <c r="K77" s="93"/>
    </row>
    <row r="78" spans="2:11">
      <c r="B78" s="93"/>
      <c r="C78" s="93"/>
      <c r="D78" s="93"/>
      <c r="E78" s="93"/>
      <c r="F78" s="93"/>
      <c r="G78" s="93"/>
      <c r="H78" s="93"/>
      <c r="I78" s="93"/>
      <c r="J78" s="93"/>
      <c r="K78" s="93"/>
    </row>
    <row r="79" spans="2:11">
      <c r="B79" s="93"/>
      <c r="C79" s="93"/>
      <c r="D79" s="93"/>
      <c r="E79" s="93"/>
      <c r="F79" s="93"/>
      <c r="G79" s="93"/>
      <c r="H79" s="93"/>
      <c r="I79" s="93"/>
      <c r="J79" s="93"/>
      <c r="K79" s="93"/>
    </row>
    <row r="80" spans="2:11">
      <c r="B80" s="93"/>
      <c r="C80" s="93"/>
      <c r="D80" s="93"/>
      <c r="E80" s="93"/>
      <c r="F80" s="93"/>
      <c r="G80" s="93"/>
      <c r="H80" s="93"/>
      <c r="I80" s="93"/>
      <c r="J80" s="93"/>
      <c r="K80" s="93"/>
    </row>
    <row r="81" spans="2:11">
      <c r="B81" s="93"/>
      <c r="C81" s="93"/>
      <c r="D81" s="93"/>
      <c r="E81" s="93"/>
      <c r="F81" s="93"/>
      <c r="G81" s="93"/>
      <c r="H81" s="93"/>
      <c r="I81" s="93"/>
      <c r="J81" s="93"/>
      <c r="K81" s="93"/>
    </row>
    <row r="82" spans="2:11">
      <c r="B82" s="93"/>
      <c r="C82" s="93"/>
      <c r="D82" s="93"/>
      <c r="E82" s="93"/>
      <c r="F82" s="93"/>
      <c r="G82" s="93"/>
      <c r="H82" s="93"/>
      <c r="I82" s="93"/>
      <c r="J82" s="93"/>
      <c r="K82" s="93"/>
    </row>
    <row r="83" spans="2:11">
      <c r="B83" s="93"/>
      <c r="C83" s="93"/>
      <c r="D83" s="93"/>
      <c r="E83" s="93"/>
      <c r="F83" s="93"/>
      <c r="G83" s="93"/>
      <c r="H83" s="93"/>
      <c r="I83" s="93"/>
      <c r="J83" s="93"/>
      <c r="K83" s="93"/>
    </row>
    <row r="84" spans="2:11">
      <c r="B84" s="93"/>
      <c r="C84" s="93"/>
      <c r="D84" s="93"/>
      <c r="E84" s="93"/>
      <c r="F84" s="93"/>
      <c r="G84" s="93"/>
      <c r="H84" s="93"/>
      <c r="I84" s="93"/>
      <c r="J84" s="93"/>
      <c r="K84" s="93"/>
    </row>
    <row r="85" spans="2:11">
      <c r="B85" s="93"/>
      <c r="C85" s="93"/>
      <c r="D85" s="93"/>
      <c r="E85" s="93"/>
      <c r="F85" s="93"/>
      <c r="G85" s="93"/>
      <c r="H85" s="93"/>
      <c r="I85" s="93"/>
      <c r="J85" s="93"/>
      <c r="K85" s="93"/>
    </row>
    <row r="86" spans="2:11">
      <c r="B86" s="93"/>
      <c r="C86" s="93"/>
      <c r="D86" s="93"/>
      <c r="E86" s="93"/>
      <c r="F86" s="93"/>
      <c r="G86" s="93"/>
      <c r="H86" s="93"/>
      <c r="I86" s="93"/>
      <c r="J86" s="93"/>
      <c r="K86" s="93"/>
    </row>
    <row r="87" spans="2:11">
      <c r="B87" s="93"/>
      <c r="C87" s="93"/>
      <c r="D87" s="93"/>
      <c r="E87" s="93"/>
      <c r="F87" s="93"/>
      <c r="G87" s="93"/>
      <c r="H87" s="93"/>
      <c r="I87" s="93"/>
      <c r="J87" s="93"/>
      <c r="K87" s="93"/>
    </row>
    <row r="88" spans="2:11">
      <c r="B88" s="93"/>
      <c r="C88" s="93"/>
      <c r="D88" s="93"/>
      <c r="E88" s="93"/>
      <c r="F88" s="93"/>
      <c r="G88" s="93"/>
      <c r="H88" s="93"/>
      <c r="I88" s="93"/>
      <c r="J88" s="93"/>
      <c r="K88" s="93"/>
    </row>
    <row r="89" spans="2:11">
      <c r="B89" s="93"/>
      <c r="C89" s="93"/>
      <c r="D89" s="93"/>
      <c r="E89" s="93"/>
      <c r="F89" s="93"/>
      <c r="G89" s="93"/>
      <c r="H89" s="93"/>
      <c r="I89" s="93"/>
      <c r="J89" s="93"/>
      <c r="K89" s="93"/>
    </row>
    <row r="90" spans="2:11">
      <c r="B90" s="93"/>
      <c r="C90" s="93"/>
      <c r="D90" s="93"/>
      <c r="E90" s="93"/>
      <c r="F90" s="93"/>
      <c r="G90" s="93"/>
      <c r="H90" s="93"/>
      <c r="I90" s="93"/>
      <c r="J90" s="93"/>
      <c r="K90" s="93"/>
    </row>
    <row r="91" spans="2:11">
      <c r="B91" s="93"/>
      <c r="C91" s="93"/>
      <c r="D91" s="93"/>
      <c r="E91" s="93"/>
      <c r="F91" s="93"/>
      <c r="G91" s="93"/>
      <c r="H91" s="93"/>
      <c r="I91" s="93"/>
      <c r="J91" s="93"/>
      <c r="K91" s="93"/>
    </row>
    <row r="92" spans="2:11">
      <c r="B92" s="93"/>
      <c r="C92" s="93"/>
      <c r="D92" s="93"/>
      <c r="E92" s="93"/>
      <c r="F92" s="93"/>
      <c r="G92" s="93"/>
      <c r="H92" s="93"/>
      <c r="I92" s="93"/>
      <c r="J92" s="93"/>
      <c r="K92" s="93"/>
    </row>
    <row r="93" spans="2:11">
      <c r="B93" s="93"/>
      <c r="C93" s="93"/>
      <c r="D93" s="93"/>
      <c r="E93" s="93"/>
      <c r="F93" s="93"/>
      <c r="G93" s="93"/>
      <c r="H93" s="93"/>
      <c r="I93" s="93"/>
      <c r="J93" s="93"/>
      <c r="K93" s="93"/>
    </row>
    <row r="94" spans="2:11">
      <c r="B94" s="93"/>
      <c r="C94" s="93"/>
      <c r="D94" s="93"/>
      <c r="E94" s="93"/>
      <c r="F94" s="93"/>
      <c r="G94" s="93"/>
      <c r="H94" s="93"/>
      <c r="I94" s="93"/>
      <c r="J94" s="93"/>
      <c r="K94" s="93"/>
    </row>
    <row r="95" spans="2:11">
      <c r="B95" s="93"/>
      <c r="C95" s="93"/>
      <c r="D95" s="93"/>
      <c r="E95" s="93"/>
      <c r="F95" s="93"/>
      <c r="G95" s="93"/>
      <c r="H95" s="93"/>
      <c r="I95" s="93"/>
      <c r="J95" s="93"/>
      <c r="K95" s="93"/>
    </row>
    <row r="96" spans="2:11">
      <c r="B96" s="93"/>
      <c r="C96" s="93"/>
      <c r="D96" s="93"/>
      <c r="E96" s="93"/>
      <c r="F96" s="93"/>
      <c r="G96" s="93"/>
      <c r="H96" s="93"/>
      <c r="I96" s="93"/>
      <c r="J96" s="93"/>
      <c r="K96" s="93"/>
    </row>
    <row r="97" spans="2:11">
      <c r="B97" s="93"/>
      <c r="C97" s="93"/>
      <c r="D97" s="93"/>
      <c r="E97" s="93"/>
      <c r="F97" s="93"/>
      <c r="G97" s="93"/>
      <c r="H97" s="93"/>
      <c r="I97" s="93"/>
      <c r="J97" s="93"/>
      <c r="K97" s="93"/>
    </row>
    <row r="98" spans="2:11">
      <c r="B98" s="93"/>
      <c r="C98" s="93"/>
      <c r="D98" s="93"/>
      <c r="E98" s="93"/>
      <c r="F98" s="93"/>
      <c r="G98" s="93"/>
      <c r="H98" s="93"/>
      <c r="I98" s="93"/>
      <c r="J98" s="93"/>
      <c r="K98" s="93"/>
    </row>
    <row r="99" spans="2:11">
      <c r="B99" s="93"/>
      <c r="C99" s="93"/>
      <c r="D99" s="93"/>
      <c r="E99" s="93"/>
      <c r="F99" s="93"/>
      <c r="G99" s="93"/>
      <c r="H99" s="93"/>
      <c r="I99" s="93"/>
      <c r="J99" s="93"/>
      <c r="K99" s="93"/>
    </row>
    <row r="100" spans="2:11">
      <c r="B100" s="93"/>
      <c r="C100" s="93"/>
      <c r="D100" s="93"/>
      <c r="E100" s="93"/>
      <c r="F100" s="93"/>
      <c r="G100" s="93"/>
      <c r="H100" s="93"/>
      <c r="I100" s="93"/>
      <c r="J100" s="93"/>
      <c r="K100" s="93"/>
    </row>
    <row r="101" spans="2:11">
      <c r="B101" s="93"/>
      <c r="C101" s="93"/>
      <c r="D101" s="93"/>
      <c r="E101" s="93"/>
      <c r="F101" s="93"/>
      <c r="G101" s="93"/>
      <c r="H101" s="93"/>
      <c r="I101" s="93"/>
      <c r="J101" s="93"/>
      <c r="K101" s="93"/>
    </row>
    <row r="102" spans="2:11">
      <c r="B102" s="93"/>
      <c r="C102" s="93"/>
      <c r="D102" s="93"/>
      <c r="E102" s="93"/>
      <c r="F102" s="93"/>
      <c r="G102" s="93"/>
      <c r="H102" s="93"/>
      <c r="I102" s="93"/>
      <c r="J102" s="93"/>
      <c r="K102" s="93"/>
    </row>
    <row r="103" spans="2:11">
      <c r="B103" s="93"/>
      <c r="C103" s="93"/>
      <c r="D103" s="93"/>
      <c r="E103" s="93"/>
      <c r="F103" s="93"/>
      <c r="G103" s="93"/>
      <c r="H103" s="93"/>
      <c r="I103" s="93"/>
      <c r="J103" s="93"/>
      <c r="K103" s="93"/>
    </row>
    <row r="104" spans="2:11">
      <c r="B104" s="93"/>
      <c r="C104" s="93"/>
      <c r="D104" s="93"/>
      <c r="E104" s="93"/>
      <c r="F104" s="93"/>
      <c r="G104" s="93"/>
      <c r="H104" s="93"/>
      <c r="I104" s="93"/>
      <c r="J104" s="93"/>
      <c r="K104" s="93"/>
    </row>
    <row r="105" spans="2:11">
      <c r="B105" s="93"/>
      <c r="C105" s="93"/>
      <c r="D105" s="93"/>
      <c r="E105" s="93"/>
      <c r="F105" s="93"/>
      <c r="G105" s="93"/>
      <c r="H105" s="93"/>
      <c r="I105" s="93"/>
      <c r="J105" s="93"/>
      <c r="K105" s="93"/>
    </row>
    <row r="106" spans="2:11">
      <c r="B106" s="93"/>
      <c r="C106" s="93"/>
      <c r="D106" s="93"/>
      <c r="E106" s="93"/>
      <c r="F106" s="93"/>
      <c r="G106" s="93"/>
      <c r="H106" s="93"/>
      <c r="I106" s="93"/>
      <c r="J106" s="93"/>
      <c r="K106" s="93"/>
    </row>
    <row r="107" spans="2:11">
      <c r="B107" s="93"/>
      <c r="C107" s="93"/>
      <c r="D107" s="93"/>
      <c r="E107" s="93"/>
      <c r="F107" s="93"/>
      <c r="G107" s="93"/>
      <c r="H107" s="93"/>
      <c r="I107" s="93"/>
      <c r="J107" s="93"/>
      <c r="K107" s="93"/>
    </row>
    <row r="108" spans="2:11">
      <c r="B108" s="93"/>
      <c r="C108" s="93"/>
      <c r="D108" s="93"/>
      <c r="E108" s="93"/>
      <c r="F108" s="93"/>
      <c r="G108" s="93"/>
      <c r="H108" s="93"/>
      <c r="I108" s="93"/>
      <c r="J108" s="93"/>
      <c r="K108" s="93"/>
    </row>
    <row r="109" spans="2:11">
      <c r="B109" s="93"/>
      <c r="C109" s="93"/>
      <c r="D109" s="93"/>
      <c r="E109" s="93"/>
      <c r="F109" s="93"/>
      <c r="G109" s="93"/>
      <c r="H109" s="93"/>
      <c r="I109" s="93"/>
      <c r="J109" s="93"/>
      <c r="K109" s="93"/>
    </row>
    <row r="110" spans="2:11">
      <c r="B110" s="93"/>
      <c r="C110" s="93"/>
      <c r="D110" s="93"/>
      <c r="E110" s="93"/>
      <c r="F110" s="93"/>
      <c r="G110" s="93"/>
      <c r="H110" s="93"/>
      <c r="I110" s="93"/>
      <c r="J110" s="93"/>
      <c r="K110" s="93"/>
    </row>
    <row r="111" spans="2:11">
      <c r="B111" s="93"/>
      <c r="C111" s="93"/>
      <c r="D111" s="93"/>
      <c r="E111" s="93"/>
      <c r="F111" s="93"/>
      <c r="G111" s="93"/>
      <c r="H111" s="93"/>
      <c r="I111" s="93"/>
      <c r="J111" s="93"/>
      <c r="K111" s="93"/>
    </row>
    <row r="112" spans="2:11">
      <c r="B112" s="93"/>
      <c r="C112" s="93"/>
      <c r="D112" s="93"/>
      <c r="E112" s="93"/>
      <c r="F112" s="93"/>
      <c r="G112" s="93"/>
      <c r="H112" s="93"/>
      <c r="I112" s="93"/>
      <c r="J112" s="93"/>
      <c r="K112" s="93"/>
    </row>
    <row r="113" spans="2:11">
      <c r="B113" s="93"/>
      <c r="C113" s="93"/>
      <c r="D113" s="93"/>
      <c r="E113" s="93"/>
      <c r="F113" s="93"/>
      <c r="G113" s="93"/>
      <c r="H113" s="93"/>
      <c r="I113" s="93"/>
      <c r="J113" s="93"/>
      <c r="K113" s="93"/>
    </row>
    <row r="114" spans="2:11">
      <c r="B114" s="93"/>
      <c r="C114" s="93"/>
      <c r="D114" s="93"/>
      <c r="E114" s="93"/>
      <c r="F114" s="93"/>
      <c r="G114" s="93"/>
      <c r="H114" s="93"/>
      <c r="I114" s="93"/>
      <c r="J114" s="93"/>
      <c r="K114" s="93"/>
    </row>
    <row r="115" spans="2:11">
      <c r="B115" s="93"/>
      <c r="C115" s="93"/>
      <c r="D115" s="93"/>
      <c r="E115" s="93"/>
      <c r="F115" s="93"/>
      <c r="G115" s="93"/>
      <c r="H115" s="93"/>
      <c r="I115" s="93"/>
      <c r="J115" s="93"/>
      <c r="K115" s="93"/>
    </row>
    <row r="116" spans="2:11">
      <c r="B116" s="93"/>
      <c r="C116" s="93"/>
      <c r="D116" s="93"/>
      <c r="E116" s="93"/>
      <c r="F116" s="93"/>
      <c r="G116" s="93"/>
      <c r="H116" s="93"/>
      <c r="I116" s="93"/>
      <c r="J116" s="93"/>
      <c r="K116" s="93"/>
    </row>
    <row r="117" spans="2:11">
      <c r="C117" s="3"/>
      <c r="D117" s="3"/>
      <c r="E117" s="3"/>
      <c r="F117" s="3"/>
      <c r="G117" s="3"/>
      <c r="H117" s="3"/>
    </row>
    <row r="118" spans="2:11">
      <c r="C118" s="3"/>
      <c r="D118" s="3"/>
      <c r="E118" s="3"/>
      <c r="F118" s="3"/>
      <c r="G118" s="3"/>
      <c r="H118" s="3"/>
    </row>
    <row r="119" spans="2:11">
      <c r="C119" s="3"/>
      <c r="D119" s="3"/>
      <c r="E119" s="3"/>
      <c r="F119" s="3"/>
      <c r="G119" s="3"/>
      <c r="H119" s="3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>
      <selection activeCell="N11" sqref="N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48" t="s">
        <v>179</v>
      </c>
      <c r="C1" s="70" t="s" vm="1">
        <v>266</v>
      </c>
    </row>
    <row r="2" spans="2:81">
      <c r="B2" s="48" t="s">
        <v>178</v>
      </c>
      <c r="C2" s="70" t="s">
        <v>267</v>
      </c>
    </row>
    <row r="3" spans="2:81">
      <c r="B3" s="48" t="s">
        <v>180</v>
      </c>
      <c r="C3" s="70" t="s">
        <v>268</v>
      </c>
      <c r="E3" s="2"/>
    </row>
    <row r="4" spans="2:81">
      <c r="B4" s="48" t="s">
        <v>181</v>
      </c>
      <c r="C4" s="70">
        <v>12145</v>
      </c>
    </row>
    <row r="6" spans="2:81" ht="26.25" customHeight="1">
      <c r="B6" s="141" t="s">
        <v>209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3"/>
    </row>
    <row r="7" spans="2:81" ht="26.25" customHeight="1">
      <c r="B7" s="141" t="s">
        <v>95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3"/>
    </row>
    <row r="8" spans="2:81" s="3" customFormat="1" ht="47.25">
      <c r="B8" s="22" t="s">
        <v>115</v>
      </c>
      <c r="C8" s="30" t="s">
        <v>44</v>
      </c>
      <c r="D8" s="13" t="s">
        <v>50</v>
      </c>
      <c r="E8" s="30" t="s">
        <v>14</v>
      </c>
      <c r="F8" s="30" t="s">
        <v>66</v>
      </c>
      <c r="G8" s="30" t="s">
        <v>102</v>
      </c>
      <c r="H8" s="30" t="s">
        <v>17</v>
      </c>
      <c r="I8" s="30" t="s">
        <v>101</v>
      </c>
      <c r="J8" s="30" t="s">
        <v>16</v>
      </c>
      <c r="K8" s="30" t="s">
        <v>18</v>
      </c>
      <c r="L8" s="30" t="s">
        <v>241</v>
      </c>
      <c r="M8" s="30" t="s">
        <v>240</v>
      </c>
      <c r="N8" s="30" t="s">
        <v>61</v>
      </c>
      <c r="O8" s="30" t="s">
        <v>58</v>
      </c>
      <c r="P8" s="30" t="s">
        <v>182</v>
      </c>
      <c r="Q8" s="31" t="s">
        <v>184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5"/>
      <c r="C9" s="16"/>
      <c r="D9" s="16"/>
      <c r="E9" s="32"/>
      <c r="F9" s="32"/>
      <c r="G9" s="32" t="s">
        <v>21</v>
      </c>
      <c r="H9" s="32" t="s">
        <v>20</v>
      </c>
      <c r="I9" s="32"/>
      <c r="J9" s="32" t="s">
        <v>19</v>
      </c>
      <c r="K9" s="32" t="s">
        <v>19</v>
      </c>
      <c r="L9" s="32" t="s">
        <v>248</v>
      </c>
      <c r="M9" s="32"/>
      <c r="N9" s="32" t="s">
        <v>244</v>
      </c>
      <c r="O9" s="32" t="s">
        <v>19</v>
      </c>
      <c r="P9" s="32" t="s">
        <v>19</v>
      </c>
      <c r="Q9" s="33" t="s">
        <v>19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20" t="s">
        <v>112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88">
        <v>0</v>
      </c>
      <c r="O11" s="93"/>
      <c r="P11" s="93"/>
      <c r="Q11" s="93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91" t="s">
        <v>257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</row>
    <row r="13" spans="2:81">
      <c r="B13" s="91" t="s">
        <v>111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</row>
    <row r="14" spans="2:81">
      <c r="B14" s="91" t="s">
        <v>239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</row>
    <row r="15" spans="2:81">
      <c r="B15" s="91" t="s">
        <v>247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</row>
    <row r="16" spans="2:81"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</row>
    <row r="17" spans="2:17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</row>
    <row r="18" spans="2:17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</row>
    <row r="19" spans="2:17"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</row>
    <row r="20" spans="2:17"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</row>
    <row r="21" spans="2:17"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</row>
    <row r="22" spans="2:17"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</row>
    <row r="23" spans="2:17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</row>
    <row r="24" spans="2:17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</row>
    <row r="25" spans="2:17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</row>
    <row r="26" spans="2:17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</row>
    <row r="27" spans="2:17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</row>
    <row r="28" spans="2:17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</row>
    <row r="29" spans="2:17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</row>
    <row r="30" spans="2:17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</row>
    <row r="31" spans="2:17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</row>
    <row r="32" spans="2:17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</row>
    <row r="33" spans="2:17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</row>
    <row r="34" spans="2:17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</row>
    <row r="35" spans="2:17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</row>
    <row r="36" spans="2:17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</row>
    <row r="37" spans="2:17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</row>
    <row r="38" spans="2:17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</row>
    <row r="39" spans="2:17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</row>
    <row r="40" spans="2:17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</row>
    <row r="41" spans="2:17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</row>
    <row r="42" spans="2:17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</row>
    <row r="43" spans="2:17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</row>
    <row r="44" spans="2:17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</row>
    <row r="45" spans="2:17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</row>
    <row r="46" spans="2:17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</row>
    <row r="47" spans="2:17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</row>
    <row r="48" spans="2:17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</row>
    <row r="49" spans="2:17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</row>
    <row r="50" spans="2:17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</row>
    <row r="51" spans="2:17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</row>
    <row r="52" spans="2:17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</row>
    <row r="53" spans="2:17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</row>
    <row r="54" spans="2:17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</row>
    <row r="55" spans="2:17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</row>
    <row r="56" spans="2:17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</row>
    <row r="57" spans="2:17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</row>
    <row r="58" spans="2:17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</row>
    <row r="59" spans="2:17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</row>
    <row r="60" spans="2:17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</row>
    <row r="61" spans="2:17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</row>
    <row r="62" spans="2:17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</row>
    <row r="63" spans="2:17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</row>
    <row r="64" spans="2:17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</row>
    <row r="65" spans="2:17"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</row>
    <row r="66" spans="2:17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</row>
    <row r="67" spans="2:17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</row>
    <row r="68" spans="2:17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</row>
    <row r="69" spans="2:17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</row>
    <row r="70" spans="2:17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</row>
    <row r="71" spans="2:17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</row>
    <row r="72" spans="2:17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</row>
    <row r="73" spans="2:17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</row>
    <row r="74" spans="2:17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</row>
    <row r="75" spans="2:17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</row>
    <row r="76" spans="2:17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</row>
    <row r="77" spans="2:17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</row>
    <row r="78" spans="2:17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</row>
    <row r="79" spans="2:17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</row>
    <row r="80" spans="2:17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</row>
    <row r="81" spans="2:17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</row>
    <row r="82" spans="2:17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</row>
    <row r="83" spans="2:17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</row>
    <row r="84" spans="2:17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</row>
    <row r="85" spans="2:17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</row>
    <row r="86" spans="2:17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</row>
    <row r="87" spans="2:17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</row>
    <row r="88" spans="2:17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</row>
    <row r="89" spans="2:17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</row>
    <row r="90" spans="2:17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</row>
    <row r="91" spans="2:17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</row>
    <row r="92" spans="2:17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</row>
    <row r="93" spans="2:17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</row>
    <row r="94" spans="2:17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</row>
    <row r="95" spans="2:17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</row>
    <row r="96" spans="2:17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</row>
    <row r="97" spans="2:17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</row>
    <row r="98" spans="2:17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</row>
    <row r="99" spans="2:17"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</row>
    <row r="100" spans="2:17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</row>
    <row r="101" spans="2:17"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</row>
    <row r="102" spans="2:17"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</row>
    <row r="103" spans="2:17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</row>
    <row r="104" spans="2:17"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</row>
    <row r="105" spans="2:17"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</row>
    <row r="106" spans="2:17"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</row>
    <row r="107" spans="2:17"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</row>
    <row r="108" spans="2:17"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</row>
    <row r="109" spans="2:17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</row>
    <row r="110" spans="2:17"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53"/>
  <sheetViews>
    <sheetView rightToLeft="1" topLeftCell="A2" workbookViewId="0">
      <selection activeCell="M20" sqref="M20"/>
    </sheetView>
  </sheetViews>
  <sheetFormatPr defaultColWidth="9.140625" defaultRowHeight="18"/>
  <cols>
    <col min="1" max="1" width="3" style="1" customWidth="1"/>
    <col min="2" max="2" width="32" style="2" bestFit="1" customWidth="1"/>
    <col min="3" max="3" width="62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5.42578125" style="1" bestFit="1" customWidth="1"/>
    <col min="12" max="12" width="7.28515625" style="1" bestFit="1" customWidth="1"/>
    <col min="13" max="13" width="13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48" t="s">
        <v>179</v>
      </c>
      <c r="C1" s="70" t="s" vm="1">
        <v>266</v>
      </c>
    </row>
    <row r="2" spans="2:72">
      <c r="B2" s="48" t="s">
        <v>178</v>
      </c>
      <c r="C2" s="70" t="s">
        <v>267</v>
      </c>
    </row>
    <row r="3" spans="2:72">
      <c r="B3" s="48" t="s">
        <v>180</v>
      </c>
      <c r="C3" s="70" t="s">
        <v>268</v>
      </c>
    </row>
    <row r="4" spans="2:72">
      <c r="B4" s="48" t="s">
        <v>181</v>
      </c>
      <c r="C4" s="70">
        <v>12145</v>
      </c>
    </row>
    <row r="6" spans="2:72" ht="26.25" customHeight="1">
      <c r="B6" s="141" t="s">
        <v>210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3"/>
    </row>
    <row r="7" spans="2:72" ht="26.25" customHeight="1">
      <c r="B7" s="141" t="s">
        <v>87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3"/>
    </row>
    <row r="8" spans="2:72" s="3" customFormat="1" ht="78.75">
      <c r="B8" s="22" t="s">
        <v>115</v>
      </c>
      <c r="C8" s="30" t="s">
        <v>44</v>
      </c>
      <c r="D8" s="30" t="s">
        <v>14</v>
      </c>
      <c r="E8" s="30" t="s">
        <v>66</v>
      </c>
      <c r="F8" s="30" t="s">
        <v>102</v>
      </c>
      <c r="G8" s="30" t="s">
        <v>17</v>
      </c>
      <c r="H8" s="30" t="s">
        <v>101</v>
      </c>
      <c r="I8" s="30" t="s">
        <v>16</v>
      </c>
      <c r="J8" s="30" t="s">
        <v>18</v>
      </c>
      <c r="K8" s="30" t="s">
        <v>241</v>
      </c>
      <c r="L8" s="30" t="s">
        <v>240</v>
      </c>
      <c r="M8" s="30" t="s">
        <v>109</v>
      </c>
      <c r="N8" s="30" t="s">
        <v>58</v>
      </c>
      <c r="O8" s="30" t="s">
        <v>182</v>
      </c>
      <c r="P8" s="31" t="s">
        <v>184</v>
      </c>
    </row>
    <row r="9" spans="2:72" s="3" customFormat="1" ht="25.5" customHeight="1">
      <c r="B9" s="15"/>
      <c r="C9" s="32"/>
      <c r="D9" s="32"/>
      <c r="E9" s="32"/>
      <c r="F9" s="32" t="s">
        <v>21</v>
      </c>
      <c r="G9" s="32" t="s">
        <v>20</v>
      </c>
      <c r="H9" s="32"/>
      <c r="I9" s="32" t="s">
        <v>19</v>
      </c>
      <c r="J9" s="32" t="s">
        <v>19</v>
      </c>
      <c r="K9" s="32" t="s">
        <v>248</v>
      </c>
      <c r="L9" s="32"/>
      <c r="M9" s="32" t="s">
        <v>244</v>
      </c>
      <c r="N9" s="32" t="s">
        <v>19</v>
      </c>
      <c r="O9" s="32" t="s">
        <v>19</v>
      </c>
      <c r="P9" s="33" t="s">
        <v>19</v>
      </c>
    </row>
    <row r="10" spans="2:72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20" t="s">
        <v>13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71" t="s">
        <v>26</v>
      </c>
      <c r="C11" s="72"/>
      <c r="D11" s="72"/>
      <c r="E11" s="72"/>
      <c r="F11" s="72"/>
      <c r="G11" s="80">
        <v>9.7172273998616561</v>
      </c>
      <c r="H11" s="72"/>
      <c r="I11" s="72"/>
      <c r="J11" s="95">
        <v>4.8548693684161613E-2</v>
      </c>
      <c r="K11" s="80"/>
      <c r="L11" s="82"/>
      <c r="M11" s="80">
        <v>1380241.64793</v>
      </c>
      <c r="N11" s="72"/>
      <c r="O11" s="81">
        <f>M11/$M$11</f>
        <v>1</v>
      </c>
      <c r="P11" s="81">
        <f>M11/'סכום נכסי הקרן'!$C$42</f>
        <v>0.58876335289885096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73" t="s">
        <v>234</v>
      </c>
      <c r="C12" s="74"/>
      <c r="D12" s="74"/>
      <c r="E12" s="74"/>
      <c r="F12" s="74"/>
      <c r="G12" s="83">
        <v>9.7172273998616561</v>
      </c>
      <c r="H12" s="74"/>
      <c r="I12" s="74"/>
      <c r="J12" s="96">
        <v>4.8548693684161613E-2</v>
      </c>
      <c r="K12" s="83"/>
      <c r="L12" s="85"/>
      <c r="M12" s="83">
        <v>1380241.64793</v>
      </c>
      <c r="N12" s="74"/>
      <c r="O12" s="84">
        <f t="shared" ref="O12:O47" si="0">M12/$M$11</f>
        <v>1</v>
      </c>
      <c r="P12" s="84">
        <f>M12/'סכום נכסי הקרן'!$C$42</f>
        <v>0.58876335289885096</v>
      </c>
    </row>
    <row r="13" spans="2:72">
      <c r="B13" s="94" t="s">
        <v>67</v>
      </c>
      <c r="C13" s="74"/>
      <c r="D13" s="74"/>
      <c r="E13" s="74"/>
      <c r="F13" s="74"/>
      <c r="G13" s="83">
        <v>9.7172273998616561</v>
      </c>
      <c r="H13" s="74"/>
      <c r="I13" s="74"/>
      <c r="J13" s="96">
        <v>4.8548693684161613E-2</v>
      </c>
      <c r="K13" s="83"/>
      <c r="L13" s="85"/>
      <c r="M13" s="83">
        <v>1380241.64793</v>
      </c>
      <c r="N13" s="74"/>
      <c r="O13" s="84">
        <f t="shared" si="0"/>
        <v>1</v>
      </c>
      <c r="P13" s="84">
        <f>M13/'סכום נכסי הקרן'!$C$42</f>
        <v>0.58876335289885096</v>
      </c>
    </row>
    <row r="14" spans="2:72">
      <c r="B14" s="79" t="s">
        <v>1938</v>
      </c>
      <c r="C14" s="76">
        <v>8805</v>
      </c>
      <c r="D14" s="76" t="s">
        <v>271</v>
      </c>
      <c r="E14" s="76"/>
      <c r="F14" s="99">
        <v>41487</v>
      </c>
      <c r="G14" s="86">
        <v>6.6700000000000008</v>
      </c>
      <c r="H14" s="89" t="s">
        <v>164</v>
      </c>
      <c r="I14" s="90">
        <v>4.8000000000000001E-2</v>
      </c>
      <c r="J14" s="90">
        <v>4.8500000000000008E-2</v>
      </c>
      <c r="K14" s="86">
        <v>5013000</v>
      </c>
      <c r="L14" s="88">
        <v>102.1712</v>
      </c>
      <c r="M14" s="86">
        <v>5121.6418400000002</v>
      </c>
      <c r="N14" s="76"/>
      <c r="O14" s="87">
        <f t="shared" si="0"/>
        <v>3.710684899040047E-3</v>
      </c>
      <c r="P14" s="87">
        <f>M14/'סכום נכסי הקרן'!$C$42</f>
        <v>2.1847152827099525E-3</v>
      </c>
    </row>
    <row r="15" spans="2:72">
      <c r="B15" s="79" t="s">
        <v>1939</v>
      </c>
      <c r="C15" s="76" t="s">
        <v>1940</v>
      </c>
      <c r="D15" s="76" t="s">
        <v>271</v>
      </c>
      <c r="E15" s="76"/>
      <c r="F15" s="99">
        <v>41579</v>
      </c>
      <c r="G15" s="86">
        <v>6.919999999999999</v>
      </c>
      <c r="H15" s="89" t="s">
        <v>164</v>
      </c>
      <c r="I15" s="90">
        <v>4.8000000000000001E-2</v>
      </c>
      <c r="J15" s="90">
        <v>4.8499999999999995E-2</v>
      </c>
      <c r="K15" s="86">
        <v>1217000</v>
      </c>
      <c r="L15" s="88">
        <v>100.77630000000001</v>
      </c>
      <c r="M15" s="86">
        <v>1226.3873600000002</v>
      </c>
      <c r="N15" s="76"/>
      <c r="O15" s="87">
        <f t="shared" si="0"/>
        <v>8.8853090459866876E-4</v>
      </c>
      <c r="P15" s="87">
        <f>M15/'סכום נכסי הקרן'!$C$42</f>
        <v>5.2313443454576132E-4</v>
      </c>
    </row>
    <row r="16" spans="2:72">
      <c r="B16" s="79" t="s">
        <v>1941</v>
      </c>
      <c r="C16" s="76" t="s">
        <v>1942</v>
      </c>
      <c r="D16" s="76" t="s">
        <v>271</v>
      </c>
      <c r="E16" s="76"/>
      <c r="F16" s="99">
        <v>41609</v>
      </c>
      <c r="G16" s="86">
        <v>7</v>
      </c>
      <c r="H16" s="89" t="s">
        <v>164</v>
      </c>
      <c r="I16" s="90">
        <v>4.8000000000000001E-2</v>
      </c>
      <c r="J16" s="90">
        <v>4.8500000000000008E-2</v>
      </c>
      <c r="K16" s="86">
        <v>1269000</v>
      </c>
      <c r="L16" s="88">
        <v>100.3827</v>
      </c>
      <c r="M16" s="86">
        <v>1273.7404099999999</v>
      </c>
      <c r="N16" s="76"/>
      <c r="O16" s="87">
        <f t="shared" si="0"/>
        <v>9.2283870140440704E-4</v>
      </c>
      <c r="P16" s="87">
        <f>M16/'סכום נכסי הקרן'!$C$42</f>
        <v>5.4333360802368024E-4</v>
      </c>
    </row>
    <row r="17" spans="2:16">
      <c r="B17" s="79" t="s">
        <v>1943</v>
      </c>
      <c r="C17" s="76" t="s">
        <v>1944</v>
      </c>
      <c r="D17" s="76" t="s">
        <v>271</v>
      </c>
      <c r="E17" s="76"/>
      <c r="F17" s="99">
        <v>41672</v>
      </c>
      <c r="G17" s="86">
        <v>7.0100000000000007</v>
      </c>
      <c r="H17" s="89" t="s">
        <v>164</v>
      </c>
      <c r="I17" s="90">
        <v>4.8000000000000001E-2</v>
      </c>
      <c r="J17" s="90">
        <v>4.8399999999999999E-2</v>
      </c>
      <c r="K17" s="86">
        <v>129000</v>
      </c>
      <c r="L17" s="88">
        <v>101.979</v>
      </c>
      <c r="M17" s="86">
        <v>131.67295999999999</v>
      </c>
      <c r="N17" s="76"/>
      <c r="O17" s="87">
        <f t="shared" si="0"/>
        <v>9.5398483444891592E-5</v>
      </c>
      <c r="P17" s="87">
        <f>M17/'סכום נכסי הקרן'!$C$42</f>
        <v>5.6167130974479905E-5</v>
      </c>
    </row>
    <row r="18" spans="2:16">
      <c r="B18" s="79" t="s">
        <v>1945</v>
      </c>
      <c r="C18" s="76" t="s">
        <v>1946</v>
      </c>
      <c r="D18" s="76" t="s">
        <v>271</v>
      </c>
      <c r="E18" s="76"/>
      <c r="F18" s="99">
        <v>41730</v>
      </c>
      <c r="G18" s="86">
        <v>7.169999999999999</v>
      </c>
      <c r="H18" s="89" t="s">
        <v>164</v>
      </c>
      <c r="I18" s="90">
        <v>4.8000000000000001E-2</v>
      </c>
      <c r="J18" s="90">
        <v>4.8499999999999995E-2</v>
      </c>
      <c r="K18" s="86">
        <v>1468000</v>
      </c>
      <c r="L18" s="88">
        <v>101.6704</v>
      </c>
      <c r="M18" s="86">
        <v>1492.3348700000001</v>
      </c>
      <c r="N18" s="76"/>
      <c r="O18" s="87">
        <f t="shared" si="0"/>
        <v>1.081212751577313E-3</v>
      </c>
      <c r="P18" s="87">
        <f>M18/'סכום נכסי הקרן'!$C$42</f>
        <v>6.3657844481565128E-4</v>
      </c>
    </row>
    <row r="19" spans="2:16">
      <c r="B19" s="79" t="s">
        <v>1947</v>
      </c>
      <c r="C19" s="76" t="s">
        <v>1948</v>
      </c>
      <c r="D19" s="76" t="s">
        <v>271</v>
      </c>
      <c r="E19" s="76"/>
      <c r="F19" s="99">
        <v>41821</v>
      </c>
      <c r="G19" s="86">
        <v>7.25</v>
      </c>
      <c r="H19" s="89" t="s">
        <v>164</v>
      </c>
      <c r="I19" s="90">
        <v>4.8000000000000001E-2</v>
      </c>
      <c r="J19" s="90">
        <v>4.8600000000000004E-2</v>
      </c>
      <c r="K19" s="86">
        <v>1161000</v>
      </c>
      <c r="L19" s="88">
        <v>102.39019999999999</v>
      </c>
      <c r="M19" s="86">
        <v>1188.6009199999999</v>
      </c>
      <c r="N19" s="76"/>
      <c r="O19" s="87">
        <f t="shared" si="0"/>
        <v>8.6115422019223168E-4</v>
      </c>
      <c r="P19" s="87">
        <f>M19/'סכום נכסי הקרן'!$C$42</f>
        <v>5.0701604604337376E-4</v>
      </c>
    </row>
    <row r="20" spans="2:16">
      <c r="B20" s="79" t="s">
        <v>1949</v>
      </c>
      <c r="C20" s="76" t="s">
        <v>1950</v>
      </c>
      <c r="D20" s="76" t="s">
        <v>271</v>
      </c>
      <c r="E20" s="76"/>
      <c r="F20" s="99">
        <v>41852</v>
      </c>
      <c r="G20" s="86">
        <v>7.330000000000001</v>
      </c>
      <c r="H20" s="89" t="s">
        <v>164</v>
      </c>
      <c r="I20" s="90">
        <v>4.8000000000000001E-2</v>
      </c>
      <c r="J20" s="90">
        <v>4.8500000000000008E-2</v>
      </c>
      <c r="K20" s="86">
        <v>1270000</v>
      </c>
      <c r="L20" s="88">
        <v>101.9851</v>
      </c>
      <c r="M20" s="86">
        <v>1295.0624499999999</v>
      </c>
      <c r="N20" s="76"/>
      <c r="O20" s="87">
        <f t="shared" si="0"/>
        <v>9.38286749963134E-4</v>
      </c>
      <c r="P20" s="87">
        <f>M20/'סכום נכסי הקרן'!$C$42</f>
        <v>5.5242885288886065E-4</v>
      </c>
    </row>
    <row r="21" spans="2:16">
      <c r="B21" s="79" t="s">
        <v>1951</v>
      </c>
      <c r="C21" s="76" t="s">
        <v>1952</v>
      </c>
      <c r="D21" s="76" t="s">
        <v>271</v>
      </c>
      <c r="E21" s="76"/>
      <c r="F21" s="99">
        <v>41883</v>
      </c>
      <c r="G21" s="86">
        <v>7.41</v>
      </c>
      <c r="H21" s="89" t="s">
        <v>164</v>
      </c>
      <c r="I21" s="90">
        <v>4.8000000000000001E-2</v>
      </c>
      <c r="J21" s="90">
        <v>4.8500000000000008E-2</v>
      </c>
      <c r="K21" s="86">
        <v>1180000</v>
      </c>
      <c r="L21" s="88">
        <v>101.57689999999999</v>
      </c>
      <c r="M21" s="86">
        <v>1198.5391299999999</v>
      </c>
      <c r="N21" s="76"/>
      <c r="O21" s="87">
        <f t="shared" si="0"/>
        <v>8.6835456081005367E-4</v>
      </c>
      <c r="P21" s="87">
        <f>M21/'סכום נכסי הקרן'!$C$42</f>
        <v>5.1125534272753641E-4</v>
      </c>
    </row>
    <row r="22" spans="2:16">
      <c r="B22" s="79" t="s">
        <v>1953</v>
      </c>
      <c r="C22" s="76" t="s">
        <v>1954</v>
      </c>
      <c r="D22" s="76" t="s">
        <v>271</v>
      </c>
      <c r="E22" s="76"/>
      <c r="F22" s="99">
        <v>41913</v>
      </c>
      <c r="G22" s="86">
        <v>7.5000000000000009</v>
      </c>
      <c r="H22" s="89" t="s">
        <v>164</v>
      </c>
      <c r="I22" s="90">
        <v>4.8000000000000001E-2</v>
      </c>
      <c r="J22" s="90">
        <v>4.8500000000000008E-2</v>
      </c>
      <c r="K22" s="86">
        <v>2188000</v>
      </c>
      <c r="L22" s="88">
        <v>101.1833</v>
      </c>
      <c r="M22" s="86">
        <v>2213.6080699999998</v>
      </c>
      <c r="N22" s="76"/>
      <c r="O22" s="87">
        <f t="shared" si="0"/>
        <v>1.6037829848996592E-3</v>
      </c>
      <c r="P22" s="87">
        <f>M22/'סכום נכסי הקרן'!$C$42</f>
        <v>9.442486475116506E-4</v>
      </c>
    </row>
    <row r="23" spans="2:16">
      <c r="B23" s="79" t="s">
        <v>1955</v>
      </c>
      <c r="C23" s="76" t="s">
        <v>1956</v>
      </c>
      <c r="D23" s="76" t="s">
        <v>271</v>
      </c>
      <c r="E23" s="76"/>
      <c r="F23" s="99">
        <v>41974</v>
      </c>
      <c r="G23" s="86">
        <v>7.67</v>
      </c>
      <c r="H23" s="89" t="s">
        <v>164</v>
      </c>
      <c r="I23" s="90">
        <v>4.8000000000000001E-2</v>
      </c>
      <c r="J23" s="90">
        <v>4.8500000000000008E-2</v>
      </c>
      <c r="K23" s="86">
        <v>2110000</v>
      </c>
      <c r="L23" s="88">
        <v>100.3832</v>
      </c>
      <c r="M23" s="86">
        <v>2117.8731299999999</v>
      </c>
      <c r="N23" s="76"/>
      <c r="O23" s="87">
        <f t="shared" si="0"/>
        <v>1.5344219855822011E-3</v>
      </c>
      <c r="P23" s="87">
        <f>M23/'סכום נכסי הקרן'!$C$42</f>
        <v>9.0341143299308921E-4</v>
      </c>
    </row>
    <row r="24" spans="2:16">
      <c r="B24" s="79" t="s">
        <v>1957</v>
      </c>
      <c r="C24" s="76" t="s">
        <v>1958</v>
      </c>
      <c r="D24" s="76" t="s">
        <v>271</v>
      </c>
      <c r="E24" s="76"/>
      <c r="F24" s="99">
        <v>42005</v>
      </c>
      <c r="G24" s="86">
        <v>7.5699999999999994</v>
      </c>
      <c r="H24" s="89" t="s">
        <v>164</v>
      </c>
      <c r="I24" s="90">
        <v>4.8000000000000001E-2</v>
      </c>
      <c r="J24" s="90">
        <v>4.8499999999999995E-2</v>
      </c>
      <c r="K24" s="86">
        <v>3108000</v>
      </c>
      <c r="L24" s="88">
        <v>102.3888</v>
      </c>
      <c r="M24" s="86">
        <v>3181.8815800000002</v>
      </c>
      <c r="N24" s="76"/>
      <c r="O24" s="87">
        <f t="shared" si="0"/>
        <v>2.3053076139036865E-3</v>
      </c>
      <c r="P24" s="87">
        <f>M24/'סכום נכסי הקרן'!$C$42</f>
        <v>1.3572806402251843E-3</v>
      </c>
    </row>
    <row r="25" spans="2:16">
      <c r="B25" s="79" t="s">
        <v>1959</v>
      </c>
      <c r="C25" s="76" t="s">
        <v>1960</v>
      </c>
      <c r="D25" s="76" t="s">
        <v>271</v>
      </c>
      <c r="E25" s="76"/>
      <c r="F25" s="99">
        <v>42036</v>
      </c>
      <c r="G25" s="86">
        <v>7.65</v>
      </c>
      <c r="H25" s="89" t="s">
        <v>164</v>
      </c>
      <c r="I25" s="90">
        <v>4.8000000000000001E-2</v>
      </c>
      <c r="J25" s="90">
        <v>4.8499999999999995E-2</v>
      </c>
      <c r="K25" s="86">
        <v>2158000</v>
      </c>
      <c r="L25" s="88">
        <v>101.98099999999999</v>
      </c>
      <c r="M25" s="86">
        <v>2200.5824199999997</v>
      </c>
      <c r="N25" s="76"/>
      <c r="O25" s="87">
        <f t="shared" si="0"/>
        <v>1.5943457606139443E-3</v>
      </c>
      <c r="P25" s="87">
        <f>M25/'סכום נכסי הקרן'!$C$42</f>
        <v>9.3869235569913473E-4</v>
      </c>
    </row>
    <row r="26" spans="2:16">
      <c r="B26" s="79" t="s">
        <v>1961</v>
      </c>
      <c r="C26" s="76" t="s">
        <v>1962</v>
      </c>
      <c r="D26" s="76" t="s">
        <v>271</v>
      </c>
      <c r="E26" s="76"/>
      <c r="F26" s="99">
        <v>42064</v>
      </c>
      <c r="G26" s="86">
        <v>7.7299999999999995</v>
      </c>
      <c r="H26" s="89" t="s">
        <v>164</v>
      </c>
      <c r="I26" s="90">
        <v>4.8000000000000001E-2</v>
      </c>
      <c r="J26" s="90">
        <v>4.8600000000000004E-2</v>
      </c>
      <c r="K26" s="86">
        <v>3353000</v>
      </c>
      <c r="L26" s="88">
        <v>102.3651</v>
      </c>
      <c r="M26" s="86">
        <v>3432.5079999999998</v>
      </c>
      <c r="N26" s="76"/>
      <c r="O26" s="87">
        <f t="shared" si="0"/>
        <v>2.4868891654934921E-3</v>
      </c>
      <c r="P26" s="87">
        <f>M26/'סכום נכסי הקרן'!$C$42</f>
        <v>1.4641892033637738E-3</v>
      </c>
    </row>
    <row r="27" spans="2:16">
      <c r="B27" s="79" t="s">
        <v>1963</v>
      </c>
      <c r="C27" s="76" t="s">
        <v>1964</v>
      </c>
      <c r="D27" s="76" t="s">
        <v>271</v>
      </c>
      <c r="E27" s="76"/>
      <c r="F27" s="99">
        <v>42095</v>
      </c>
      <c r="G27" s="86">
        <v>7.8100000000000005</v>
      </c>
      <c r="H27" s="89" t="s">
        <v>164</v>
      </c>
      <c r="I27" s="90">
        <v>4.8000000000000001E-2</v>
      </c>
      <c r="J27" s="90">
        <v>4.8599999999999997E-2</v>
      </c>
      <c r="K27" s="86">
        <v>3244000</v>
      </c>
      <c r="L27" s="88">
        <v>102.71250000000001</v>
      </c>
      <c r="M27" s="86">
        <v>3331.5712000000003</v>
      </c>
      <c r="N27" s="76"/>
      <c r="O27" s="87">
        <f t="shared" si="0"/>
        <v>2.4137593623525869E-3</v>
      </c>
      <c r="P27" s="87">
        <f>M27/'סכום נכסי הקרן'!$C$42</f>
        <v>1.4211330552697016E-3</v>
      </c>
    </row>
    <row r="28" spans="2:16">
      <c r="B28" s="79" t="s">
        <v>1965</v>
      </c>
      <c r="C28" s="76" t="s">
        <v>1966</v>
      </c>
      <c r="D28" s="76" t="s">
        <v>271</v>
      </c>
      <c r="E28" s="76"/>
      <c r="F28" s="99">
        <v>42675</v>
      </c>
      <c r="G28" s="86">
        <v>8.81</v>
      </c>
      <c r="H28" s="89" t="s">
        <v>164</v>
      </c>
      <c r="I28" s="90">
        <v>4.8000000000000001E-2</v>
      </c>
      <c r="J28" s="90">
        <v>4.8599999999999997E-2</v>
      </c>
      <c r="K28" s="86">
        <v>660000</v>
      </c>
      <c r="L28" s="88">
        <v>101.6866</v>
      </c>
      <c r="M28" s="86">
        <v>670.67336999999998</v>
      </c>
      <c r="N28" s="76"/>
      <c r="O28" s="87">
        <f t="shared" si="0"/>
        <v>4.8591010929559611E-4</v>
      </c>
      <c r="P28" s="87">
        <f>M28/'סכום נכסי הקרן'!$C$42</f>
        <v>2.860860651563223E-4</v>
      </c>
    </row>
    <row r="29" spans="2:16">
      <c r="B29" s="79" t="s">
        <v>1967</v>
      </c>
      <c r="C29" s="76" t="s">
        <v>1968</v>
      </c>
      <c r="D29" s="76" t="s">
        <v>271</v>
      </c>
      <c r="E29" s="76"/>
      <c r="F29" s="99">
        <v>42887</v>
      </c>
      <c r="G29" s="86">
        <v>9.19</v>
      </c>
      <c r="H29" s="89" t="s">
        <v>164</v>
      </c>
      <c r="I29" s="90">
        <v>4.8000000000000001E-2</v>
      </c>
      <c r="J29" s="90">
        <v>4.82E-2</v>
      </c>
      <c r="K29" s="86">
        <v>7499000</v>
      </c>
      <c r="L29" s="88">
        <v>101.197</v>
      </c>
      <c r="M29" s="86">
        <v>7613.4445800000003</v>
      </c>
      <c r="N29" s="76"/>
      <c r="O29" s="87">
        <f t="shared" si="0"/>
        <v>5.5160229307803952E-3</v>
      </c>
      <c r="P29" s="87">
        <f>M29/'סכום נכסי הקרן'!$C$42</f>
        <v>3.247632155393212E-3</v>
      </c>
    </row>
    <row r="30" spans="2:16">
      <c r="B30" s="79" t="s">
        <v>1969</v>
      </c>
      <c r="C30" s="76" t="s">
        <v>1970</v>
      </c>
      <c r="D30" s="76" t="s">
        <v>271</v>
      </c>
      <c r="E30" s="76"/>
      <c r="F30" s="99">
        <v>43101</v>
      </c>
      <c r="G30" s="86">
        <v>9.33</v>
      </c>
      <c r="H30" s="89" t="s">
        <v>164</v>
      </c>
      <c r="I30" s="90">
        <v>4.8000000000000001E-2</v>
      </c>
      <c r="J30" s="90">
        <v>4.8499999999999995E-2</v>
      </c>
      <c r="K30" s="86">
        <v>216873000</v>
      </c>
      <c r="L30" s="88">
        <v>103.20950000000001</v>
      </c>
      <c r="M30" s="86">
        <v>223822.68784</v>
      </c>
      <c r="N30" s="76"/>
      <c r="O30" s="87">
        <f t="shared" si="0"/>
        <v>0.16216195778157777</v>
      </c>
      <c r="P30" s="87">
        <f>M30/'סכום נכסי הקרן'!$C$42</f>
        <v>9.5475017976123663E-2</v>
      </c>
    </row>
    <row r="31" spans="2:16">
      <c r="B31" s="79" t="s">
        <v>1971</v>
      </c>
      <c r="C31" s="76" t="s">
        <v>1972</v>
      </c>
      <c r="D31" s="76" t="s">
        <v>271</v>
      </c>
      <c r="E31" s="76"/>
      <c r="F31" s="99">
        <v>43132</v>
      </c>
      <c r="G31" s="86">
        <v>9.4100000000000019</v>
      </c>
      <c r="H31" s="89" t="s">
        <v>164</v>
      </c>
      <c r="I31" s="90">
        <v>4.8000000000000001E-2</v>
      </c>
      <c r="J31" s="90">
        <v>4.8500000000000008E-2</v>
      </c>
      <c r="K31" s="86">
        <v>40333825</v>
      </c>
      <c r="L31" s="88">
        <v>102.703</v>
      </c>
      <c r="M31" s="86">
        <v>41412.629139999997</v>
      </c>
      <c r="N31" s="76"/>
      <c r="O31" s="87">
        <f t="shared" si="0"/>
        <v>3.0003897652348097E-2</v>
      </c>
      <c r="P31" s="87">
        <f>M31/'סכום נכסי הקרן'!$C$42</f>
        <v>1.766519538183043E-2</v>
      </c>
    </row>
    <row r="32" spans="2:16">
      <c r="B32" s="79" t="s">
        <v>1973</v>
      </c>
      <c r="C32" s="76" t="s">
        <v>1974</v>
      </c>
      <c r="D32" s="76" t="s">
        <v>271</v>
      </c>
      <c r="E32" s="76"/>
      <c r="F32" s="99">
        <v>43161</v>
      </c>
      <c r="G32" s="86">
        <v>9.5</v>
      </c>
      <c r="H32" s="89" t="s">
        <v>164</v>
      </c>
      <c r="I32" s="90">
        <v>4.8000000000000001E-2</v>
      </c>
      <c r="J32" s="90">
        <v>4.8500000000000008E-2</v>
      </c>
      <c r="K32" s="86">
        <v>17594000</v>
      </c>
      <c r="L32" s="88">
        <v>102.8017</v>
      </c>
      <c r="M32" s="86">
        <v>18086.927440000003</v>
      </c>
      <c r="N32" s="76"/>
      <c r="O32" s="87">
        <f t="shared" si="0"/>
        <v>1.3104174524168028E-2</v>
      </c>
      <c r="P32" s="87">
        <f>M32/'סכום נכסי הקרן'!$C$42</f>
        <v>7.7152577298208744E-3</v>
      </c>
    </row>
    <row r="33" spans="2:16">
      <c r="B33" s="79" t="s">
        <v>1975</v>
      </c>
      <c r="C33" s="76" t="s">
        <v>1976</v>
      </c>
      <c r="D33" s="76" t="s">
        <v>271</v>
      </c>
      <c r="E33" s="76"/>
      <c r="F33" s="99">
        <v>43221</v>
      </c>
      <c r="G33" s="86">
        <v>9.6600000000000019</v>
      </c>
      <c r="H33" s="89" t="s">
        <v>164</v>
      </c>
      <c r="I33" s="90">
        <v>4.8000000000000001E-2</v>
      </c>
      <c r="J33" s="90">
        <v>4.8600000000000004E-2</v>
      </c>
      <c r="K33" s="86">
        <v>140479000</v>
      </c>
      <c r="L33" s="88">
        <v>101.58799999999999</v>
      </c>
      <c r="M33" s="86">
        <v>142688.32126</v>
      </c>
      <c r="N33" s="76"/>
      <c r="O33" s="87">
        <f t="shared" si="0"/>
        <v>0.10337923179900781</v>
      </c>
      <c r="P33" s="87">
        <f>M33/'סכום נכסי הקרן'!$C$42</f>
        <v>6.0865903134091355E-2</v>
      </c>
    </row>
    <row r="34" spans="2:16">
      <c r="B34" s="79" t="s">
        <v>1977</v>
      </c>
      <c r="C34" s="76" t="s">
        <v>1978</v>
      </c>
      <c r="D34" s="76" t="s">
        <v>271</v>
      </c>
      <c r="E34" s="76"/>
      <c r="F34" s="99">
        <v>43252</v>
      </c>
      <c r="G34" s="86">
        <v>9.7500000000000018</v>
      </c>
      <c r="H34" s="89" t="s">
        <v>164</v>
      </c>
      <c r="I34" s="90">
        <v>4.8000000000000001E-2</v>
      </c>
      <c r="J34" s="90">
        <v>4.8500000000000008E-2</v>
      </c>
      <c r="K34" s="86">
        <v>85947000</v>
      </c>
      <c r="L34" s="88">
        <v>100.795</v>
      </c>
      <c r="M34" s="86">
        <v>86631.195849999989</v>
      </c>
      <c r="N34" s="76"/>
      <c r="O34" s="87">
        <f t="shared" si="0"/>
        <v>6.2765238231960355E-2</v>
      </c>
      <c r="P34" s="87">
        <f>M34/'סכום נכסי הקרן'!$C$42</f>
        <v>3.6953872106944126E-2</v>
      </c>
    </row>
    <row r="35" spans="2:16">
      <c r="B35" s="79" t="s">
        <v>1979</v>
      </c>
      <c r="C35" s="76" t="s">
        <v>1980</v>
      </c>
      <c r="D35" s="76" t="s">
        <v>271</v>
      </c>
      <c r="E35" s="76"/>
      <c r="F35" s="99">
        <v>43282</v>
      </c>
      <c r="G35" s="86">
        <v>9.5999999999999979</v>
      </c>
      <c r="H35" s="89" t="s">
        <v>164</v>
      </c>
      <c r="I35" s="90">
        <v>4.8000000000000001E-2</v>
      </c>
      <c r="J35" s="90">
        <v>4.8499999999999995E-2</v>
      </c>
      <c r="K35" s="86">
        <v>4517000</v>
      </c>
      <c r="L35" s="88">
        <v>102.396</v>
      </c>
      <c r="M35" s="86">
        <v>4625.7358600000007</v>
      </c>
      <c r="N35" s="76"/>
      <c r="O35" s="87">
        <f t="shared" si="0"/>
        <v>3.3513956537519281E-3</v>
      </c>
      <c r="P35" s="87">
        <f>M35/'סכום נכסי הקרן'!$C$42</f>
        <v>1.9731789419936219E-3</v>
      </c>
    </row>
    <row r="36" spans="2:16">
      <c r="B36" s="79" t="s">
        <v>1981</v>
      </c>
      <c r="C36" s="76" t="s">
        <v>1982</v>
      </c>
      <c r="D36" s="76" t="s">
        <v>271</v>
      </c>
      <c r="E36" s="76"/>
      <c r="F36" s="99">
        <v>43313</v>
      </c>
      <c r="G36" s="86">
        <v>9.68</v>
      </c>
      <c r="H36" s="89" t="s">
        <v>164</v>
      </c>
      <c r="I36" s="90">
        <v>4.8000000000000001E-2</v>
      </c>
      <c r="J36" s="90">
        <v>4.8600000000000004E-2</v>
      </c>
      <c r="K36" s="86">
        <v>123493000</v>
      </c>
      <c r="L36" s="88">
        <v>101.96259999999999</v>
      </c>
      <c r="M36" s="86">
        <v>125912.1977</v>
      </c>
      <c r="N36" s="76"/>
      <c r="O36" s="87">
        <f t="shared" si="0"/>
        <v>9.1224748861067365E-2</v>
      </c>
      <c r="P36" s="87">
        <f>M36/'סכום נכסי הקרן'!$C$42</f>
        <v>5.370978900679766E-2</v>
      </c>
    </row>
    <row r="37" spans="2:16">
      <c r="B37" s="79" t="s">
        <v>1983</v>
      </c>
      <c r="C37" s="76" t="s">
        <v>1984</v>
      </c>
      <c r="D37" s="76" t="s">
        <v>271</v>
      </c>
      <c r="E37" s="76"/>
      <c r="F37" s="99">
        <v>43345</v>
      </c>
      <c r="G37" s="86">
        <v>9.77</v>
      </c>
      <c r="H37" s="89" t="s">
        <v>164</v>
      </c>
      <c r="I37" s="90">
        <v>4.8000000000000001E-2</v>
      </c>
      <c r="J37" s="90">
        <v>4.8599999999999997E-2</v>
      </c>
      <c r="K37" s="86">
        <v>274185000</v>
      </c>
      <c r="L37" s="88">
        <v>101.5573</v>
      </c>
      <c r="M37" s="86">
        <v>278430.58147000003</v>
      </c>
      <c r="N37" s="76"/>
      <c r="O37" s="87">
        <f t="shared" si="0"/>
        <v>0.20172596725187419</v>
      </c>
      <c r="P37" s="87">
        <f>M37/'סכום נכסי הקרן'!$C$42</f>
        <v>0.11876885684597727</v>
      </c>
    </row>
    <row r="38" spans="2:16">
      <c r="B38" s="79" t="s">
        <v>1985</v>
      </c>
      <c r="C38" s="76" t="s">
        <v>1986</v>
      </c>
      <c r="D38" s="76" t="s">
        <v>271</v>
      </c>
      <c r="E38" s="76"/>
      <c r="F38" s="99">
        <v>43375</v>
      </c>
      <c r="G38" s="86">
        <v>9.8500000000000014</v>
      </c>
      <c r="H38" s="89" t="s">
        <v>164</v>
      </c>
      <c r="I38" s="90">
        <v>4.8000000000000001E-2</v>
      </c>
      <c r="J38" s="90">
        <v>4.8499999999999995E-2</v>
      </c>
      <c r="K38" s="86">
        <v>14353000</v>
      </c>
      <c r="L38" s="88">
        <v>101.1797</v>
      </c>
      <c r="M38" s="86">
        <v>14522.321840000001</v>
      </c>
      <c r="N38" s="76"/>
      <c r="O38" s="87">
        <f t="shared" si="0"/>
        <v>1.0521579218957543E-2</v>
      </c>
      <c r="P38" s="87">
        <f>M38/'סכום נכסי הקרן'!$C$42</f>
        <v>6.1947202587443167E-3</v>
      </c>
    </row>
    <row r="39" spans="2:16">
      <c r="B39" s="79" t="s">
        <v>1987</v>
      </c>
      <c r="C39" s="76" t="s">
        <v>1988</v>
      </c>
      <c r="D39" s="76" t="s">
        <v>271</v>
      </c>
      <c r="E39" s="76"/>
      <c r="F39" s="99">
        <v>43435</v>
      </c>
      <c r="G39" s="86">
        <v>10.02</v>
      </c>
      <c r="H39" s="89" t="s">
        <v>164</v>
      </c>
      <c r="I39" s="90">
        <v>4.8000000000000001E-2</v>
      </c>
      <c r="J39" s="90">
        <v>4.8500000000000008E-2</v>
      </c>
      <c r="K39" s="86">
        <v>22304000</v>
      </c>
      <c r="L39" s="88">
        <v>100.3961</v>
      </c>
      <c r="M39" s="86">
        <v>22392.470659999999</v>
      </c>
      <c r="N39" s="76"/>
      <c r="O39" s="87">
        <f t="shared" si="0"/>
        <v>1.6223587147643912E-2</v>
      </c>
      <c r="P39" s="87">
        <f>M39/'סכום נכסי הקרן'!$C$42</f>
        <v>9.5518535650935352E-3</v>
      </c>
    </row>
    <row r="40" spans="2:16">
      <c r="B40" s="79" t="s">
        <v>1989</v>
      </c>
      <c r="C40" s="76" t="s">
        <v>1990</v>
      </c>
      <c r="D40" s="76" t="s">
        <v>271</v>
      </c>
      <c r="E40" s="76"/>
      <c r="F40" s="99">
        <v>43497</v>
      </c>
      <c r="G40" s="86">
        <v>9.9500000000000011</v>
      </c>
      <c r="H40" s="89" t="s">
        <v>164</v>
      </c>
      <c r="I40" s="90">
        <v>4.8000000000000001E-2</v>
      </c>
      <c r="J40" s="90">
        <v>4.8600000000000004E-2</v>
      </c>
      <c r="K40" s="86">
        <v>79275000</v>
      </c>
      <c r="L40" s="88">
        <v>101.9791</v>
      </c>
      <c r="M40" s="86">
        <v>80816.995500000005</v>
      </c>
      <c r="N40" s="76"/>
      <c r="O40" s="87">
        <f t="shared" si="0"/>
        <v>5.855278720302657E-2</v>
      </c>
      <c r="P40" s="87">
        <f>M40/'סכום נכסי הקרן'!$C$42</f>
        <v>3.4473735315226857E-2</v>
      </c>
    </row>
    <row r="41" spans="2:16">
      <c r="B41" s="79" t="s">
        <v>1991</v>
      </c>
      <c r="C41" s="76" t="s">
        <v>1992</v>
      </c>
      <c r="D41" s="76" t="s">
        <v>271</v>
      </c>
      <c r="E41" s="76"/>
      <c r="F41" s="99">
        <v>43525</v>
      </c>
      <c r="G41" s="86">
        <v>10.029999999999999</v>
      </c>
      <c r="H41" s="89" t="s">
        <v>164</v>
      </c>
      <c r="I41" s="90">
        <v>4.8000000000000001E-2</v>
      </c>
      <c r="J41" s="90">
        <v>4.8599999999999997E-2</v>
      </c>
      <c r="K41" s="86">
        <v>57702000</v>
      </c>
      <c r="L41" s="88">
        <v>101.5856</v>
      </c>
      <c r="M41" s="86">
        <v>58591.065990000003</v>
      </c>
      <c r="N41" s="76"/>
      <c r="O41" s="87">
        <f t="shared" si="0"/>
        <v>4.2449860919550726E-2</v>
      </c>
      <c r="P41" s="87">
        <f>M41/'סכום נכסי הקרן'!$C$42</f>
        <v>2.4992922445084591E-2</v>
      </c>
    </row>
    <row r="42" spans="2:16">
      <c r="B42" s="79" t="s">
        <v>1993</v>
      </c>
      <c r="C42" s="76" t="s">
        <v>1994</v>
      </c>
      <c r="D42" s="76" t="s">
        <v>271</v>
      </c>
      <c r="E42" s="76"/>
      <c r="F42" s="99">
        <v>43586</v>
      </c>
      <c r="G42" s="86">
        <v>10.200000000000001</v>
      </c>
      <c r="H42" s="89" t="s">
        <v>164</v>
      </c>
      <c r="I42" s="90">
        <v>4.8000000000000001E-2</v>
      </c>
      <c r="J42" s="90">
        <v>4.8500000000000008E-2</v>
      </c>
      <c r="K42" s="86">
        <v>175585000</v>
      </c>
      <c r="L42" s="88">
        <v>100.81189999999999</v>
      </c>
      <c r="M42" s="86">
        <v>177057.51444999999</v>
      </c>
      <c r="N42" s="76"/>
      <c r="O42" s="87">
        <f t="shared" si="0"/>
        <v>0.1282800839371423</v>
      </c>
      <c r="P42" s="87">
        <f>M42/'סכום נכסי הקרן'!$C$42</f>
        <v>7.5526612328977935E-2</v>
      </c>
    </row>
    <row r="43" spans="2:16">
      <c r="B43" s="79" t="s">
        <v>1995</v>
      </c>
      <c r="C43" s="76" t="s">
        <v>1996</v>
      </c>
      <c r="D43" s="76" t="s">
        <v>271</v>
      </c>
      <c r="E43" s="76"/>
      <c r="F43" s="99">
        <v>43647</v>
      </c>
      <c r="G43" s="86">
        <v>10.119999999999999</v>
      </c>
      <c r="H43" s="89" t="s">
        <v>164</v>
      </c>
      <c r="I43" s="90">
        <v>4.8000000000000001E-2</v>
      </c>
      <c r="J43" s="90">
        <v>4.8499999999999995E-2</v>
      </c>
      <c r="K43" s="86">
        <v>4876000</v>
      </c>
      <c r="L43" s="88">
        <v>102.40009999999999</v>
      </c>
      <c r="M43" s="86">
        <v>4993.0312800000002</v>
      </c>
      <c r="N43" s="76"/>
      <c r="O43" s="87">
        <f t="shared" si="0"/>
        <v>3.6175051575122632E-3</v>
      </c>
      <c r="P43" s="87">
        <f>M43/'סכום נכסי הקרן'!$C$42</f>
        <v>2.1298544656658063E-3</v>
      </c>
    </row>
    <row r="44" spans="2:16">
      <c r="B44" s="79" t="s">
        <v>1997</v>
      </c>
      <c r="C44" s="76" t="s">
        <v>1998</v>
      </c>
      <c r="D44" s="76" t="s">
        <v>271</v>
      </c>
      <c r="E44" s="76"/>
      <c r="F44" s="99">
        <v>43678</v>
      </c>
      <c r="G44" s="86">
        <v>10.199999999999999</v>
      </c>
      <c r="H44" s="89" t="s">
        <v>164</v>
      </c>
      <c r="I44" s="90">
        <v>4.8000000000000001E-2</v>
      </c>
      <c r="J44" s="90">
        <v>4.8499999999999995E-2</v>
      </c>
      <c r="K44" s="86">
        <v>19674000</v>
      </c>
      <c r="L44" s="88">
        <v>101.9962</v>
      </c>
      <c r="M44" s="86">
        <v>20066.72971</v>
      </c>
      <c r="N44" s="76"/>
      <c r="O44" s="87">
        <f t="shared" si="0"/>
        <v>1.4538562678567788E-2</v>
      </c>
      <c r="P44" s="87">
        <f>M44/'סכום נכסי הקרן'!$C$42</f>
        <v>8.5597729089636719E-3</v>
      </c>
    </row>
    <row r="45" spans="2:16">
      <c r="B45" s="79" t="s">
        <v>1999</v>
      </c>
      <c r="C45" s="76" t="s">
        <v>2000</v>
      </c>
      <c r="D45" s="76" t="s">
        <v>271</v>
      </c>
      <c r="E45" s="76"/>
      <c r="F45" s="99">
        <v>43740</v>
      </c>
      <c r="G45" s="86">
        <v>10.37</v>
      </c>
      <c r="H45" s="89" t="s">
        <v>164</v>
      </c>
      <c r="I45" s="90">
        <v>4.8000000000000001E-2</v>
      </c>
      <c r="J45" s="90">
        <v>4.8500000000000008E-2</v>
      </c>
      <c r="K45" s="86">
        <v>14087000</v>
      </c>
      <c r="L45" s="88">
        <v>101.1797</v>
      </c>
      <c r="M45" s="86">
        <v>14253.18491</v>
      </c>
      <c r="N45" s="76"/>
      <c r="O45" s="87">
        <f t="shared" si="0"/>
        <v>1.0326586602698183E-2</v>
      </c>
      <c r="P45" s="87">
        <f>M45/'סכום נכסי הקרן'!$C$42</f>
        <v>6.0799157522049372E-3</v>
      </c>
    </row>
    <row r="46" spans="2:16">
      <c r="B46" s="79" t="s">
        <v>2001</v>
      </c>
      <c r="C46" s="76" t="s">
        <v>2002</v>
      </c>
      <c r="D46" s="76" t="s">
        <v>271</v>
      </c>
      <c r="E46" s="76"/>
      <c r="F46" s="99">
        <v>43770</v>
      </c>
      <c r="G46" s="86">
        <v>10.45</v>
      </c>
      <c r="H46" s="89" t="s">
        <v>164</v>
      </c>
      <c r="I46" s="90">
        <v>4.8000000000000001E-2</v>
      </c>
      <c r="J46" s="90">
        <v>4.8499999999999995E-2</v>
      </c>
      <c r="K46" s="86">
        <v>25327000</v>
      </c>
      <c r="L46" s="88">
        <v>100.7938</v>
      </c>
      <c r="M46" s="86">
        <v>25528.054749999999</v>
      </c>
      <c r="N46" s="76"/>
      <c r="O46" s="87">
        <f t="shared" si="0"/>
        <v>1.8495351729376792E-2</v>
      </c>
      <c r="P46" s="87">
        <f>M46/'סכום נכסי הקרן'!$C$42</f>
        <v>1.0889385297231442E-2</v>
      </c>
    </row>
    <row r="47" spans="2:16">
      <c r="B47" s="79" t="s">
        <v>2003</v>
      </c>
      <c r="C47" s="76" t="s">
        <v>2004</v>
      </c>
      <c r="D47" s="76" t="s">
        <v>271</v>
      </c>
      <c r="E47" s="76"/>
      <c r="F47" s="99">
        <v>43863</v>
      </c>
      <c r="G47" s="86">
        <v>10.459999999999999</v>
      </c>
      <c r="H47" s="89" t="s">
        <v>164</v>
      </c>
      <c r="I47" s="90">
        <v>4.8000000000000001E-2</v>
      </c>
      <c r="J47" s="90">
        <v>4.8499999999999995E-2</v>
      </c>
      <c r="K47" s="86">
        <v>2667000</v>
      </c>
      <c r="L47" s="88">
        <v>101.9803</v>
      </c>
      <c r="M47" s="86">
        <v>2719.8799900000004</v>
      </c>
      <c r="N47" s="76"/>
      <c r="O47" s="87">
        <f t="shared" si="0"/>
        <v>1.9705824658161173E-3</v>
      </c>
      <c r="P47" s="87">
        <f>M47/'סכום נכסי הקרן'!$C$42</f>
        <v>1.1602067397375826E-3</v>
      </c>
    </row>
    <row r="51" spans="2:2">
      <c r="B51" s="91" t="s">
        <v>111</v>
      </c>
    </row>
    <row r="52" spans="2:2">
      <c r="B52" s="91" t="s">
        <v>239</v>
      </c>
    </row>
    <row r="53" spans="2:2">
      <c r="B53" s="91" t="s">
        <v>247</v>
      </c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>
      <selection activeCell="P11" sqref="P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48" t="s">
        <v>179</v>
      </c>
      <c r="C1" s="70" t="s" vm="1">
        <v>266</v>
      </c>
    </row>
    <row r="2" spans="2:65">
      <c r="B2" s="48" t="s">
        <v>178</v>
      </c>
      <c r="C2" s="70" t="s">
        <v>267</v>
      </c>
    </row>
    <row r="3" spans="2:65">
      <c r="B3" s="48" t="s">
        <v>180</v>
      </c>
      <c r="C3" s="70" t="s">
        <v>268</v>
      </c>
    </row>
    <row r="4" spans="2:65">
      <c r="B4" s="48" t="s">
        <v>181</v>
      </c>
      <c r="C4" s="70">
        <v>12145</v>
      </c>
    </row>
    <row r="6" spans="2:65" ht="26.25" customHeight="1">
      <c r="B6" s="141" t="s">
        <v>210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3"/>
    </row>
    <row r="7" spans="2:65" ht="26.25" customHeight="1">
      <c r="B7" s="141" t="s">
        <v>88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3"/>
    </row>
    <row r="8" spans="2:65" s="3" customFormat="1" ht="78.75">
      <c r="B8" s="22" t="s">
        <v>115</v>
      </c>
      <c r="C8" s="30" t="s">
        <v>44</v>
      </c>
      <c r="D8" s="30" t="s">
        <v>117</v>
      </c>
      <c r="E8" s="30" t="s">
        <v>116</v>
      </c>
      <c r="F8" s="30" t="s">
        <v>65</v>
      </c>
      <c r="G8" s="30" t="s">
        <v>14</v>
      </c>
      <c r="H8" s="30" t="s">
        <v>66</v>
      </c>
      <c r="I8" s="30" t="s">
        <v>102</v>
      </c>
      <c r="J8" s="30" t="s">
        <v>17</v>
      </c>
      <c r="K8" s="30" t="s">
        <v>101</v>
      </c>
      <c r="L8" s="30" t="s">
        <v>16</v>
      </c>
      <c r="M8" s="61" t="s">
        <v>18</v>
      </c>
      <c r="N8" s="30" t="s">
        <v>241</v>
      </c>
      <c r="O8" s="30" t="s">
        <v>240</v>
      </c>
      <c r="P8" s="30" t="s">
        <v>109</v>
      </c>
      <c r="Q8" s="30" t="s">
        <v>58</v>
      </c>
      <c r="R8" s="30" t="s">
        <v>182</v>
      </c>
      <c r="S8" s="31" t="s">
        <v>184</v>
      </c>
      <c r="U8" s="1"/>
      <c r="BJ8" s="1"/>
    </row>
    <row r="9" spans="2:65" s="3" customFormat="1" ht="17.25" customHeight="1">
      <c r="B9" s="15"/>
      <c r="C9" s="32"/>
      <c r="D9" s="16"/>
      <c r="E9" s="16"/>
      <c r="F9" s="32"/>
      <c r="G9" s="32"/>
      <c r="H9" s="32"/>
      <c r="I9" s="32" t="s">
        <v>21</v>
      </c>
      <c r="J9" s="32" t="s">
        <v>20</v>
      </c>
      <c r="K9" s="32"/>
      <c r="L9" s="32" t="s">
        <v>19</v>
      </c>
      <c r="M9" s="32" t="s">
        <v>19</v>
      </c>
      <c r="N9" s="32" t="s">
        <v>248</v>
      </c>
      <c r="O9" s="32"/>
      <c r="P9" s="32" t="s">
        <v>244</v>
      </c>
      <c r="Q9" s="32" t="s">
        <v>19</v>
      </c>
      <c r="R9" s="32" t="s">
        <v>19</v>
      </c>
      <c r="S9" s="33" t="s">
        <v>19</v>
      </c>
      <c r="BJ9" s="1"/>
    </row>
    <row r="10" spans="2:65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112</v>
      </c>
      <c r="R10" s="19" t="s">
        <v>113</v>
      </c>
      <c r="S10" s="20" t="s">
        <v>185</v>
      </c>
      <c r="T10" s="5"/>
      <c r="BJ10" s="1"/>
    </row>
    <row r="11" spans="2:65" s="4" customFormat="1" ht="18" customHeight="1"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88">
        <v>0</v>
      </c>
      <c r="Q11" s="93"/>
      <c r="R11" s="93"/>
      <c r="S11" s="93"/>
      <c r="T11" s="5"/>
      <c r="BJ11" s="1"/>
      <c r="BM11" s="1"/>
    </row>
    <row r="12" spans="2:65" ht="20.25" customHeight="1">
      <c r="B12" s="91" t="s">
        <v>257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</row>
    <row r="13" spans="2:65">
      <c r="B13" s="91" t="s">
        <v>111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</row>
    <row r="14" spans="2:65">
      <c r="B14" s="91" t="s">
        <v>239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</row>
    <row r="15" spans="2:65">
      <c r="B15" s="91" t="s">
        <v>247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</row>
    <row r="16" spans="2:65"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</row>
    <row r="17" spans="2:19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</row>
    <row r="18" spans="2:19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</row>
    <row r="19" spans="2:19"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</row>
    <row r="20" spans="2:19"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</row>
    <row r="21" spans="2:19"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</row>
    <row r="22" spans="2:19"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</row>
    <row r="23" spans="2:19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</row>
    <row r="24" spans="2:19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</row>
    <row r="25" spans="2:19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</row>
    <row r="26" spans="2:19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</row>
    <row r="27" spans="2:19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</row>
    <row r="28" spans="2:19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</row>
    <row r="29" spans="2:19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</row>
    <row r="30" spans="2:19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</row>
    <row r="31" spans="2:19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</row>
    <row r="32" spans="2:19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</row>
    <row r="33" spans="2:19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</row>
    <row r="34" spans="2:19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</row>
    <row r="35" spans="2:19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</row>
    <row r="36" spans="2:19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</row>
    <row r="37" spans="2:19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</row>
    <row r="38" spans="2:19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</row>
    <row r="39" spans="2:19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</row>
    <row r="40" spans="2:19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</row>
    <row r="41" spans="2:19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</row>
    <row r="42" spans="2:19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</row>
    <row r="43" spans="2:19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</row>
    <row r="44" spans="2:19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</row>
    <row r="45" spans="2:19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</row>
    <row r="46" spans="2:19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</row>
    <row r="47" spans="2:19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</row>
    <row r="48" spans="2:19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</row>
    <row r="49" spans="2:19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</row>
    <row r="50" spans="2:19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</row>
    <row r="51" spans="2:19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</row>
    <row r="52" spans="2:19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</row>
    <row r="53" spans="2:19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</row>
    <row r="54" spans="2:19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</row>
    <row r="55" spans="2:19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</row>
    <row r="56" spans="2:19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</row>
    <row r="57" spans="2:19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</row>
    <row r="58" spans="2:19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</row>
    <row r="59" spans="2:19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</row>
    <row r="60" spans="2:19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</row>
    <row r="61" spans="2:19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</row>
    <row r="62" spans="2:19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</row>
    <row r="63" spans="2:19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</row>
    <row r="64" spans="2:19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</row>
    <row r="65" spans="2:19"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</row>
    <row r="66" spans="2:19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</row>
    <row r="67" spans="2:19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</row>
    <row r="68" spans="2:19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</row>
    <row r="69" spans="2:19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</row>
    <row r="70" spans="2:19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</row>
    <row r="71" spans="2:19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</row>
    <row r="72" spans="2:19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</row>
    <row r="73" spans="2:19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</row>
    <row r="74" spans="2:19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</row>
    <row r="75" spans="2:19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</row>
    <row r="76" spans="2:19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</row>
    <row r="77" spans="2:19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</row>
    <row r="78" spans="2:19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</row>
    <row r="79" spans="2:19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</row>
    <row r="80" spans="2:19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</row>
    <row r="81" spans="2:19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</row>
    <row r="82" spans="2:19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</row>
    <row r="83" spans="2:19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</row>
    <row r="84" spans="2:19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</row>
    <row r="85" spans="2:19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</row>
    <row r="86" spans="2:19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</row>
    <row r="87" spans="2:19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</row>
    <row r="88" spans="2:19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</row>
    <row r="89" spans="2:19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</row>
    <row r="90" spans="2:19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</row>
    <row r="91" spans="2:19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</row>
    <row r="92" spans="2:19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</row>
    <row r="93" spans="2:19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</row>
    <row r="94" spans="2:19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</row>
    <row r="95" spans="2:19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</row>
    <row r="96" spans="2:19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</row>
    <row r="97" spans="2:19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</row>
    <row r="98" spans="2:19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</row>
    <row r="99" spans="2:19"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</row>
    <row r="100" spans="2:19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</row>
    <row r="101" spans="2:19"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</row>
    <row r="102" spans="2:19"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</row>
    <row r="103" spans="2:19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</row>
    <row r="104" spans="2:19"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</row>
    <row r="105" spans="2:19"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</row>
    <row r="106" spans="2:19"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</row>
    <row r="107" spans="2:19"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</row>
    <row r="108" spans="2:19"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</row>
    <row r="109" spans="2:19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</row>
    <row r="110" spans="2:19"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3"/>
      <c r="D398" s="1"/>
      <c r="E398" s="1"/>
      <c r="F398" s="1"/>
    </row>
    <row r="399" spans="2:6">
      <c r="B399" s="43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workbookViewId="0">
      <selection activeCell="N14" sqref="N14"/>
    </sheetView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33.5703125" style="2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9" style="1" bestFit="1" customWidth="1"/>
    <col min="12" max="12" width="6.85546875" style="1" bestFit="1" customWidth="1"/>
    <col min="13" max="13" width="7.5703125" style="1" bestFit="1" customWidth="1"/>
    <col min="14" max="14" width="11.28515625" style="1" bestFit="1" customWidth="1"/>
    <col min="15" max="15" width="7.28515625" style="1" bestFit="1" customWidth="1"/>
    <col min="16" max="16" width="9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48" t="s">
        <v>179</v>
      </c>
      <c r="C1" s="70" t="s" vm="1">
        <v>266</v>
      </c>
    </row>
    <row r="2" spans="2:81">
      <c r="B2" s="48" t="s">
        <v>178</v>
      </c>
      <c r="C2" s="70" t="s">
        <v>267</v>
      </c>
    </row>
    <row r="3" spans="2:81">
      <c r="B3" s="48" t="s">
        <v>180</v>
      </c>
      <c r="C3" s="70" t="s">
        <v>268</v>
      </c>
    </row>
    <row r="4" spans="2:81">
      <c r="B4" s="48" t="s">
        <v>181</v>
      </c>
      <c r="C4" s="70">
        <v>12145</v>
      </c>
    </row>
    <row r="6" spans="2:81" ht="26.25" customHeight="1">
      <c r="B6" s="141" t="s">
        <v>210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3"/>
    </row>
    <row r="7" spans="2:81" ht="26.25" customHeight="1">
      <c r="B7" s="141" t="s">
        <v>89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3"/>
    </row>
    <row r="8" spans="2:81" s="3" customFormat="1" ht="78.75">
      <c r="B8" s="22" t="s">
        <v>115</v>
      </c>
      <c r="C8" s="30" t="s">
        <v>44</v>
      </c>
      <c r="D8" s="30" t="s">
        <v>117</v>
      </c>
      <c r="E8" s="30" t="s">
        <v>116</v>
      </c>
      <c r="F8" s="30" t="s">
        <v>65</v>
      </c>
      <c r="G8" s="30" t="s">
        <v>14</v>
      </c>
      <c r="H8" s="30" t="s">
        <v>66</v>
      </c>
      <c r="I8" s="30" t="s">
        <v>102</v>
      </c>
      <c r="J8" s="30" t="s">
        <v>17</v>
      </c>
      <c r="K8" s="30" t="s">
        <v>101</v>
      </c>
      <c r="L8" s="30" t="s">
        <v>16</v>
      </c>
      <c r="M8" s="61" t="s">
        <v>18</v>
      </c>
      <c r="N8" s="61" t="s">
        <v>241</v>
      </c>
      <c r="O8" s="30" t="s">
        <v>240</v>
      </c>
      <c r="P8" s="30" t="s">
        <v>109</v>
      </c>
      <c r="Q8" s="30" t="s">
        <v>58</v>
      </c>
      <c r="R8" s="30" t="s">
        <v>182</v>
      </c>
      <c r="S8" s="31" t="s">
        <v>184</v>
      </c>
      <c r="U8" s="1"/>
      <c r="BZ8" s="1"/>
    </row>
    <row r="9" spans="2:81" s="3" customFormat="1" ht="27.75" customHeight="1">
      <c r="B9" s="15"/>
      <c r="C9" s="32"/>
      <c r="D9" s="16"/>
      <c r="E9" s="16"/>
      <c r="F9" s="32"/>
      <c r="G9" s="32"/>
      <c r="H9" s="32"/>
      <c r="I9" s="32" t="s">
        <v>21</v>
      </c>
      <c r="J9" s="32" t="s">
        <v>20</v>
      </c>
      <c r="K9" s="32"/>
      <c r="L9" s="32" t="s">
        <v>19</v>
      </c>
      <c r="M9" s="32" t="s">
        <v>19</v>
      </c>
      <c r="N9" s="32" t="s">
        <v>248</v>
      </c>
      <c r="O9" s="32"/>
      <c r="P9" s="32" t="s">
        <v>244</v>
      </c>
      <c r="Q9" s="32" t="s">
        <v>19</v>
      </c>
      <c r="R9" s="32" t="s">
        <v>19</v>
      </c>
      <c r="S9" s="33" t="s">
        <v>19</v>
      </c>
      <c r="BZ9" s="1"/>
    </row>
    <row r="10" spans="2:8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112</v>
      </c>
      <c r="R10" s="19" t="s">
        <v>113</v>
      </c>
      <c r="S10" s="20" t="s">
        <v>185</v>
      </c>
      <c r="T10" s="5"/>
      <c r="BZ10" s="1"/>
    </row>
    <row r="11" spans="2:81" s="4" customFormat="1" ht="18" customHeight="1">
      <c r="B11" s="100" t="s">
        <v>51</v>
      </c>
      <c r="C11" s="76"/>
      <c r="D11" s="76"/>
      <c r="E11" s="76"/>
      <c r="F11" s="76"/>
      <c r="G11" s="76"/>
      <c r="H11" s="76"/>
      <c r="I11" s="76"/>
      <c r="J11" s="88">
        <v>6.265396752766053</v>
      </c>
      <c r="K11" s="76"/>
      <c r="L11" s="76"/>
      <c r="M11" s="87">
        <v>1.8888457182163799E-2</v>
      </c>
      <c r="N11" s="86"/>
      <c r="O11" s="88"/>
      <c r="P11" s="86">
        <v>2125.29621</v>
      </c>
      <c r="Q11" s="76"/>
      <c r="R11" s="87">
        <f>P11/$P$11</f>
        <v>1</v>
      </c>
      <c r="S11" s="87">
        <f>P11/'סכום נכסי הקרן'!$C$42</f>
        <v>9.0657786220219971E-4</v>
      </c>
      <c r="T11" s="5"/>
      <c r="BZ11" s="1"/>
      <c r="CC11" s="1"/>
    </row>
    <row r="12" spans="2:81" ht="17.25" customHeight="1">
      <c r="B12" s="101" t="s">
        <v>234</v>
      </c>
      <c r="C12" s="76"/>
      <c r="D12" s="76"/>
      <c r="E12" s="76"/>
      <c r="F12" s="76"/>
      <c r="G12" s="76"/>
      <c r="H12" s="76"/>
      <c r="I12" s="76"/>
      <c r="J12" s="88">
        <v>6.265396752766053</v>
      </c>
      <c r="K12" s="76"/>
      <c r="L12" s="76"/>
      <c r="M12" s="87">
        <v>1.8888457182163799E-2</v>
      </c>
      <c r="N12" s="86"/>
      <c r="O12" s="88"/>
      <c r="P12" s="86">
        <v>2125.29621</v>
      </c>
      <c r="Q12" s="76"/>
      <c r="R12" s="87">
        <f t="shared" ref="R12:R14" si="0">P12/$P$11</f>
        <v>1</v>
      </c>
      <c r="S12" s="87">
        <f>P12/'סכום נכסי הקרן'!$C$42</f>
        <v>9.0657786220219971E-4</v>
      </c>
    </row>
    <row r="13" spans="2:81">
      <c r="B13" s="102" t="s">
        <v>59</v>
      </c>
      <c r="C13" s="74"/>
      <c r="D13" s="74"/>
      <c r="E13" s="74"/>
      <c r="F13" s="74"/>
      <c r="G13" s="74"/>
      <c r="H13" s="74"/>
      <c r="I13" s="74"/>
      <c r="J13" s="85">
        <v>11.43</v>
      </c>
      <c r="K13" s="74"/>
      <c r="L13" s="74"/>
      <c r="M13" s="84">
        <v>1.2800000000000001E-2</v>
      </c>
      <c r="N13" s="83"/>
      <c r="O13" s="85"/>
      <c r="P13" s="83">
        <v>907.75502000000006</v>
      </c>
      <c r="Q13" s="74"/>
      <c r="R13" s="84">
        <f t="shared" si="0"/>
        <v>0.42711929552633987</v>
      </c>
      <c r="S13" s="84">
        <f>P13/'סכום נכסי הקרן'!$C$42</f>
        <v>3.8721689784357874E-4</v>
      </c>
    </row>
    <row r="14" spans="2:81">
      <c r="B14" s="103" t="s">
        <v>2005</v>
      </c>
      <c r="C14" s="76" t="s">
        <v>2006</v>
      </c>
      <c r="D14" s="89" t="s">
        <v>2007</v>
      </c>
      <c r="E14" s="76" t="s">
        <v>373</v>
      </c>
      <c r="F14" s="89" t="s">
        <v>156</v>
      </c>
      <c r="G14" s="76" t="s">
        <v>337</v>
      </c>
      <c r="H14" s="76" t="s">
        <v>338</v>
      </c>
      <c r="I14" s="99">
        <v>40738</v>
      </c>
      <c r="J14" s="88">
        <v>11.43</v>
      </c>
      <c r="K14" s="89" t="s">
        <v>164</v>
      </c>
      <c r="L14" s="90">
        <v>4.0999999999999995E-2</v>
      </c>
      <c r="M14" s="87">
        <v>1.2800000000000001E-2</v>
      </c>
      <c r="N14" s="86">
        <v>630692</v>
      </c>
      <c r="O14" s="88">
        <v>143.93</v>
      </c>
      <c r="P14" s="86">
        <v>907.75502000000006</v>
      </c>
      <c r="Q14" s="87">
        <v>1.4972672087543046E-4</v>
      </c>
      <c r="R14" s="87">
        <f t="shared" si="0"/>
        <v>0.42711929552633987</v>
      </c>
      <c r="S14" s="87">
        <f>P14/'סכום נכסי הקרן'!$C$42</f>
        <v>3.8721689784357874E-4</v>
      </c>
    </row>
    <row r="15" spans="2:81">
      <c r="B15" s="104"/>
      <c r="C15" s="76"/>
      <c r="D15" s="76"/>
      <c r="E15" s="76"/>
      <c r="F15" s="76"/>
      <c r="G15" s="76"/>
      <c r="H15" s="76"/>
      <c r="I15" s="76"/>
      <c r="J15" s="88"/>
      <c r="K15" s="76"/>
      <c r="L15" s="76"/>
      <c r="M15" s="87"/>
      <c r="N15" s="86"/>
      <c r="O15" s="88"/>
      <c r="P15" s="76"/>
      <c r="Q15" s="76"/>
      <c r="R15" s="87"/>
      <c r="S15" s="76"/>
    </row>
    <row r="16" spans="2:81">
      <c r="B16" s="102" t="s">
        <v>60</v>
      </c>
      <c r="C16" s="74"/>
      <c r="D16" s="74"/>
      <c r="E16" s="74"/>
      <c r="F16" s="74"/>
      <c r="G16" s="74"/>
      <c r="H16" s="74"/>
      <c r="I16" s="74"/>
      <c r="J16" s="85">
        <v>2.4148539025607834</v>
      </c>
      <c r="K16" s="74"/>
      <c r="L16" s="74"/>
      <c r="M16" s="84">
        <v>2.3427792373907283E-2</v>
      </c>
      <c r="N16" s="83"/>
      <c r="O16" s="85"/>
      <c r="P16" s="83">
        <v>1217.5411899999999</v>
      </c>
      <c r="Q16" s="74"/>
      <c r="R16" s="84">
        <f t="shared" ref="R16:R19" si="1">P16/$P$11</f>
        <v>0.57288070447366013</v>
      </c>
      <c r="S16" s="84">
        <f>P16/'סכום נכסי הקרן'!$C$42</f>
        <v>5.1936096435862091E-4</v>
      </c>
    </row>
    <row r="17" spans="2:19">
      <c r="B17" s="103" t="s">
        <v>2008</v>
      </c>
      <c r="C17" s="76" t="s">
        <v>2009</v>
      </c>
      <c r="D17" s="89" t="s">
        <v>2007</v>
      </c>
      <c r="E17" s="76" t="s">
        <v>2010</v>
      </c>
      <c r="F17" s="89" t="s">
        <v>1364</v>
      </c>
      <c r="G17" s="76" t="s">
        <v>352</v>
      </c>
      <c r="H17" s="76" t="s">
        <v>160</v>
      </c>
      <c r="I17" s="99">
        <v>42795</v>
      </c>
      <c r="J17" s="88">
        <v>6.38</v>
      </c>
      <c r="K17" s="89" t="s">
        <v>164</v>
      </c>
      <c r="L17" s="90">
        <v>3.7400000000000003E-2</v>
      </c>
      <c r="M17" s="87">
        <v>1.9400000000000001E-2</v>
      </c>
      <c r="N17" s="86">
        <v>178481</v>
      </c>
      <c r="O17" s="88">
        <v>112.95</v>
      </c>
      <c r="P17" s="86">
        <v>201.59429</v>
      </c>
      <c r="Q17" s="87">
        <v>3.4652602231205031E-4</v>
      </c>
      <c r="R17" s="87">
        <f t="shared" si="1"/>
        <v>9.4854679103765965E-2</v>
      </c>
      <c r="S17" s="87">
        <f>P17/'סכום נכסי הקרן'!$C$42</f>
        <v>8.5993152201767819E-5</v>
      </c>
    </row>
    <row r="18" spans="2:19">
      <c r="B18" s="103" t="s">
        <v>2011</v>
      </c>
      <c r="C18" s="76" t="s">
        <v>2012</v>
      </c>
      <c r="D18" s="89" t="s">
        <v>2007</v>
      </c>
      <c r="E18" s="76" t="s">
        <v>2013</v>
      </c>
      <c r="F18" s="89" t="s">
        <v>157</v>
      </c>
      <c r="G18" s="76" t="s">
        <v>524</v>
      </c>
      <c r="H18" s="76" t="s">
        <v>160</v>
      </c>
      <c r="I18" s="99">
        <v>43741</v>
      </c>
      <c r="J18" s="88">
        <v>1.23</v>
      </c>
      <c r="K18" s="89" t="s">
        <v>164</v>
      </c>
      <c r="L18" s="90">
        <v>1.34E-2</v>
      </c>
      <c r="M18" s="87">
        <v>2.3799999999999998E-2</v>
      </c>
      <c r="N18" s="86">
        <v>869000</v>
      </c>
      <c r="O18" s="88">
        <v>99.08</v>
      </c>
      <c r="P18" s="86">
        <v>861.00519999999995</v>
      </c>
      <c r="Q18" s="87">
        <v>1.332844918013634E-3</v>
      </c>
      <c r="R18" s="87">
        <f t="shared" si="1"/>
        <v>0.40512244643771322</v>
      </c>
      <c r="S18" s="87">
        <f>P18/'סכום נכסי הקרן'!$C$42</f>
        <v>3.6727504142162722E-4</v>
      </c>
    </row>
    <row r="19" spans="2:19">
      <c r="B19" s="103" t="s">
        <v>2014</v>
      </c>
      <c r="C19" s="76" t="s">
        <v>2015</v>
      </c>
      <c r="D19" s="89" t="s">
        <v>2007</v>
      </c>
      <c r="E19" s="76" t="s">
        <v>2016</v>
      </c>
      <c r="F19" s="89" t="s">
        <v>399</v>
      </c>
      <c r="G19" s="76" t="s">
        <v>639</v>
      </c>
      <c r="H19" s="76" t="s">
        <v>338</v>
      </c>
      <c r="I19" s="99">
        <v>43310</v>
      </c>
      <c r="J19" s="88">
        <v>3.84</v>
      </c>
      <c r="K19" s="89" t="s">
        <v>164</v>
      </c>
      <c r="L19" s="90">
        <v>3.5499999999999997E-2</v>
      </c>
      <c r="M19" s="87">
        <v>2.6600000000000002E-2</v>
      </c>
      <c r="N19" s="86">
        <v>149760</v>
      </c>
      <c r="O19" s="88">
        <v>103.46</v>
      </c>
      <c r="P19" s="86">
        <v>154.94170000000003</v>
      </c>
      <c r="Q19" s="87">
        <v>4.8749999999999998E-4</v>
      </c>
      <c r="R19" s="87">
        <f t="shared" si="1"/>
        <v>7.2903578932180954E-2</v>
      </c>
      <c r="S19" s="87">
        <f>P19/'סכום נכסי הקרן'!$C$42</f>
        <v>6.609277073522593E-5</v>
      </c>
    </row>
    <row r="20" spans="2:19">
      <c r="B20" s="105"/>
      <c r="C20" s="106"/>
      <c r="D20" s="106"/>
      <c r="E20" s="106"/>
      <c r="F20" s="106"/>
      <c r="G20" s="106"/>
      <c r="H20" s="106"/>
      <c r="I20" s="106"/>
      <c r="J20" s="107"/>
      <c r="K20" s="106"/>
      <c r="L20" s="106"/>
      <c r="M20" s="108"/>
      <c r="N20" s="109"/>
      <c r="O20" s="107"/>
      <c r="P20" s="106"/>
      <c r="Q20" s="106"/>
      <c r="R20" s="108"/>
      <c r="S20" s="106"/>
    </row>
    <row r="21" spans="2:19"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</row>
    <row r="22" spans="2:19"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</row>
    <row r="23" spans="2:19">
      <c r="B23" s="91" t="s">
        <v>257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</row>
    <row r="24" spans="2:19">
      <c r="B24" s="91" t="s">
        <v>111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</row>
    <row r="25" spans="2:19">
      <c r="B25" s="91" t="s">
        <v>239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</row>
    <row r="26" spans="2:19">
      <c r="B26" s="91" t="s">
        <v>247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</row>
    <row r="27" spans="2:19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</row>
    <row r="28" spans="2:19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</row>
    <row r="29" spans="2:19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</row>
    <row r="30" spans="2:19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</row>
    <row r="31" spans="2:19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</row>
    <row r="32" spans="2:19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</row>
    <row r="33" spans="2:19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</row>
    <row r="34" spans="2:19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</row>
    <row r="35" spans="2:19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</row>
    <row r="36" spans="2:19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</row>
    <row r="37" spans="2:19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</row>
    <row r="38" spans="2:19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</row>
    <row r="39" spans="2:19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</row>
    <row r="40" spans="2:19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</row>
    <row r="41" spans="2:19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</row>
    <row r="42" spans="2:19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</row>
    <row r="43" spans="2:19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</row>
    <row r="44" spans="2:19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</row>
    <row r="45" spans="2:19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</row>
    <row r="46" spans="2:19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</row>
    <row r="47" spans="2:19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</row>
    <row r="48" spans="2:19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</row>
    <row r="49" spans="2:19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</row>
    <row r="50" spans="2:19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</row>
    <row r="51" spans="2:19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</row>
    <row r="52" spans="2:19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</row>
    <row r="53" spans="2:19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</row>
    <row r="54" spans="2:19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</row>
    <row r="55" spans="2:19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</row>
    <row r="56" spans="2:19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</row>
    <row r="57" spans="2:19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</row>
    <row r="58" spans="2:19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</row>
    <row r="59" spans="2:19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</row>
    <row r="60" spans="2:19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</row>
    <row r="61" spans="2:19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</row>
    <row r="62" spans="2:19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</row>
    <row r="63" spans="2:19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</row>
    <row r="64" spans="2:19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</row>
    <row r="65" spans="2:19"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</row>
    <row r="66" spans="2:19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</row>
    <row r="67" spans="2:19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</row>
    <row r="68" spans="2:19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</row>
    <row r="69" spans="2:19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</row>
    <row r="70" spans="2:19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</row>
    <row r="71" spans="2:19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</row>
    <row r="72" spans="2:19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</row>
    <row r="73" spans="2:19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</row>
    <row r="74" spans="2:19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</row>
    <row r="75" spans="2:19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</row>
    <row r="76" spans="2:19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</row>
    <row r="77" spans="2:19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</row>
    <row r="78" spans="2:19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</row>
    <row r="79" spans="2:19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</row>
    <row r="80" spans="2:19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</row>
    <row r="81" spans="2:19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</row>
    <row r="82" spans="2:19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</row>
    <row r="83" spans="2:19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</row>
    <row r="84" spans="2:19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</row>
    <row r="85" spans="2:19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</row>
    <row r="86" spans="2:19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</row>
    <row r="87" spans="2:19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</row>
    <row r="88" spans="2:19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</row>
    <row r="89" spans="2:19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</row>
    <row r="90" spans="2:19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</row>
    <row r="91" spans="2:19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</row>
    <row r="92" spans="2:19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</row>
    <row r="93" spans="2:19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</row>
    <row r="94" spans="2:19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</row>
    <row r="95" spans="2:19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</row>
    <row r="96" spans="2:19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</row>
    <row r="97" spans="2:19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</row>
    <row r="98" spans="2:19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</row>
    <row r="99" spans="2:19"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</row>
    <row r="100" spans="2:19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</row>
    <row r="101" spans="2:19"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</row>
    <row r="102" spans="2:19"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</row>
    <row r="103" spans="2:19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</row>
    <row r="104" spans="2:19"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</row>
    <row r="105" spans="2:19"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</row>
    <row r="106" spans="2:19"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</row>
    <row r="107" spans="2:19"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</row>
    <row r="108" spans="2:19"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</row>
    <row r="109" spans="2:19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</row>
    <row r="110" spans="2:19"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</row>
    <row r="111" spans="2:19"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</row>
    <row r="112" spans="2:19"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</row>
    <row r="113" spans="2:19"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</row>
    <row r="114" spans="2:19"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</row>
    <row r="115" spans="2:19"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</row>
    <row r="116" spans="2:19"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</row>
    <row r="117" spans="2:19"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</row>
    <row r="118" spans="2:19"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</row>
    <row r="119" spans="2:19"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</row>
    <row r="120" spans="2:19">
      <c r="C120" s="1"/>
      <c r="D120" s="1"/>
      <c r="E120" s="1"/>
    </row>
    <row r="121" spans="2:19">
      <c r="C121" s="1"/>
      <c r="D121" s="1"/>
      <c r="E121" s="1"/>
    </row>
    <row r="122" spans="2:19">
      <c r="C122" s="1"/>
      <c r="D122" s="1"/>
      <c r="E122" s="1"/>
    </row>
    <row r="123" spans="2:19">
      <c r="C123" s="1"/>
      <c r="D123" s="1"/>
      <c r="E123" s="1"/>
    </row>
    <row r="124" spans="2:19">
      <c r="C124" s="1"/>
      <c r="D124" s="1"/>
      <c r="E124" s="1"/>
    </row>
    <row r="125" spans="2:19">
      <c r="C125" s="1"/>
      <c r="D125" s="1"/>
      <c r="E125" s="1"/>
    </row>
    <row r="126" spans="2:19">
      <c r="C126" s="1"/>
      <c r="D126" s="1"/>
      <c r="E126" s="1"/>
    </row>
    <row r="127" spans="2:19">
      <c r="C127" s="1"/>
      <c r="D127" s="1"/>
      <c r="E127" s="1"/>
    </row>
    <row r="128" spans="2:19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3"/>
    </row>
    <row r="539" spans="2:5">
      <c r="B539" s="43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2:B22 B27:B119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2"/>
  <sheetViews>
    <sheetView rightToLeft="1" workbookViewId="0">
      <selection activeCell="E19" sqref="E19"/>
    </sheetView>
  </sheetViews>
  <sheetFormatPr defaultColWidth="9.140625" defaultRowHeight="18"/>
  <cols>
    <col min="1" max="1" width="6.28515625" style="1" customWidth="1"/>
    <col min="2" max="2" width="51.5703125" style="2" bestFit="1" customWidth="1"/>
    <col min="3" max="3" width="10.7109375" style="2" customWidth="1"/>
    <col min="4" max="4" width="5.7109375" style="2" bestFit="1" customWidth="1"/>
    <col min="5" max="5" width="9" style="2" bestFit="1" customWidth="1"/>
    <col min="6" max="6" width="14.42578125" style="1" bestFit="1" customWidth="1"/>
    <col min="7" max="7" width="12.28515625" style="1" bestFit="1" customWidth="1"/>
    <col min="8" max="8" width="11.28515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48" t="s">
        <v>179</v>
      </c>
      <c r="C1" s="70" t="s" vm="1">
        <v>266</v>
      </c>
    </row>
    <row r="2" spans="2:98">
      <c r="B2" s="48" t="s">
        <v>178</v>
      </c>
      <c r="C2" s="70" t="s">
        <v>267</v>
      </c>
    </row>
    <row r="3" spans="2:98">
      <c r="B3" s="48" t="s">
        <v>180</v>
      </c>
      <c r="C3" s="70" t="s">
        <v>268</v>
      </c>
    </row>
    <row r="4" spans="2:98">
      <c r="B4" s="48" t="s">
        <v>181</v>
      </c>
      <c r="C4" s="70">
        <v>12145</v>
      </c>
    </row>
    <row r="6" spans="2:98" ht="26.25" customHeight="1">
      <c r="B6" s="141" t="s">
        <v>210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3"/>
    </row>
    <row r="7" spans="2:98" ht="26.25" customHeight="1">
      <c r="B7" s="141" t="s">
        <v>90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3"/>
    </row>
    <row r="8" spans="2:98" s="3" customFormat="1" ht="63">
      <c r="B8" s="22" t="s">
        <v>115</v>
      </c>
      <c r="C8" s="30" t="s">
        <v>44</v>
      </c>
      <c r="D8" s="30" t="s">
        <v>117</v>
      </c>
      <c r="E8" s="30" t="s">
        <v>116</v>
      </c>
      <c r="F8" s="30" t="s">
        <v>65</v>
      </c>
      <c r="G8" s="30" t="s">
        <v>101</v>
      </c>
      <c r="H8" s="30" t="s">
        <v>241</v>
      </c>
      <c r="I8" s="30" t="s">
        <v>240</v>
      </c>
      <c r="J8" s="30" t="s">
        <v>109</v>
      </c>
      <c r="K8" s="30" t="s">
        <v>58</v>
      </c>
      <c r="L8" s="30" t="s">
        <v>182</v>
      </c>
      <c r="M8" s="31" t="s">
        <v>184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5"/>
      <c r="C9" s="32"/>
      <c r="D9" s="16"/>
      <c r="E9" s="16"/>
      <c r="F9" s="32"/>
      <c r="G9" s="32"/>
      <c r="H9" s="32" t="s">
        <v>248</v>
      </c>
      <c r="I9" s="32"/>
      <c r="J9" s="32" t="s">
        <v>244</v>
      </c>
      <c r="K9" s="32" t="s">
        <v>19</v>
      </c>
      <c r="L9" s="32" t="s">
        <v>19</v>
      </c>
      <c r="M9" s="33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20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93" t="s">
        <v>29</v>
      </c>
      <c r="C11" s="76"/>
      <c r="D11" s="76"/>
      <c r="E11" s="76"/>
      <c r="F11" s="76"/>
      <c r="G11" s="76"/>
      <c r="H11" s="86"/>
      <c r="I11" s="86"/>
      <c r="J11" s="86">
        <v>13326.69485</v>
      </c>
      <c r="K11" s="76"/>
      <c r="L11" s="87">
        <f>J11/$J$11</f>
        <v>1</v>
      </c>
      <c r="M11" s="87">
        <f>J11/'סכום נכסי הקרן'!$C$42</f>
        <v>5.6847071342276869E-3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>
      <c r="B12" s="97" t="s">
        <v>233</v>
      </c>
      <c r="C12" s="76"/>
      <c r="D12" s="76"/>
      <c r="E12" s="76"/>
      <c r="F12" s="76"/>
      <c r="G12" s="76"/>
      <c r="H12" s="86"/>
      <c r="I12" s="86"/>
      <c r="J12" s="86">
        <v>13326.69485</v>
      </c>
      <c r="K12" s="76"/>
      <c r="L12" s="87">
        <f t="shared" ref="L12:L18" si="0">J12/$J$11</f>
        <v>1</v>
      </c>
      <c r="M12" s="87">
        <f>J12/'סכום נכסי הקרן'!$C$42</f>
        <v>5.6847071342276869E-3</v>
      </c>
    </row>
    <row r="13" spans="2:98">
      <c r="B13" s="94" t="s">
        <v>63</v>
      </c>
      <c r="C13" s="74"/>
      <c r="D13" s="74"/>
      <c r="E13" s="74"/>
      <c r="F13" s="74"/>
      <c r="G13" s="74"/>
      <c r="H13" s="83"/>
      <c r="I13" s="83"/>
      <c r="J13" s="83">
        <v>13326.69485</v>
      </c>
      <c r="K13" s="74"/>
      <c r="L13" s="84">
        <f t="shared" si="0"/>
        <v>1</v>
      </c>
      <c r="M13" s="84">
        <f>J13/'סכום נכסי הקרן'!$C$42</f>
        <v>5.6847071342276869E-3</v>
      </c>
    </row>
    <row r="14" spans="2:98">
      <c r="B14" s="79" t="s">
        <v>2017</v>
      </c>
      <c r="C14" s="76">
        <v>6824</v>
      </c>
      <c r="D14" s="89" t="s">
        <v>27</v>
      </c>
      <c r="E14" s="76"/>
      <c r="F14" s="89" t="s">
        <v>1144</v>
      </c>
      <c r="G14" s="89" t="s">
        <v>163</v>
      </c>
      <c r="H14" s="86">
        <v>11588.39</v>
      </c>
      <c r="I14" s="86">
        <v>8370.5810999999994</v>
      </c>
      <c r="J14" s="86">
        <v>3362.0740000000001</v>
      </c>
      <c r="K14" s="87">
        <v>7.0394760201315677E-3</v>
      </c>
      <c r="L14" s="87">
        <f t="shared" si="0"/>
        <v>0.2522811573193634</v>
      </c>
      <c r="M14" s="87">
        <f>J14/'סכום נכסי הקרן'!$C$42</f>
        <v>1.4341444948446026E-3</v>
      </c>
    </row>
    <row r="15" spans="2:98">
      <c r="B15" s="79" t="s">
        <v>2018</v>
      </c>
      <c r="C15" s="76">
        <v>6900</v>
      </c>
      <c r="D15" s="89" t="s">
        <v>27</v>
      </c>
      <c r="E15" s="76"/>
      <c r="F15" s="89" t="s">
        <v>1144</v>
      </c>
      <c r="G15" s="89" t="s">
        <v>163</v>
      </c>
      <c r="H15" s="86">
        <v>11333.65</v>
      </c>
      <c r="I15" s="86">
        <v>10070.1158</v>
      </c>
      <c r="J15" s="86">
        <v>3955.7869799999999</v>
      </c>
      <c r="K15" s="87">
        <v>3.1616460572157887E-3</v>
      </c>
      <c r="L15" s="87">
        <f t="shared" si="0"/>
        <v>0.29683181197774627</v>
      </c>
      <c r="M15" s="87">
        <f>J15/'סכום נכסי הקרן'!$C$42</f>
        <v>1.6874019192156258E-3</v>
      </c>
    </row>
    <row r="16" spans="2:98">
      <c r="B16" s="79" t="s">
        <v>2019</v>
      </c>
      <c r="C16" s="76">
        <v>7019</v>
      </c>
      <c r="D16" s="89" t="s">
        <v>27</v>
      </c>
      <c r="E16" s="76"/>
      <c r="F16" s="89" t="s">
        <v>1144</v>
      </c>
      <c r="G16" s="89" t="s">
        <v>163</v>
      </c>
      <c r="H16" s="86">
        <v>7695.08</v>
      </c>
      <c r="I16" s="86">
        <v>10283.0326</v>
      </c>
      <c r="J16" s="86">
        <v>2742.60275</v>
      </c>
      <c r="K16" s="87">
        <v>5.4838533447430504E-3</v>
      </c>
      <c r="L16" s="87">
        <f t="shared" si="0"/>
        <v>0.20579767008021499</v>
      </c>
      <c r="M16" s="87">
        <f>J16/'סכום נכסי הקרן'!$C$42</f>
        <v>1.169899483312434E-3</v>
      </c>
    </row>
    <row r="17" spans="2:13">
      <c r="B17" s="79" t="s">
        <v>2020</v>
      </c>
      <c r="C17" s="76">
        <v>6629</v>
      </c>
      <c r="D17" s="89" t="s">
        <v>27</v>
      </c>
      <c r="E17" s="76"/>
      <c r="F17" s="89" t="s">
        <v>1144</v>
      </c>
      <c r="G17" s="89" t="s">
        <v>166</v>
      </c>
      <c r="H17" s="86">
        <v>3608.54</v>
      </c>
      <c r="I17" s="86">
        <v>10106.7246</v>
      </c>
      <c r="J17" s="86">
        <v>1551.49452</v>
      </c>
      <c r="K17" s="87">
        <v>5.3223303834808262E-3</v>
      </c>
      <c r="L17" s="87">
        <f t="shared" si="0"/>
        <v>0.11642005294358489</v>
      </c>
      <c r="M17" s="87">
        <f>J17/'סכום נכסי הקרן'!$C$42</f>
        <v>6.6181390553556204E-4</v>
      </c>
    </row>
    <row r="18" spans="2:13">
      <c r="B18" s="79" t="s">
        <v>2021</v>
      </c>
      <c r="C18" s="76">
        <v>7425</v>
      </c>
      <c r="D18" s="89" t="s">
        <v>27</v>
      </c>
      <c r="E18" s="76"/>
      <c r="F18" s="89" t="s">
        <v>1144</v>
      </c>
      <c r="G18" s="89" t="s">
        <v>163</v>
      </c>
      <c r="H18" s="86">
        <v>501113.89</v>
      </c>
      <c r="I18" s="86">
        <v>98.726200000000006</v>
      </c>
      <c r="J18" s="86">
        <v>1714.7366000000002</v>
      </c>
      <c r="K18" s="87">
        <v>5.0661061517464495E-3</v>
      </c>
      <c r="L18" s="87">
        <f t="shared" si="0"/>
        <v>0.12866930767909046</v>
      </c>
      <c r="M18" s="87">
        <f>J18/'סכום נכסי הקרן'!$C$42</f>
        <v>7.3144733131946284E-4</v>
      </c>
    </row>
    <row r="19" spans="2:13">
      <c r="B19" s="75"/>
      <c r="C19" s="76"/>
      <c r="D19" s="76"/>
      <c r="E19" s="76"/>
      <c r="F19" s="76"/>
      <c r="G19" s="76"/>
      <c r="H19" s="86"/>
      <c r="I19" s="86"/>
      <c r="J19" s="76"/>
      <c r="K19" s="76"/>
      <c r="L19" s="87"/>
      <c r="M19" s="76"/>
    </row>
    <row r="20" spans="2:13"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</row>
    <row r="21" spans="2:13"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</row>
    <row r="22" spans="2:13">
      <c r="B22" s="91" t="s">
        <v>257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</row>
    <row r="23" spans="2:13">
      <c r="B23" s="91" t="s">
        <v>111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</row>
    <row r="24" spans="2:13">
      <c r="B24" s="91" t="s">
        <v>239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</row>
    <row r="25" spans="2:13">
      <c r="B25" s="91" t="s">
        <v>247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</row>
    <row r="26" spans="2:13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</row>
    <row r="27" spans="2:13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</row>
    <row r="28" spans="2:13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</row>
    <row r="29" spans="2:13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</row>
    <row r="30" spans="2:13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</row>
    <row r="31" spans="2:13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</row>
    <row r="32" spans="2:13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</row>
    <row r="33" spans="2:13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</row>
    <row r="34" spans="2:13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</row>
    <row r="35" spans="2:13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</row>
    <row r="36" spans="2:13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</row>
    <row r="37" spans="2:13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</row>
    <row r="38" spans="2:13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</row>
    <row r="39" spans="2:13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</row>
    <row r="40" spans="2:13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</row>
    <row r="41" spans="2:13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</row>
    <row r="42" spans="2:13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</row>
    <row r="43" spans="2:13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</row>
    <row r="44" spans="2:13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</row>
    <row r="45" spans="2:13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</row>
    <row r="46" spans="2:13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</row>
    <row r="47" spans="2:13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</row>
    <row r="48" spans="2:13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</row>
    <row r="49" spans="2:13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</row>
    <row r="50" spans="2:13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</row>
    <row r="51" spans="2:13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</row>
    <row r="52" spans="2:13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</row>
    <row r="53" spans="2:13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</row>
    <row r="54" spans="2:13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</row>
    <row r="55" spans="2:13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</row>
    <row r="56" spans="2:13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</row>
    <row r="57" spans="2:13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</row>
    <row r="58" spans="2:13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</row>
    <row r="59" spans="2:13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</row>
    <row r="60" spans="2:13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</row>
    <row r="61" spans="2:13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</row>
    <row r="62" spans="2:13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</row>
    <row r="63" spans="2:13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</row>
    <row r="64" spans="2:13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</row>
    <row r="65" spans="2:13"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</row>
    <row r="66" spans="2:13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</row>
    <row r="67" spans="2:13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</row>
    <row r="68" spans="2:13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</row>
    <row r="69" spans="2:13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</row>
    <row r="70" spans="2:13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</row>
    <row r="71" spans="2:13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</row>
    <row r="72" spans="2:13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</row>
    <row r="73" spans="2:13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</row>
    <row r="74" spans="2:13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</row>
    <row r="75" spans="2:13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</row>
    <row r="76" spans="2:13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</row>
    <row r="77" spans="2:13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</row>
    <row r="78" spans="2:13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</row>
    <row r="79" spans="2:13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</row>
    <row r="80" spans="2:13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</row>
    <row r="81" spans="2:13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</row>
    <row r="82" spans="2:13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</row>
    <row r="83" spans="2:13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</row>
    <row r="84" spans="2:13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</row>
    <row r="85" spans="2:13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</row>
    <row r="86" spans="2:13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</row>
    <row r="87" spans="2:13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</row>
    <row r="88" spans="2:13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</row>
    <row r="89" spans="2:13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</row>
    <row r="90" spans="2:13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</row>
    <row r="91" spans="2:13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</row>
    <row r="92" spans="2:13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</row>
    <row r="93" spans="2:13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</row>
    <row r="94" spans="2:13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</row>
    <row r="95" spans="2:13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</row>
    <row r="96" spans="2:13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</row>
    <row r="97" spans="2:13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</row>
    <row r="98" spans="2:13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</row>
    <row r="99" spans="2:13"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</row>
    <row r="100" spans="2:13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</row>
    <row r="101" spans="2:13"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</row>
    <row r="102" spans="2:13"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</row>
    <row r="103" spans="2:13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</row>
    <row r="104" spans="2:13"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</row>
    <row r="105" spans="2:13"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</row>
    <row r="106" spans="2:13"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</row>
    <row r="107" spans="2:13"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</row>
    <row r="108" spans="2:13"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</row>
    <row r="109" spans="2:13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</row>
    <row r="110" spans="2:13"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</row>
    <row r="111" spans="2:13"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</row>
    <row r="112" spans="2:13"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</row>
    <row r="113" spans="2:13"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</row>
    <row r="114" spans="2:13"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</row>
    <row r="115" spans="2:13"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</row>
    <row r="116" spans="2:13"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</row>
    <row r="117" spans="2:13"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</row>
    <row r="118" spans="2:13"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</row>
    <row r="119" spans="2:13">
      <c r="C119" s="1"/>
      <c r="D119" s="1"/>
      <c r="E119" s="1"/>
    </row>
    <row r="120" spans="2:13">
      <c r="C120" s="1"/>
      <c r="D120" s="1"/>
      <c r="E120" s="1"/>
    </row>
    <row r="121" spans="2:13">
      <c r="C121" s="1"/>
      <c r="D121" s="1"/>
      <c r="E121" s="1"/>
    </row>
    <row r="122" spans="2:13">
      <c r="C122" s="1"/>
      <c r="D122" s="1"/>
      <c r="E122" s="1"/>
    </row>
    <row r="123" spans="2:13">
      <c r="C123" s="1"/>
      <c r="D123" s="1"/>
      <c r="E123" s="1"/>
    </row>
    <row r="124" spans="2:13">
      <c r="C124" s="1"/>
      <c r="D124" s="1"/>
      <c r="E124" s="1"/>
    </row>
    <row r="125" spans="2:13">
      <c r="C125" s="1"/>
      <c r="D125" s="1"/>
      <c r="E125" s="1"/>
    </row>
    <row r="126" spans="2:13">
      <c r="C126" s="1"/>
      <c r="D126" s="1"/>
      <c r="E126" s="1"/>
    </row>
    <row r="127" spans="2:13">
      <c r="C127" s="1"/>
      <c r="D127" s="1"/>
      <c r="E127" s="1"/>
    </row>
    <row r="128" spans="2:13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3"/>
      <c r="C400" s="1"/>
      <c r="D400" s="1"/>
      <c r="E400" s="1"/>
    </row>
    <row r="401" spans="2:5">
      <c r="B401" s="43"/>
      <c r="C401" s="1"/>
      <c r="D401" s="1"/>
      <c r="E401" s="1"/>
    </row>
    <row r="402" spans="2:5">
      <c r="B402" s="3"/>
      <c r="C402" s="1"/>
      <c r="D402" s="1"/>
      <c r="E402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D22:XFD1048576 D18:AF21 AH18:XFD21 C5:C1048576 A1:B1048576 D1:XFD17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AY637"/>
  <sheetViews>
    <sheetView rightToLeft="1" workbookViewId="0">
      <selection activeCell="G49" sqref="G49"/>
    </sheetView>
  </sheetViews>
  <sheetFormatPr defaultColWidth="9.140625" defaultRowHeight="18"/>
  <cols>
    <col min="1" max="1" width="6.28515625" style="1" customWidth="1"/>
    <col min="2" max="2" width="47.42578125" style="2" bestFit="1" customWidth="1"/>
    <col min="3" max="3" width="62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7.28515625" style="1" bestFit="1" customWidth="1"/>
    <col min="8" max="8" width="10.140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2" width="7.5703125" style="3" customWidth="1"/>
    <col min="13" max="13" width="7.85546875" style="3" customWidth="1"/>
    <col min="14" max="14" width="8.140625" style="3" customWidth="1"/>
    <col min="15" max="15" width="6.28515625" style="3" customWidth="1"/>
    <col min="16" max="16" width="8" style="3" customWidth="1"/>
    <col min="17" max="17" width="8.7109375" style="3" customWidth="1"/>
    <col min="18" max="18" width="10" style="3" customWidth="1"/>
    <col min="19" max="19" width="9.5703125" style="1" customWidth="1"/>
    <col min="20" max="20" width="6.140625" style="1" customWidth="1"/>
    <col min="21" max="22" width="5.7109375" style="1" customWidth="1"/>
    <col min="23" max="23" width="6.85546875" style="1" customWidth="1"/>
    <col min="24" max="24" width="6.42578125" style="1" customWidth="1"/>
    <col min="25" max="25" width="6.7109375" style="1" customWidth="1"/>
    <col min="26" max="26" width="7.28515625" style="1" customWidth="1"/>
    <col min="27" max="38" width="5.7109375" style="1" customWidth="1"/>
    <col min="39" max="16384" width="9.140625" style="1"/>
  </cols>
  <sheetData>
    <row r="1" spans="2:51">
      <c r="B1" s="48" t="s">
        <v>179</v>
      </c>
      <c r="C1" s="70" t="s" vm="1">
        <v>266</v>
      </c>
    </row>
    <row r="2" spans="2:51">
      <c r="B2" s="48" t="s">
        <v>178</v>
      </c>
      <c r="C2" s="70" t="s">
        <v>267</v>
      </c>
    </row>
    <row r="3" spans="2:51">
      <c r="B3" s="48" t="s">
        <v>180</v>
      </c>
      <c r="C3" s="70" t="s">
        <v>268</v>
      </c>
    </row>
    <row r="4" spans="2:51">
      <c r="B4" s="48" t="s">
        <v>181</v>
      </c>
      <c r="C4" s="70">
        <v>12145</v>
      </c>
    </row>
    <row r="6" spans="2:51" ht="26.25" customHeight="1">
      <c r="B6" s="141" t="s">
        <v>210</v>
      </c>
      <c r="C6" s="142"/>
      <c r="D6" s="142"/>
      <c r="E6" s="142"/>
      <c r="F6" s="142"/>
      <c r="G6" s="142"/>
      <c r="H6" s="142"/>
      <c r="I6" s="142"/>
      <c r="J6" s="142"/>
      <c r="K6" s="143"/>
    </row>
    <row r="7" spans="2:51" ht="26.25" customHeight="1">
      <c r="B7" s="141" t="s">
        <v>96</v>
      </c>
      <c r="C7" s="142"/>
      <c r="D7" s="142"/>
      <c r="E7" s="142"/>
      <c r="F7" s="142"/>
      <c r="G7" s="142"/>
      <c r="H7" s="142"/>
      <c r="I7" s="142"/>
      <c r="J7" s="142"/>
      <c r="K7" s="143"/>
    </row>
    <row r="8" spans="2:51" s="3" customFormat="1" ht="78.75">
      <c r="B8" s="22" t="s">
        <v>115</v>
      </c>
      <c r="C8" s="30" t="s">
        <v>44</v>
      </c>
      <c r="D8" s="30" t="s">
        <v>101</v>
      </c>
      <c r="E8" s="30" t="s">
        <v>102</v>
      </c>
      <c r="F8" s="30" t="s">
        <v>241</v>
      </c>
      <c r="G8" s="30" t="s">
        <v>240</v>
      </c>
      <c r="H8" s="30" t="s">
        <v>109</v>
      </c>
      <c r="I8" s="30" t="s">
        <v>58</v>
      </c>
      <c r="J8" s="30" t="s">
        <v>182</v>
      </c>
      <c r="K8" s="31" t="s">
        <v>184</v>
      </c>
      <c r="AY8" s="1"/>
    </row>
    <row r="9" spans="2:51" s="3" customFormat="1" ht="21" customHeight="1">
      <c r="B9" s="15"/>
      <c r="C9" s="16"/>
      <c r="D9" s="16"/>
      <c r="E9" s="32" t="s">
        <v>21</v>
      </c>
      <c r="F9" s="32" t="s">
        <v>248</v>
      </c>
      <c r="G9" s="32"/>
      <c r="H9" s="32" t="s">
        <v>244</v>
      </c>
      <c r="I9" s="32" t="s">
        <v>19</v>
      </c>
      <c r="J9" s="32" t="s">
        <v>19</v>
      </c>
      <c r="K9" s="33" t="s">
        <v>19</v>
      </c>
      <c r="AY9" s="1"/>
    </row>
    <row r="10" spans="2:51" s="4" customFormat="1" ht="18" customHeight="1">
      <c r="B10" s="18"/>
      <c r="C10" s="19" t="s">
        <v>0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3"/>
      <c r="M10" s="3"/>
      <c r="N10" s="3"/>
      <c r="O10" s="3"/>
      <c r="P10" s="3"/>
      <c r="Q10" s="3"/>
      <c r="AY10" s="1"/>
    </row>
    <row r="11" spans="2:51" s="4" customFormat="1" ht="18" customHeight="1">
      <c r="B11" s="71" t="s">
        <v>2022</v>
      </c>
      <c r="C11" s="72"/>
      <c r="D11" s="72"/>
      <c r="E11" s="72"/>
      <c r="F11" s="80"/>
      <c r="G11" s="82"/>
      <c r="H11" s="80">
        <v>37075.16156</v>
      </c>
      <c r="I11" s="72"/>
      <c r="J11" s="81">
        <f>H11/$H$11</f>
        <v>1</v>
      </c>
      <c r="K11" s="81">
        <f>H11/'סכום נכסי הקרן'!$C$42</f>
        <v>1.5814981718649927E-2</v>
      </c>
      <c r="L11" s="3"/>
      <c r="M11" s="3"/>
      <c r="N11" s="3"/>
      <c r="O11" s="3"/>
      <c r="P11" s="3"/>
      <c r="Q11" s="3"/>
      <c r="AY11" s="1"/>
    </row>
    <row r="12" spans="2:51" ht="21" customHeight="1">
      <c r="B12" s="73" t="s">
        <v>2023</v>
      </c>
      <c r="C12" s="74"/>
      <c r="D12" s="74"/>
      <c r="E12" s="74"/>
      <c r="F12" s="83"/>
      <c r="G12" s="85"/>
      <c r="H12" s="83">
        <v>1825.8795700000003</v>
      </c>
      <c r="I12" s="74"/>
      <c r="J12" s="84">
        <f t="shared" ref="J12:J14" si="0">H12/$H$11</f>
        <v>4.9248054308411227E-2</v>
      </c>
      <c r="K12" s="84">
        <f>H12/'סכום נכסי הקרן'!$C$42</f>
        <v>7.7885707856660221E-4</v>
      </c>
      <c r="R12" s="1"/>
    </row>
    <row r="13" spans="2:51">
      <c r="B13" s="94" t="s">
        <v>229</v>
      </c>
      <c r="C13" s="74"/>
      <c r="D13" s="74"/>
      <c r="E13" s="74"/>
      <c r="F13" s="83"/>
      <c r="G13" s="85"/>
      <c r="H13" s="83">
        <v>171.49806000000001</v>
      </c>
      <c r="I13" s="74"/>
      <c r="J13" s="84">
        <f t="shared" si="0"/>
        <v>4.6256861139353051E-3</v>
      </c>
      <c r="K13" s="84">
        <f>H13/'סכום נכסי הקרן'!$C$42</f>
        <v>7.3155141328099668E-5</v>
      </c>
      <c r="R13" s="1"/>
    </row>
    <row r="14" spans="2:51">
      <c r="B14" s="79" t="s">
        <v>2024</v>
      </c>
      <c r="C14" s="76">
        <v>7034</v>
      </c>
      <c r="D14" s="89" t="s">
        <v>163</v>
      </c>
      <c r="E14" s="99">
        <v>43850</v>
      </c>
      <c r="F14" s="86">
        <v>49480.11</v>
      </c>
      <c r="G14" s="88">
        <v>100</v>
      </c>
      <c r="H14" s="86">
        <v>171.49806000000001</v>
      </c>
      <c r="I14" s="87">
        <v>4.5214831655736318E-3</v>
      </c>
      <c r="J14" s="87">
        <f t="shared" si="0"/>
        <v>4.6256861139353051E-3</v>
      </c>
      <c r="K14" s="87">
        <f>H14/'סכום נכסי הקרן'!$C$42</f>
        <v>7.3155141328099668E-5</v>
      </c>
      <c r="R14" s="1"/>
    </row>
    <row r="15" spans="2:51">
      <c r="B15" s="75"/>
      <c r="C15" s="76"/>
      <c r="D15" s="76"/>
      <c r="E15" s="76"/>
      <c r="F15" s="86"/>
      <c r="G15" s="88"/>
      <c r="H15" s="76"/>
      <c r="I15" s="76"/>
      <c r="J15" s="87"/>
      <c r="K15" s="76"/>
      <c r="R15" s="1"/>
    </row>
    <row r="16" spans="2:51">
      <c r="B16" s="94" t="s">
        <v>231</v>
      </c>
      <c r="C16" s="76"/>
      <c r="D16" s="76"/>
      <c r="E16" s="76"/>
      <c r="F16" s="86"/>
      <c r="G16" s="88"/>
      <c r="H16" s="86">
        <v>353.60464000000002</v>
      </c>
      <c r="I16" s="76"/>
      <c r="J16" s="87">
        <f>H16/$H$11</f>
        <v>9.5375077308226842E-3</v>
      </c>
      <c r="K16" s="87">
        <f>H16/'סכום נכסי הקרן'!$C$42</f>
        <v>1.5083551040444309E-4</v>
      </c>
      <c r="R16" s="1"/>
    </row>
    <row r="17" spans="2:18">
      <c r="B17" s="79" t="s">
        <v>2025</v>
      </c>
      <c r="C17" s="76">
        <v>7004</v>
      </c>
      <c r="D17" s="89" t="s">
        <v>164</v>
      </c>
      <c r="E17" s="99">
        <v>43614</v>
      </c>
      <c r="F17" s="86">
        <v>448829.7</v>
      </c>
      <c r="G17" s="88">
        <v>78.783699999999996</v>
      </c>
      <c r="H17" s="86">
        <v>353.60464000000002</v>
      </c>
      <c r="I17" s="87">
        <v>3.8664227533333328E-3</v>
      </c>
      <c r="J17" s="87">
        <f>H17/$H$11</f>
        <v>9.5375077308226842E-3</v>
      </c>
      <c r="K17" s="87">
        <f>H17/'סכום נכסי הקרן'!$C$42</f>
        <v>1.5083551040444309E-4</v>
      </c>
      <c r="R17" s="1"/>
    </row>
    <row r="18" spans="2:18">
      <c r="B18" s="75"/>
      <c r="C18" s="76"/>
      <c r="D18" s="76"/>
      <c r="E18" s="76"/>
      <c r="F18" s="86"/>
      <c r="G18" s="88"/>
      <c r="H18" s="76"/>
      <c r="I18" s="76"/>
      <c r="J18" s="87"/>
      <c r="K18" s="76"/>
      <c r="R18" s="1"/>
    </row>
    <row r="19" spans="2:18">
      <c r="B19" s="94" t="s">
        <v>232</v>
      </c>
      <c r="C19" s="74"/>
      <c r="D19" s="74"/>
      <c r="E19" s="74"/>
      <c r="F19" s="83"/>
      <c r="G19" s="85"/>
      <c r="H19" s="83">
        <v>1300.7768700000001</v>
      </c>
      <c r="I19" s="74"/>
      <c r="J19" s="84">
        <f t="shared" ref="J19:J23" si="1">H19/$H$11</f>
        <v>3.5084860463653236E-2</v>
      </c>
      <c r="K19" s="84">
        <f>H19/'סכום נכסי הקרן'!$C$42</f>
        <v>5.5486642683405941E-4</v>
      </c>
      <c r="R19" s="1"/>
    </row>
    <row r="20" spans="2:18">
      <c r="B20" s="79" t="s">
        <v>2026</v>
      </c>
      <c r="C20" s="76">
        <v>7055</v>
      </c>
      <c r="D20" s="89" t="s">
        <v>163</v>
      </c>
      <c r="E20" s="99">
        <v>43914</v>
      </c>
      <c r="F20" s="86">
        <v>61914.64</v>
      </c>
      <c r="G20" s="88">
        <v>100</v>
      </c>
      <c r="H20" s="86">
        <v>214.59614000000002</v>
      </c>
      <c r="I20" s="87">
        <v>3.0655278666666666E-3</v>
      </c>
      <c r="J20" s="87">
        <f t="shared" si="1"/>
        <v>5.7881376903162448E-3</v>
      </c>
      <c r="K20" s="87">
        <f>H20/'סכום נכסי הקרן'!$C$42</f>
        <v>9.1539291757380007E-5</v>
      </c>
      <c r="R20" s="1"/>
    </row>
    <row r="21" spans="2:18">
      <c r="B21" s="79" t="s">
        <v>2027</v>
      </c>
      <c r="C21" s="76">
        <v>7038</v>
      </c>
      <c r="D21" s="89" t="s">
        <v>163</v>
      </c>
      <c r="E21" s="99">
        <v>43556</v>
      </c>
      <c r="F21" s="86">
        <v>29958.23</v>
      </c>
      <c r="G21" s="88">
        <v>100</v>
      </c>
      <c r="H21" s="86">
        <v>103.83523</v>
      </c>
      <c r="I21" s="87">
        <v>9.2179246153846147E-4</v>
      </c>
      <c r="J21" s="87">
        <f t="shared" si="1"/>
        <v>2.8006683081329233E-3</v>
      </c>
      <c r="K21" s="87">
        <f>H21/'סכום נכסי הקרן'!$C$42</f>
        <v>4.4292518093124401E-5</v>
      </c>
      <c r="R21" s="1"/>
    </row>
    <row r="22" spans="2:18" ht="16.5" customHeight="1">
      <c r="B22" s="79" t="s">
        <v>2028</v>
      </c>
      <c r="C22" s="76">
        <v>6662</v>
      </c>
      <c r="D22" s="89" t="s">
        <v>163</v>
      </c>
      <c r="E22" s="99">
        <v>43556</v>
      </c>
      <c r="F22" s="86">
        <v>20878.68</v>
      </c>
      <c r="G22" s="88">
        <v>65.377499999999998</v>
      </c>
      <c r="H22" s="86">
        <v>47.310760000000002</v>
      </c>
      <c r="I22" s="87">
        <v>2.5215798695652171E-3</v>
      </c>
      <c r="J22" s="87">
        <f t="shared" si="1"/>
        <v>1.2760769747000395E-3</v>
      </c>
      <c r="K22" s="87">
        <f>H22/'סכום נכסי הקרן'!$C$42</f>
        <v>2.0181134026471228E-5</v>
      </c>
      <c r="R22" s="1"/>
    </row>
    <row r="23" spans="2:18" ht="16.5" customHeight="1">
      <c r="B23" s="79" t="s">
        <v>2029</v>
      </c>
      <c r="C23" s="76">
        <v>7029</v>
      </c>
      <c r="D23" s="89" t="s">
        <v>164</v>
      </c>
      <c r="E23" s="99">
        <v>43739</v>
      </c>
      <c r="F23" s="86">
        <v>961310.23</v>
      </c>
      <c r="G23" s="88">
        <v>97.2667</v>
      </c>
      <c r="H23" s="86">
        <v>935.03473999999994</v>
      </c>
      <c r="I23" s="87">
        <v>2.7046753488372093E-3</v>
      </c>
      <c r="J23" s="87">
        <f t="shared" si="1"/>
        <v>2.521997749050402E-2</v>
      </c>
      <c r="K23" s="87">
        <f>H23/'סכום נכסי הקרן'!$C$42</f>
        <v>3.9885348295708368E-4</v>
      </c>
      <c r="R23" s="1"/>
    </row>
    <row r="24" spans="2:18" ht="16.5" customHeight="1">
      <c r="B24" s="75"/>
      <c r="C24" s="76"/>
      <c r="D24" s="76"/>
      <c r="E24" s="76"/>
      <c r="F24" s="86"/>
      <c r="G24" s="88"/>
      <c r="H24" s="76"/>
      <c r="I24" s="76"/>
      <c r="J24" s="87"/>
      <c r="K24" s="76"/>
      <c r="R24" s="1"/>
    </row>
    <row r="25" spans="2:18">
      <c r="B25" s="73" t="s">
        <v>2030</v>
      </c>
      <c r="C25" s="74"/>
      <c r="D25" s="74"/>
      <c r="E25" s="74"/>
      <c r="F25" s="83"/>
      <c r="G25" s="85"/>
      <c r="H25" s="83">
        <v>35249.281990000003</v>
      </c>
      <c r="I25" s="74"/>
      <c r="J25" s="84">
        <f t="shared" ref="J25:J26" si="2">H25/$H$11</f>
        <v>0.95075194569158883</v>
      </c>
      <c r="K25" s="84">
        <f>H25/'סכום נכסי הקרן'!$C$42</f>
        <v>1.5036124640083325E-2</v>
      </c>
      <c r="R25" s="1"/>
    </row>
    <row r="26" spans="2:18">
      <c r="B26" s="94" t="s">
        <v>231</v>
      </c>
      <c r="C26" s="74"/>
      <c r="D26" s="74"/>
      <c r="E26" s="74"/>
      <c r="F26" s="83"/>
      <c r="G26" s="85"/>
      <c r="H26" s="83">
        <v>571.62482</v>
      </c>
      <c r="I26" s="74"/>
      <c r="J26" s="84">
        <f t="shared" si="2"/>
        <v>1.5417999435415003E-2</v>
      </c>
      <c r="K26" s="84">
        <f>H26/'סכום נכסי הקרן'!$C$42</f>
        <v>2.4383537920924313E-4</v>
      </c>
      <c r="R26" s="1"/>
    </row>
    <row r="27" spans="2:18">
      <c r="B27" s="79" t="s">
        <v>2031</v>
      </c>
      <c r="C27" s="76">
        <v>6649</v>
      </c>
      <c r="D27" s="89" t="s">
        <v>163</v>
      </c>
      <c r="E27" s="99">
        <v>43466</v>
      </c>
      <c r="F27" s="86">
        <v>198284.22</v>
      </c>
      <c r="G27" s="88">
        <v>83.175299999999993</v>
      </c>
      <c r="H27" s="86">
        <v>571.62482</v>
      </c>
      <c r="I27" s="87">
        <v>3.5250334206646979E-5</v>
      </c>
      <c r="J27" s="87">
        <f>H27/$H$11</f>
        <v>1.5417999435415003E-2</v>
      </c>
      <c r="K27" s="87">
        <f>H27/'סכום נכסי הקרן'!$C$42</f>
        <v>2.4383537920924313E-4</v>
      </c>
      <c r="R27" s="1"/>
    </row>
    <row r="28" spans="2:18">
      <c r="B28" s="75"/>
      <c r="C28" s="76"/>
      <c r="D28" s="76"/>
      <c r="E28" s="76"/>
      <c r="F28" s="86"/>
      <c r="G28" s="88"/>
      <c r="H28" s="76"/>
      <c r="I28" s="76"/>
      <c r="J28" s="87"/>
      <c r="K28" s="76"/>
      <c r="R28" s="1"/>
    </row>
    <row r="29" spans="2:18">
      <c r="B29" s="94" t="s">
        <v>232</v>
      </c>
      <c r="C29" s="74"/>
      <c r="D29" s="74"/>
      <c r="E29" s="74"/>
      <c r="F29" s="83"/>
      <c r="G29" s="85"/>
      <c r="H29" s="83">
        <v>34677.657169999999</v>
      </c>
      <c r="I29" s="74"/>
      <c r="J29" s="84">
        <f t="shared" ref="J29:J60" si="3">H29/$H$11</f>
        <v>0.93533394625617372</v>
      </c>
      <c r="K29" s="84">
        <f>H29/'סכום נכסי הקרן'!$C$42</f>
        <v>1.4792289260874079E-2</v>
      </c>
      <c r="R29" s="1"/>
    </row>
    <row r="30" spans="2:18">
      <c r="B30" s="79" t="s">
        <v>2032</v>
      </c>
      <c r="C30" s="76">
        <v>7043</v>
      </c>
      <c r="D30" s="89" t="s">
        <v>165</v>
      </c>
      <c r="E30" s="99">
        <v>43860</v>
      </c>
      <c r="F30" s="86">
        <v>450131.47</v>
      </c>
      <c r="G30" s="88">
        <v>102.0951</v>
      </c>
      <c r="H30" s="86">
        <v>1784.3879899999999</v>
      </c>
      <c r="I30" s="87">
        <v>5.9567418500000005E-4</v>
      </c>
      <c r="J30" s="87">
        <f t="shared" si="3"/>
        <v>4.8128933628846467E-2</v>
      </c>
      <c r="K30" s="87">
        <f>H30/'סכום נכסי הקרן'!$C$42</f>
        <v>7.6115820547832246E-4</v>
      </c>
      <c r="R30" s="1"/>
    </row>
    <row r="31" spans="2:18">
      <c r="B31" s="79" t="s">
        <v>2033</v>
      </c>
      <c r="C31" s="76">
        <v>5339</v>
      </c>
      <c r="D31" s="89" t="s">
        <v>163</v>
      </c>
      <c r="E31" s="99">
        <v>42916</v>
      </c>
      <c r="F31" s="86">
        <v>185600.4</v>
      </c>
      <c r="G31" s="88">
        <v>97.476299999999995</v>
      </c>
      <c r="H31" s="86">
        <v>627.05624</v>
      </c>
      <c r="I31" s="87">
        <v>4.2320813103807032E-4</v>
      </c>
      <c r="J31" s="87">
        <f t="shared" si="3"/>
        <v>1.6913108766504321E-2</v>
      </c>
      <c r="K31" s="87">
        <f>H31/'סכום נכסי הקרן'!$C$42</f>
        <v>2.6748050594780363E-4</v>
      </c>
      <c r="R31" s="1"/>
    </row>
    <row r="32" spans="2:18">
      <c r="B32" s="79" t="s">
        <v>2034</v>
      </c>
      <c r="C32" s="76">
        <v>7006</v>
      </c>
      <c r="D32" s="89" t="s">
        <v>165</v>
      </c>
      <c r="E32" s="99">
        <v>43617</v>
      </c>
      <c r="F32" s="86">
        <v>166410.38</v>
      </c>
      <c r="G32" s="88">
        <v>91.098600000000005</v>
      </c>
      <c r="H32" s="86">
        <v>588.62288999999998</v>
      </c>
      <c r="I32" s="87">
        <v>3.852614102247552E-5</v>
      </c>
      <c r="J32" s="87">
        <f t="shared" si="3"/>
        <v>1.5876475387636854E-2</v>
      </c>
      <c r="K32" s="87">
        <f>H32/'סכום נכסי הקרן'!$C$42</f>
        <v>2.5108616801207233E-4</v>
      </c>
      <c r="R32" s="1"/>
    </row>
    <row r="33" spans="2:18">
      <c r="B33" s="79" t="s">
        <v>2035</v>
      </c>
      <c r="C33" s="76">
        <v>7025</v>
      </c>
      <c r="D33" s="89" t="s">
        <v>163</v>
      </c>
      <c r="E33" s="99">
        <v>43556</v>
      </c>
      <c r="F33" s="86">
        <v>68275.09</v>
      </c>
      <c r="G33" s="88">
        <v>64.444299999999998</v>
      </c>
      <c r="H33" s="86">
        <v>152.50192000000001</v>
      </c>
      <c r="I33" s="87">
        <v>1.7675412166666667E-4</v>
      </c>
      <c r="J33" s="87">
        <f t="shared" si="3"/>
        <v>4.1133177465242044E-3</v>
      </c>
      <c r="K33" s="87">
        <f>H33/'סכום נכסי הקרן'!$C$42</f>
        <v>6.5052044964278598E-5</v>
      </c>
      <c r="R33" s="1"/>
    </row>
    <row r="34" spans="2:18">
      <c r="B34" s="79" t="s">
        <v>2036</v>
      </c>
      <c r="C34" s="76">
        <v>6650</v>
      </c>
      <c r="D34" s="89" t="s">
        <v>165</v>
      </c>
      <c r="E34" s="99">
        <v>43466</v>
      </c>
      <c r="F34" s="86">
        <v>101188.76</v>
      </c>
      <c r="G34" s="88">
        <v>77.368399999999994</v>
      </c>
      <c r="H34" s="86">
        <v>303.97710999999998</v>
      </c>
      <c r="I34" s="87">
        <v>2.21134538751301E-4</v>
      </c>
      <c r="J34" s="87">
        <f t="shared" si="3"/>
        <v>8.1989422893832421E-3</v>
      </c>
      <c r="K34" s="87">
        <f>H34/'סכום נכסי הקרן'!$C$42</f>
        <v>1.2966612241886174E-4</v>
      </c>
      <c r="R34" s="1"/>
    </row>
    <row r="35" spans="2:18">
      <c r="B35" s="79" t="s">
        <v>2037</v>
      </c>
      <c r="C35" s="76">
        <v>7035</v>
      </c>
      <c r="D35" s="89" t="s">
        <v>165</v>
      </c>
      <c r="E35" s="99">
        <v>43847</v>
      </c>
      <c r="F35" s="86">
        <v>176269.32</v>
      </c>
      <c r="G35" s="88">
        <v>100</v>
      </c>
      <c r="H35" s="86">
        <v>684.41852000000006</v>
      </c>
      <c r="I35" s="87">
        <v>4.4067328992337051E-4</v>
      </c>
      <c r="J35" s="87">
        <f t="shared" si="3"/>
        <v>1.8460297708814626E-2</v>
      </c>
      <c r="K35" s="87">
        <f>H35/'סכום נכסי הקרן'!$C$42</f>
        <v>2.919492707857384E-4</v>
      </c>
      <c r="R35" s="1"/>
    </row>
    <row r="36" spans="2:18">
      <c r="B36" s="79" t="s">
        <v>2038</v>
      </c>
      <c r="C36" s="76">
        <v>7040</v>
      </c>
      <c r="D36" s="89" t="s">
        <v>165</v>
      </c>
      <c r="E36" s="99">
        <v>43891</v>
      </c>
      <c r="F36" s="86">
        <v>64898.46</v>
      </c>
      <c r="G36" s="88">
        <v>100</v>
      </c>
      <c r="H36" s="86">
        <v>251.98774</v>
      </c>
      <c r="I36" s="87">
        <v>2.0280768749999999E-4</v>
      </c>
      <c r="J36" s="87">
        <f t="shared" si="3"/>
        <v>6.7966727425367961E-3</v>
      </c>
      <c r="K36" s="87">
        <f>H36/'סכום נכסי הקרן'!$C$42</f>
        <v>1.0748925517086568E-4</v>
      </c>
      <c r="R36" s="1"/>
    </row>
    <row r="37" spans="2:18">
      <c r="B37" s="79" t="s">
        <v>2039</v>
      </c>
      <c r="C37" s="76">
        <v>7032</v>
      </c>
      <c r="D37" s="89" t="s">
        <v>163</v>
      </c>
      <c r="E37" s="99">
        <v>43853</v>
      </c>
      <c r="F37" s="86">
        <v>102025.56</v>
      </c>
      <c r="G37" s="88">
        <v>99.9863</v>
      </c>
      <c r="H37" s="86">
        <v>353.57213999999999</v>
      </c>
      <c r="I37" s="87">
        <v>1.8686000000000001E-4</v>
      </c>
      <c r="J37" s="87">
        <f t="shared" si="3"/>
        <v>9.5366311331591125E-3</v>
      </c>
      <c r="K37" s="87">
        <f>H37/'סכום נכסי הקרן'!$C$42</f>
        <v>1.5082164702841908E-4</v>
      </c>
      <c r="R37" s="1"/>
    </row>
    <row r="38" spans="2:18">
      <c r="B38" s="79" t="s">
        <v>2040</v>
      </c>
      <c r="C38" s="76">
        <v>6648</v>
      </c>
      <c r="D38" s="89" t="s">
        <v>163</v>
      </c>
      <c r="E38" s="99">
        <v>43466</v>
      </c>
      <c r="F38" s="86">
        <v>244158.7</v>
      </c>
      <c r="G38" s="88">
        <v>88.554000000000002</v>
      </c>
      <c r="H38" s="86">
        <v>749.39184</v>
      </c>
      <c r="I38" s="87">
        <v>1.1267069394183956E-4</v>
      </c>
      <c r="J38" s="87">
        <f t="shared" si="3"/>
        <v>2.0212773416704702E-2</v>
      </c>
      <c r="K38" s="87">
        <f>H38/'סכום נכסי הקרן'!$C$42</f>
        <v>3.1966464206839801E-4</v>
      </c>
    </row>
    <row r="39" spans="2:18">
      <c r="B39" s="79" t="s">
        <v>2041</v>
      </c>
      <c r="C39" s="76">
        <v>6665</v>
      </c>
      <c r="D39" s="89" t="s">
        <v>163</v>
      </c>
      <c r="E39" s="99">
        <v>43586</v>
      </c>
      <c r="F39" s="86">
        <v>98050.62</v>
      </c>
      <c r="G39" s="88">
        <v>98.2577</v>
      </c>
      <c r="H39" s="86">
        <v>333.92234000000002</v>
      </c>
      <c r="I39" s="87">
        <v>2.4942910815939281E-4</v>
      </c>
      <c r="J39" s="87">
        <f t="shared" si="3"/>
        <v>9.0066320940935651E-3</v>
      </c>
      <c r="K39" s="87">
        <f>H39/'סכום נכסי הקרן'!$C$42</f>
        <v>1.424397219146954E-4</v>
      </c>
    </row>
    <row r="40" spans="2:18">
      <c r="B40" s="79" t="s">
        <v>2042</v>
      </c>
      <c r="C40" s="76">
        <v>7016</v>
      </c>
      <c r="D40" s="89" t="s">
        <v>163</v>
      </c>
      <c r="E40" s="99">
        <v>43627</v>
      </c>
      <c r="F40" s="86">
        <v>82807.259999999995</v>
      </c>
      <c r="G40" s="88">
        <v>80.037899999999993</v>
      </c>
      <c r="H40" s="86">
        <v>229.71673999999999</v>
      </c>
      <c r="I40" s="87">
        <v>4.7583398190045243E-4</v>
      </c>
      <c r="J40" s="87">
        <f t="shared" si="3"/>
        <v>6.1959740789865889E-3</v>
      </c>
      <c r="K40" s="87">
        <f>H40/'סכום נכסי הקרן'!$C$42</f>
        <v>9.798921678840171E-5</v>
      </c>
    </row>
    <row r="41" spans="2:18">
      <c r="B41" s="79" t="s">
        <v>2043</v>
      </c>
      <c r="C41" s="76">
        <v>6657</v>
      </c>
      <c r="D41" s="89" t="s">
        <v>163</v>
      </c>
      <c r="E41" s="99">
        <v>42916</v>
      </c>
      <c r="F41" s="86">
        <v>23582.43</v>
      </c>
      <c r="G41" s="88">
        <v>104.22150000000001</v>
      </c>
      <c r="H41" s="86">
        <v>85.187210000000007</v>
      </c>
      <c r="I41" s="87">
        <v>2.4884836984657311E-3</v>
      </c>
      <c r="J41" s="87">
        <f t="shared" si="3"/>
        <v>2.2976895154492756E-3</v>
      </c>
      <c r="K41" s="87">
        <f>H41/'סכום נכסי הקרן'!$C$42</f>
        <v>3.6337917681963895E-5</v>
      </c>
    </row>
    <row r="42" spans="2:18">
      <c r="B42" s="79" t="s">
        <v>2044</v>
      </c>
      <c r="C42" s="76">
        <v>7009</v>
      </c>
      <c r="D42" s="89" t="s">
        <v>163</v>
      </c>
      <c r="E42" s="99">
        <v>42916</v>
      </c>
      <c r="F42" s="86">
        <v>25005.43</v>
      </c>
      <c r="G42" s="88">
        <v>92.654899999999998</v>
      </c>
      <c r="H42" s="86">
        <v>80.302890000000005</v>
      </c>
      <c r="I42" s="87">
        <v>2.4884836984657311E-3</v>
      </c>
      <c r="J42" s="87">
        <f t="shared" si="3"/>
        <v>2.1659484846760033E-3</v>
      </c>
      <c r="K42" s="87">
        <f>H42/'סכום נכסי הקרן'!$C$42</f>
        <v>3.4254435688688497E-5</v>
      </c>
    </row>
    <row r="43" spans="2:18">
      <c r="B43" s="79" t="s">
        <v>2045</v>
      </c>
      <c r="C43" s="76">
        <v>7027</v>
      </c>
      <c r="D43" s="89" t="s">
        <v>166</v>
      </c>
      <c r="E43" s="99">
        <v>43738</v>
      </c>
      <c r="F43" s="86">
        <v>872257.82</v>
      </c>
      <c r="G43" s="88">
        <v>91.451499999999996</v>
      </c>
      <c r="H43" s="86">
        <v>3393.4651899999999</v>
      </c>
      <c r="I43" s="87">
        <v>3.6344075918186763E-4</v>
      </c>
      <c r="J43" s="87">
        <f t="shared" si="3"/>
        <v>9.1529343291147619E-2</v>
      </c>
      <c r="K43" s="87">
        <f>H43/'סכום נכסי הקרן'!$C$42</f>
        <v>1.4475348908695325E-3</v>
      </c>
    </row>
    <row r="44" spans="2:18">
      <c r="B44" s="79" t="s">
        <v>2046</v>
      </c>
      <c r="C44" s="76">
        <v>7018</v>
      </c>
      <c r="D44" s="89" t="s">
        <v>163</v>
      </c>
      <c r="E44" s="99">
        <v>43525</v>
      </c>
      <c r="F44" s="86">
        <v>46488.03</v>
      </c>
      <c r="G44" s="88">
        <v>1E-4</v>
      </c>
      <c r="H44" s="86">
        <v>1.7000000000000001E-4</v>
      </c>
      <c r="I44" s="87">
        <v>8.6319224090909089E-5</v>
      </c>
      <c r="J44" s="87">
        <f t="shared" si="3"/>
        <v>4.5852800863695013E-9</v>
      </c>
      <c r="K44" s="87">
        <f>H44/'סכום נכסי הקרן'!$C$42</f>
        <v>7.251612074082321E-11</v>
      </c>
    </row>
    <row r="45" spans="2:18">
      <c r="B45" s="79" t="s">
        <v>2047</v>
      </c>
      <c r="C45" s="76">
        <v>7036</v>
      </c>
      <c r="D45" s="89" t="s">
        <v>163</v>
      </c>
      <c r="E45" s="99">
        <v>37987</v>
      </c>
      <c r="F45" s="86">
        <v>3416517.06</v>
      </c>
      <c r="G45" s="88">
        <v>97.381500000000003</v>
      </c>
      <c r="H45" s="86">
        <v>11531.574570000001</v>
      </c>
      <c r="I45" s="87">
        <v>1.77512118168828E-4</v>
      </c>
      <c r="J45" s="87">
        <f t="shared" si="3"/>
        <v>0.31103234847238792</v>
      </c>
      <c r="K45" s="87">
        <f>H45/'סכום נכסי הקרן'!$C$42</f>
        <v>4.9189709049995674E-3</v>
      </c>
    </row>
    <row r="46" spans="2:18">
      <c r="B46" s="79" t="s">
        <v>2048</v>
      </c>
      <c r="C46" s="76">
        <v>7046</v>
      </c>
      <c r="D46" s="89" t="s">
        <v>163</v>
      </c>
      <c r="E46" s="99">
        <v>43795</v>
      </c>
      <c r="F46" s="86">
        <v>148357.32999999999</v>
      </c>
      <c r="G46" s="88">
        <v>91.826700000000002</v>
      </c>
      <c r="H46" s="86">
        <v>472.17887000000002</v>
      </c>
      <c r="I46" s="87">
        <v>1.0939016888888888E-4</v>
      </c>
      <c r="J46" s="87">
        <f t="shared" si="3"/>
        <v>1.2735719822443843E-2</v>
      </c>
      <c r="K46" s="87">
        <f>H46/'סכום נכסי הקרן'!$C$42</f>
        <v>2.0141517616579686E-4</v>
      </c>
    </row>
    <row r="47" spans="2:18">
      <c r="B47" s="79" t="s">
        <v>2049</v>
      </c>
      <c r="C47" s="76">
        <v>7001</v>
      </c>
      <c r="D47" s="89" t="s">
        <v>165</v>
      </c>
      <c r="E47" s="99">
        <v>43602</v>
      </c>
      <c r="F47" s="86">
        <v>113051.91</v>
      </c>
      <c r="G47" s="88">
        <v>100.9414</v>
      </c>
      <c r="H47" s="86">
        <v>443.09030000000001</v>
      </c>
      <c r="I47" s="87">
        <v>9.3741221666666659E-4</v>
      </c>
      <c r="J47" s="87">
        <f t="shared" si="3"/>
        <v>1.1951136053255812E-2</v>
      </c>
      <c r="K47" s="87">
        <f>H47/'סכום נכסי הקרן'!$C$42</f>
        <v>1.890069981993387E-4</v>
      </c>
    </row>
    <row r="48" spans="2:18">
      <c r="B48" s="79" t="s">
        <v>2050</v>
      </c>
      <c r="C48" s="76">
        <v>7011</v>
      </c>
      <c r="D48" s="89" t="s">
        <v>165</v>
      </c>
      <c r="E48" s="99">
        <v>43651</v>
      </c>
      <c r="F48" s="86">
        <v>300656.74</v>
      </c>
      <c r="G48" s="88">
        <v>98.302700000000002</v>
      </c>
      <c r="H48" s="86">
        <v>1147.5758700000001</v>
      </c>
      <c r="I48" s="87">
        <v>9.7328392499999991E-4</v>
      </c>
      <c r="J48" s="87">
        <f t="shared" si="3"/>
        <v>3.0952686966524444E-2</v>
      </c>
      <c r="K48" s="87">
        <f>H48/'סכום נכסי הקרן'!$C$42</f>
        <v>4.8951617851867787E-4</v>
      </c>
    </row>
    <row r="49" spans="2:11">
      <c r="B49" s="79" t="s">
        <v>2051</v>
      </c>
      <c r="C49" s="76">
        <v>7017</v>
      </c>
      <c r="D49" s="89" t="s">
        <v>164</v>
      </c>
      <c r="E49" s="99">
        <v>43709</v>
      </c>
      <c r="F49" s="86">
        <v>930408.46</v>
      </c>
      <c r="G49" s="88">
        <v>94.61</v>
      </c>
      <c r="H49" s="86">
        <v>880.26224000000002</v>
      </c>
      <c r="I49" s="87">
        <v>1.1841561454545458E-3</v>
      </c>
      <c r="J49" s="87">
        <f t="shared" si="3"/>
        <v>2.3742640705029471E-2</v>
      </c>
      <c r="K49" s="87">
        <f>H49/'סכום נכסי הקרן'!$C$42</f>
        <v>3.7548942870251469E-4</v>
      </c>
    </row>
    <row r="50" spans="2:11">
      <c r="B50" s="79" t="s">
        <v>2052</v>
      </c>
      <c r="C50" s="76">
        <v>6885</v>
      </c>
      <c r="D50" s="89" t="s">
        <v>165</v>
      </c>
      <c r="E50" s="99">
        <v>43602</v>
      </c>
      <c r="F50" s="86">
        <v>210917.75</v>
      </c>
      <c r="G50" s="88">
        <v>101.4937</v>
      </c>
      <c r="H50" s="86">
        <v>831.18412999999998</v>
      </c>
      <c r="I50" s="87">
        <v>1.4061183333333334E-3</v>
      </c>
      <c r="J50" s="87">
        <f t="shared" si="3"/>
        <v>2.2418894349384461E-2</v>
      </c>
      <c r="K50" s="87">
        <f>H50/'סכום נכסי הקרן'!$C$42</f>
        <v>3.5455440428785936E-4</v>
      </c>
    </row>
    <row r="51" spans="2:11">
      <c r="B51" s="79" t="s">
        <v>2053</v>
      </c>
      <c r="C51" s="76">
        <v>7054</v>
      </c>
      <c r="D51" s="89" t="s">
        <v>163</v>
      </c>
      <c r="E51" s="99">
        <v>43973</v>
      </c>
      <c r="F51" s="86">
        <v>264024.09000000003</v>
      </c>
      <c r="G51" s="88">
        <v>100</v>
      </c>
      <c r="H51" s="86">
        <v>915.10749999999996</v>
      </c>
      <c r="I51" s="87">
        <v>8.1238181538461534E-4</v>
      </c>
      <c r="J51" s="87">
        <f t="shared" si="3"/>
        <v>2.4682495274337517E-2</v>
      </c>
      <c r="K51" s="87">
        <f>H51/'סכום נכסי הקרן'!$C$42</f>
        <v>3.9035321153431098E-4</v>
      </c>
    </row>
    <row r="52" spans="2:11">
      <c r="B52" s="79" t="s">
        <v>2054</v>
      </c>
      <c r="C52" s="76">
        <v>6651</v>
      </c>
      <c r="D52" s="89" t="s">
        <v>165</v>
      </c>
      <c r="E52" s="99">
        <v>43465</v>
      </c>
      <c r="F52" s="86">
        <v>253931.8</v>
      </c>
      <c r="G52" s="88">
        <v>97.808899999999994</v>
      </c>
      <c r="H52" s="86">
        <v>964.36288000000002</v>
      </c>
      <c r="I52" s="87">
        <v>2.4773834107776828E-3</v>
      </c>
      <c r="J52" s="87">
        <f t="shared" si="3"/>
        <v>2.6011022998223179E-2</v>
      </c>
      <c r="K52" s="87">
        <f>H52/'סכום נכסי הקרן'!$C$42</f>
        <v>4.1136385320028238E-4</v>
      </c>
    </row>
    <row r="53" spans="2:11">
      <c r="B53" s="79" t="s">
        <v>2055</v>
      </c>
      <c r="C53" s="76">
        <v>7028</v>
      </c>
      <c r="D53" s="89" t="s">
        <v>165</v>
      </c>
      <c r="E53" s="99">
        <v>43754</v>
      </c>
      <c r="F53" s="86">
        <v>234900</v>
      </c>
      <c r="G53" s="88">
        <v>92.811599999999999</v>
      </c>
      <c r="H53" s="86">
        <v>846.50651000000005</v>
      </c>
      <c r="I53" s="87">
        <v>1.2311320754716982E-4</v>
      </c>
      <c r="J53" s="87">
        <f t="shared" si="3"/>
        <v>2.2832173195794971E-2</v>
      </c>
      <c r="K53" s="87">
        <f>H53/'סכום נכסי הקרן'!$C$42</f>
        <v>3.610904016885463E-4</v>
      </c>
    </row>
    <row r="54" spans="2:11">
      <c r="B54" s="79" t="s">
        <v>2056</v>
      </c>
      <c r="C54" s="76">
        <v>7013</v>
      </c>
      <c r="D54" s="89" t="s">
        <v>165</v>
      </c>
      <c r="E54" s="99">
        <v>43507</v>
      </c>
      <c r="F54" s="86">
        <v>302382.71000000002</v>
      </c>
      <c r="G54" s="88">
        <v>96.983599999999996</v>
      </c>
      <c r="H54" s="86">
        <v>1138.6763000000001</v>
      </c>
      <c r="I54" s="87">
        <v>3.7216333599999997E-4</v>
      </c>
      <c r="J54" s="87">
        <f t="shared" si="3"/>
        <v>3.0712645665946496E-2</v>
      </c>
      <c r="K54" s="87">
        <f>H54/'סכום נכסי הקרן'!$C$42</f>
        <v>4.8571992973831668E-4</v>
      </c>
    </row>
    <row r="55" spans="2:11">
      <c r="B55" s="79" t="s">
        <v>2057</v>
      </c>
      <c r="C55" s="76">
        <v>7041</v>
      </c>
      <c r="D55" s="89" t="s">
        <v>163</v>
      </c>
      <c r="E55" s="99">
        <v>43516</v>
      </c>
      <c r="F55" s="86">
        <v>150652.79999999999</v>
      </c>
      <c r="G55" s="88">
        <v>100</v>
      </c>
      <c r="H55" s="86">
        <v>522.1626</v>
      </c>
      <c r="I55" s="87">
        <v>4.65680284E-4</v>
      </c>
      <c r="J55" s="87">
        <f t="shared" si="3"/>
        <v>1.4083892774276019E-2</v>
      </c>
      <c r="K55" s="87">
        <f>H55/'סכום נכסי הקרן'!$C$42</f>
        <v>2.22736506752601E-4</v>
      </c>
    </row>
    <row r="56" spans="2:11">
      <c r="B56" s="79" t="s">
        <v>2058</v>
      </c>
      <c r="C56" s="76">
        <v>6646</v>
      </c>
      <c r="D56" s="89" t="s">
        <v>165</v>
      </c>
      <c r="E56" s="99">
        <v>42947</v>
      </c>
      <c r="F56" s="86">
        <v>431416.7</v>
      </c>
      <c r="G56" s="88">
        <v>96.764200000000002</v>
      </c>
      <c r="H56" s="86">
        <v>1620.90173</v>
      </c>
      <c r="I56" s="87">
        <v>3.3857573280628335E-4</v>
      </c>
      <c r="J56" s="87">
        <f t="shared" si="3"/>
        <v>4.3719343673711018E-2</v>
      </c>
      <c r="K56" s="87">
        <f>H56/'סכום נכסי הקרן'!$C$42</f>
        <v>6.91420620951113E-4</v>
      </c>
    </row>
    <row r="57" spans="2:11">
      <c r="B57" s="79" t="s">
        <v>2059</v>
      </c>
      <c r="C57" s="76">
        <v>6647</v>
      </c>
      <c r="D57" s="89" t="s">
        <v>163</v>
      </c>
      <c r="E57" s="99">
        <v>43454</v>
      </c>
      <c r="F57" s="86">
        <v>668521.88</v>
      </c>
      <c r="G57" s="88">
        <v>105.9907</v>
      </c>
      <c r="H57" s="86">
        <v>2455.90715</v>
      </c>
      <c r="I57" s="87">
        <v>8.3449443801272065E-5</v>
      </c>
      <c r="J57" s="87">
        <f t="shared" si="3"/>
        <v>6.6241306758043975E-2</v>
      </c>
      <c r="K57" s="87">
        <f>H57/'סכום נכסי הקרן'!$C$42</f>
        <v>1.0476050553979471E-3</v>
      </c>
    </row>
    <row r="58" spans="2:11">
      <c r="B58" s="79" t="s">
        <v>2060</v>
      </c>
      <c r="C58" s="76">
        <v>5337</v>
      </c>
      <c r="D58" s="89" t="s">
        <v>163</v>
      </c>
      <c r="E58" s="99">
        <v>42985</v>
      </c>
      <c r="F58" s="86">
        <v>192521.3</v>
      </c>
      <c r="G58" s="88">
        <v>84.219300000000004</v>
      </c>
      <c r="H58" s="86">
        <v>561.97755000000006</v>
      </c>
      <c r="I58" s="87">
        <v>8.1373280000000001E-5</v>
      </c>
      <c r="J58" s="87">
        <f t="shared" si="3"/>
        <v>1.5157790994127769E-2</v>
      </c>
      <c r="K58" s="87">
        <f>H58/'סכום נכסי הקרן'!$C$42</f>
        <v>2.3972018746724714E-4</v>
      </c>
    </row>
    <row r="59" spans="2:11">
      <c r="B59" s="79" t="s">
        <v>2061</v>
      </c>
      <c r="C59" s="76">
        <v>7005</v>
      </c>
      <c r="D59" s="89" t="s">
        <v>163</v>
      </c>
      <c r="E59" s="99">
        <v>43621</v>
      </c>
      <c r="F59" s="86">
        <v>24869.08</v>
      </c>
      <c r="G59" s="88">
        <v>87.634699999999995</v>
      </c>
      <c r="H59" s="86">
        <v>75.537800000000004</v>
      </c>
      <c r="I59" s="87">
        <v>1.6718706823529413E-4</v>
      </c>
      <c r="J59" s="87">
        <f t="shared" si="3"/>
        <v>2.0374233535774243E-3</v>
      </c>
      <c r="K59" s="87">
        <f>H59/'סכום נכסי הקרן'!$C$42</f>
        <v>3.2221813089977382E-5</v>
      </c>
    </row>
    <row r="60" spans="2:11">
      <c r="B60" s="79" t="s">
        <v>2062</v>
      </c>
      <c r="C60" s="76">
        <v>6658</v>
      </c>
      <c r="D60" s="89" t="s">
        <v>163</v>
      </c>
      <c r="E60" s="99">
        <v>43356</v>
      </c>
      <c r="F60" s="86">
        <v>266741.84000000003</v>
      </c>
      <c r="G60" s="88">
        <v>70.537700000000001</v>
      </c>
      <c r="H60" s="86">
        <v>652.14023999999995</v>
      </c>
      <c r="I60" s="87">
        <v>1.5664920000000001E-3</v>
      </c>
      <c r="J60" s="87">
        <f t="shared" si="3"/>
        <v>1.7589680329366041E-2</v>
      </c>
      <c r="K60" s="87">
        <f>H60/'סכום נכסי הקרן'!$C$42</f>
        <v>2.7818047284582011E-4</v>
      </c>
    </row>
    <row r="61" spans="2:11">
      <c r="C61" s="1"/>
    </row>
    <row r="62" spans="2:11">
      <c r="C62" s="1"/>
    </row>
    <row r="63" spans="2:11">
      <c r="C63" s="1"/>
    </row>
    <row r="64" spans="2:11">
      <c r="B64" s="91" t="s">
        <v>111</v>
      </c>
      <c r="C64" s="1"/>
    </row>
    <row r="65" spans="2:3">
      <c r="B65" s="91" t="s">
        <v>239</v>
      </c>
      <c r="C65" s="1"/>
    </row>
    <row r="66" spans="2:3">
      <c r="B66" s="91" t="s">
        <v>247</v>
      </c>
      <c r="C66" s="1"/>
    </row>
    <row r="67" spans="2:3">
      <c r="C67" s="1"/>
    </row>
    <row r="68" spans="2:3">
      <c r="C68" s="1"/>
    </row>
    <row r="69" spans="2:3">
      <c r="C69" s="1"/>
    </row>
    <row r="70" spans="2:3">
      <c r="C70" s="1"/>
    </row>
    <row r="71" spans="2:3">
      <c r="C71" s="1"/>
    </row>
    <row r="72" spans="2:3">
      <c r="C72" s="1"/>
    </row>
    <row r="73" spans="2:3">
      <c r="C73" s="1"/>
    </row>
    <row r="74" spans="2:3">
      <c r="C74" s="1"/>
    </row>
    <row r="75" spans="2:3">
      <c r="C75" s="1"/>
    </row>
    <row r="76" spans="2:3">
      <c r="C76" s="1"/>
    </row>
    <row r="77" spans="2:3">
      <c r="C77" s="1"/>
    </row>
    <row r="78" spans="2:3">
      <c r="C78" s="1"/>
    </row>
    <row r="79" spans="2:3">
      <c r="C79" s="1"/>
    </row>
    <row r="80" spans="2:3">
      <c r="C80" s="1"/>
    </row>
    <row r="81" spans="3:3">
      <c r="C81" s="1"/>
    </row>
    <row r="82" spans="3:3">
      <c r="C82" s="1"/>
    </row>
    <row r="83" spans="3:3">
      <c r="C83" s="1"/>
    </row>
    <row r="84" spans="3:3">
      <c r="C84" s="1"/>
    </row>
    <row r="85" spans="3:3">
      <c r="C85" s="1"/>
    </row>
    <row r="86" spans="3:3">
      <c r="C86" s="1"/>
    </row>
    <row r="87" spans="3:3">
      <c r="C87" s="1"/>
    </row>
    <row r="88" spans="3:3">
      <c r="C88" s="1"/>
    </row>
    <row r="89" spans="3:3">
      <c r="C89" s="1"/>
    </row>
    <row r="90" spans="3:3">
      <c r="C90" s="1"/>
    </row>
    <row r="91" spans="3:3">
      <c r="C91" s="1"/>
    </row>
    <row r="92" spans="3:3">
      <c r="C92" s="1"/>
    </row>
    <row r="93" spans="3:3">
      <c r="C93" s="1"/>
    </row>
    <row r="94" spans="3:3">
      <c r="C94" s="1"/>
    </row>
    <row r="95" spans="3:3">
      <c r="C95" s="1"/>
    </row>
    <row r="96" spans="3:3"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1"/>
    </row>
    <row r="107" spans="3:3">
      <c r="C107" s="1"/>
    </row>
    <row r="108" spans="3:3">
      <c r="C108" s="1"/>
    </row>
    <row r="109" spans="3:3">
      <c r="C109" s="1"/>
    </row>
    <row r="110" spans="3:3">
      <c r="C110" s="1"/>
    </row>
    <row r="111" spans="3:3">
      <c r="C111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AD39:XFD41 D1:I1048576 J42:XFD1048576 J1:XFD38 J39:AB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>
      <selection activeCell="I17" sqref="I17"/>
    </sheetView>
  </sheetViews>
  <sheetFormatPr defaultColWidth="9.140625" defaultRowHeight="18"/>
  <cols>
    <col min="1" max="1" width="6.28515625" style="1" customWidth="1"/>
    <col min="2" max="2" width="24.42578125" style="2" bestFit="1" customWidth="1"/>
    <col min="3" max="3" width="62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9" style="1" bestFit="1" customWidth="1"/>
    <col min="8" max="8" width="7.285156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48" t="s">
        <v>179</v>
      </c>
      <c r="C1" s="70" t="s" vm="1">
        <v>266</v>
      </c>
    </row>
    <row r="2" spans="2:59">
      <c r="B2" s="48" t="s">
        <v>178</v>
      </c>
      <c r="C2" s="70" t="s">
        <v>267</v>
      </c>
    </row>
    <row r="3" spans="2:59">
      <c r="B3" s="48" t="s">
        <v>180</v>
      </c>
      <c r="C3" s="70" t="s">
        <v>268</v>
      </c>
    </row>
    <row r="4" spans="2:59">
      <c r="B4" s="48" t="s">
        <v>181</v>
      </c>
      <c r="C4" s="70">
        <v>12145</v>
      </c>
    </row>
    <row r="6" spans="2:59" ht="26.25" customHeight="1">
      <c r="B6" s="141" t="s">
        <v>210</v>
      </c>
      <c r="C6" s="142"/>
      <c r="D6" s="142"/>
      <c r="E6" s="142"/>
      <c r="F6" s="142"/>
      <c r="G6" s="142"/>
      <c r="H6" s="142"/>
      <c r="I6" s="142"/>
      <c r="J6" s="142"/>
      <c r="K6" s="142"/>
      <c r="L6" s="143"/>
    </row>
    <row r="7" spans="2:59" ht="26.25" customHeight="1">
      <c r="B7" s="141" t="s">
        <v>97</v>
      </c>
      <c r="C7" s="142"/>
      <c r="D7" s="142"/>
      <c r="E7" s="142"/>
      <c r="F7" s="142"/>
      <c r="G7" s="142"/>
      <c r="H7" s="142"/>
      <c r="I7" s="142"/>
      <c r="J7" s="142"/>
      <c r="K7" s="142"/>
      <c r="L7" s="143"/>
    </row>
    <row r="8" spans="2:59" s="3" customFormat="1" ht="78.75">
      <c r="B8" s="22" t="s">
        <v>115</v>
      </c>
      <c r="C8" s="30" t="s">
        <v>44</v>
      </c>
      <c r="D8" s="30" t="s">
        <v>65</v>
      </c>
      <c r="E8" s="30" t="s">
        <v>101</v>
      </c>
      <c r="F8" s="30" t="s">
        <v>102</v>
      </c>
      <c r="G8" s="30" t="s">
        <v>241</v>
      </c>
      <c r="H8" s="30" t="s">
        <v>240</v>
      </c>
      <c r="I8" s="30" t="s">
        <v>109</v>
      </c>
      <c r="J8" s="30" t="s">
        <v>58</v>
      </c>
      <c r="K8" s="30" t="s">
        <v>182</v>
      </c>
      <c r="L8" s="31" t="s">
        <v>184</v>
      </c>
      <c r="M8" s="1"/>
      <c r="N8" s="1"/>
      <c r="O8" s="1"/>
      <c r="P8" s="1"/>
      <c r="BG8" s="1"/>
    </row>
    <row r="9" spans="2:59" s="3" customFormat="1" ht="24" customHeight="1">
      <c r="B9" s="15"/>
      <c r="C9" s="16"/>
      <c r="D9" s="16"/>
      <c r="E9" s="16"/>
      <c r="F9" s="16" t="s">
        <v>21</v>
      </c>
      <c r="G9" s="16" t="s">
        <v>248</v>
      </c>
      <c r="H9" s="16"/>
      <c r="I9" s="16" t="s">
        <v>244</v>
      </c>
      <c r="J9" s="32" t="s">
        <v>19</v>
      </c>
      <c r="K9" s="32" t="s">
        <v>19</v>
      </c>
      <c r="L9" s="33" t="s">
        <v>19</v>
      </c>
      <c r="M9" s="1"/>
      <c r="N9" s="1"/>
      <c r="O9" s="1"/>
      <c r="P9" s="1"/>
      <c r="BG9" s="1"/>
    </row>
    <row r="10" spans="2:59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20" t="s">
        <v>9</v>
      </c>
      <c r="M10" s="1"/>
      <c r="N10" s="1"/>
      <c r="O10" s="1"/>
      <c r="P10" s="1"/>
      <c r="BG10" s="1"/>
    </row>
    <row r="11" spans="2:59" s="4" customFormat="1" ht="18" customHeight="1">
      <c r="B11" s="93" t="s">
        <v>47</v>
      </c>
      <c r="C11" s="76"/>
      <c r="D11" s="76"/>
      <c r="E11" s="76"/>
      <c r="F11" s="76"/>
      <c r="G11" s="86"/>
      <c r="H11" s="88"/>
      <c r="I11" s="86">
        <v>6.0348783660000009</v>
      </c>
      <c r="J11" s="87">
        <v>0</v>
      </c>
      <c r="K11" s="87">
        <f>I11/$I$11</f>
        <v>1</v>
      </c>
      <c r="L11" s="87">
        <f>I11/'סכום נכסי הקרן'!$C$42</f>
        <v>2.5742704014413996E-6</v>
      </c>
      <c r="M11" s="1"/>
      <c r="N11" s="1"/>
      <c r="O11" s="1"/>
      <c r="P11" s="1"/>
      <c r="BG11" s="1"/>
    </row>
    <row r="12" spans="2:59" ht="21" customHeight="1">
      <c r="B12" s="97" t="s">
        <v>235</v>
      </c>
      <c r="C12" s="76"/>
      <c r="D12" s="76"/>
      <c r="E12" s="76"/>
      <c r="F12" s="76"/>
      <c r="G12" s="86"/>
      <c r="H12" s="88"/>
      <c r="I12" s="86">
        <v>6.0348783660000009</v>
      </c>
      <c r="J12" s="87">
        <v>0</v>
      </c>
      <c r="K12" s="87">
        <f t="shared" ref="K12:K13" si="0">I12/$I$11</f>
        <v>1</v>
      </c>
      <c r="L12" s="87">
        <f>I12/'סכום נכסי הקרן'!$C$42</f>
        <v>2.5742704014413996E-6</v>
      </c>
    </row>
    <row r="13" spans="2:59">
      <c r="B13" s="75" t="s">
        <v>2063</v>
      </c>
      <c r="C13" s="76" t="s">
        <v>2064</v>
      </c>
      <c r="D13" s="89" t="s">
        <v>978</v>
      </c>
      <c r="E13" s="89" t="s">
        <v>163</v>
      </c>
      <c r="F13" s="99">
        <v>43879</v>
      </c>
      <c r="G13" s="86">
        <v>1601.9758529999997</v>
      </c>
      <c r="H13" s="88">
        <v>108.68859999999999</v>
      </c>
      <c r="I13" s="86">
        <v>6.0348783660000009</v>
      </c>
      <c r="J13" s="87">
        <v>0</v>
      </c>
      <c r="K13" s="87">
        <f t="shared" si="0"/>
        <v>1</v>
      </c>
      <c r="L13" s="87">
        <f>I13/'סכום נכסי הקרן'!$C$42</f>
        <v>2.5742704014413996E-6</v>
      </c>
    </row>
    <row r="14" spans="2:59">
      <c r="B14" s="93"/>
      <c r="C14" s="76"/>
      <c r="D14" s="76"/>
      <c r="E14" s="76"/>
      <c r="F14" s="76"/>
      <c r="G14" s="86"/>
      <c r="H14" s="88"/>
      <c r="I14" s="76"/>
      <c r="J14" s="76"/>
      <c r="K14" s="87"/>
      <c r="L14" s="76"/>
    </row>
    <row r="15" spans="2:59"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6" spans="2:59"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</row>
    <row r="17" spans="2:12">
      <c r="B17" s="110"/>
      <c r="C17" s="93"/>
      <c r="D17" s="93"/>
      <c r="E17" s="93"/>
      <c r="F17" s="93"/>
      <c r="G17" s="93"/>
      <c r="H17" s="93"/>
      <c r="I17" s="93"/>
      <c r="J17" s="93"/>
      <c r="K17" s="93"/>
      <c r="L17" s="93"/>
    </row>
    <row r="18" spans="2:12">
      <c r="B18" s="110"/>
      <c r="C18" s="93"/>
      <c r="D18" s="93"/>
      <c r="E18" s="93"/>
      <c r="F18" s="93"/>
      <c r="G18" s="93"/>
      <c r="H18" s="93"/>
      <c r="I18" s="93"/>
      <c r="J18" s="93"/>
      <c r="K18" s="93"/>
      <c r="L18" s="93"/>
    </row>
    <row r="19" spans="2:12">
      <c r="B19" s="110"/>
      <c r="C19" s="93"/>
      <c r="D19" s="93"/>
      <c r="E19" s="93"/>
      <c r="F19" s="93"/>
      <c r="G19" s="93"/>
      <c r="H19" s="93"/>
      <c r="I19" s="93"/>
      <c r="J19" s="93"/>
      <c r="K19" s="93"/>
      <c r="L19" s="93"/>
    </row>
    <row r="20" spans="2:12"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</row>
    <row r="21" spans="2:12"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</row>
    <row r="22" spans="2:12"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</row>
    <row r="23" spans="2:12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</row>
    <row r="24" spans="2:12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</row>
    <row r="25" spans="2:12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</row>
    <row r="26" spans="2:12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</row>
    <row r="27" spans="2:12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</row>
    <row r="28" spans="2:12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</row>
    <row r="29" spans="2:12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</row>
    <row r="30" spans="2:12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</row>
    <row r="31" spans="2:12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</row>
    <row r="32" spans="2:12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</row>
    <row r="33" spans="2:12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</row>
    <row r="34" spans="2:12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</row>
    <row r="35" spans="2:12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</row>
    <row r="36" spans="2:12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</row>
    <row r="37" spans="2:12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</row>
    <row r="38" spans="2:12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</row>
    <row r="39" spans="2:12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</row>
    <row r="40" spans="2:12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</row>
    <row r="41" spans="2:12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</row>
    <row r="42" spans="2:12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</row>
    <row r="43" spans="2:12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</row>
    <row r="44" spans="2:12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</row>
    <row r="45" spans="2:12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</row>
    <row r="46" spans="2:12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</row>
    <row r="47" spans="2:12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2:12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2:12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2:12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</row>
    <row r="51" spans="2:12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2:12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</row>
    <row r="53" spans="2:12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</row>
    <row r="54" spans="2:12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</row>
    <row r="55" spans="2:12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</row>
    <row r="56" spans="2:12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</row>
    <row r="57" spans="2:12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</row>
    <row r="58" spans="2:12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2:12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</row>
    <row r="60" spans="2:12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</row>
    <row r="61" spans="2:12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</row>
    <row r="62" spans="2:12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</row>
    <row r="63" spans="2:12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</row>
    <row r="64" spans="2:12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</row>
    <row r="65" spans="2:12"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</row>
    <row r="66" spans="2:12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</row>
    <row r="67" spans="2:12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</row>
    <row r="68" spans="2:12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</row>
    <row r="69" spans="2:12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</row>
    <row r="70" spans="2:12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</row>
    <row r="71" spans="2:12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</row>
    <row r="72" spans="2:12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</row>
    <row r="73" spans="2:12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</row>
    <row r="74" spans="2:12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</row>
    <row r="75" spans="2:12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</row>
    <row r="76" spans="2:12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</row>
    <row r="77" spans="2:12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</row>
    <row r="78" spans="2:12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</row>
    <row r="79" spans="2:12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</row>
    <row r="80" spans="2:12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</row>
    <row r="81" spans="2:12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</row>
    <row r="82" spans="2:12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</row>
    <row r="83" spans="2:12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</row>
    <row r="84" spans="2:12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</row>
    <row r="85" spans="2:12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</row>
    <row r="86" spans="2:12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</row>
    <row r="87" spans="2:12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</row>
    <row r="88" spans="2:12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</row>
    <row r="89" spans="2:12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</row>
    <row r="90" spans="2:12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</row>
    <row r="91" spans="2:12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</row>
    <row r="92" spans="2:12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</row>
    <row r="93" spans="2:12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</row>
    <row r="94" spans="2:12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</row>
    <row r="95" spans="2:12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</row>
    <row r="96" spans="2:12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</row>
    <row r="97" spans="2:12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</row>
    <row r="98" spans="2:12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</row>
    <row r="99" spans="2:12"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</row>
    <row r="100" spans="2:12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</row>
    <row r="101" spans="2:12"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</row>
    <row r="102" spans="2:12"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</row>
    <row r="103" spans="2:12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</row>
    <row r="104" spans="2:12"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</row>
    <row r="105" spans="2:12"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</row>
    <row r="106" spans="2:12"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</row>
    <row r="107" spans="2:12"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</row>
    <row r="108" spans="2:12"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</row>
    <row r="109" spans="2:12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</row>
    <row r="110" spans="2:12"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</row>
    <row r="111" spans="2:12"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</row>
    <row r="112" spans="2:12"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</row>
    <row r="113" spans="2:12"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</row>
    <row r="114" spans="2:12">
      <c r="C114" s="1"/>
      <c r="D114" s="1"/>
    </row>
    <row r="115" spans="2:12">
      <c r="C115" s="1"/>
      <c r="D115" s="1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AH39:XFD41 D42:XFD1048576 D39:AF41 D1:XFD38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>
      <selection activeCell="I11" sqref="I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48" t="s">
        <v>179</v>
      </c>
      <c r="C1" s="70" t="s" vm="1">
        <v>266</v>
      </c>
    </row>
    <row r="2" spans="2:54">
      <c r="B2" s="48" t="s">
        <v>178</v>
      </c>
      <c r="C2" s="70" t="s">
        <v>267</v>
      </c>
    </row>
    <row r="3" spans="2:54">
      <c r="B3" s="48" t="s">
        <v>180</v>
      </c>
      <c r="C3" s="70" t="s">
        <v>268</v>
      </c>
    </row>
    <row r="4" spans="2:54">
      <c r="B4" s="48" t="s">
        <v>181</v>
      </c>
      <c r="C4" s="70">
        <v>12145</v>
      </c>
    </row>
    <row r="6" spans="2:54" ht="26.25" customHeight="1">
      <c r="B6" s="141" t="s">
        <v>210</v>
      </c>
      <c r="C6" s="142"/>
      <c r="D6" s="142"/>
      <c r="E6" s="142"/>
      <c r="F6" s="142"/>
      <c r="G6" s="142"/>
      <c r="H6" s="142"/>
      <c r="I6" s="142"/>
      <c r="J6" s="142"/>
      <c r="K6" s="142"/>
      <c r="L6" s="143"/>
    </row>
    <row r="7" spans="2:54" ht="26.25" customHeight="1">
      <c r="B7" s="141" t="s">
        <v>98</v>
      </c>
      <c r="C7" s="142"/>
      <c r="D7" s="142"/>
      <c r="E7" s="142"/>
      <c r="F7" s="142"/>
      <c r="G7" s="142"/>
      <c r="H7" s="142"/>
      <c r="I7" s="142"/>
      <c r="J7" s="142"/>
      <c r="K7" s="142"/>
      <c r="L7" s="143"/>
    </row>
    <row r="8" spans="2:54" s="3" customFormat="1" ht="78.75">
      <c r="B8" s="22" t="s">
        <v>115</v>
      </c>
      <c r="C8" s="30" t="s">
        <v>44</v>
      </c>
      <c r="D8" s="30" t="s">
        <v>65</v>
      </c>
      <c r="E8" s="30" t="s">
        <v>101</v>
      </c>
      <c r="F8" s="30" t="s">
        <v>102</v>
      </c>
      <c r="G8" s="30" t="s">
        <v>241</v>
      </c>
      <c r="H8" s="30" t="s">
        <v>240</v>
      </c>
      <c r="I8" s="30" t="s">
        <v>109</v>
      </c>
      <c r="J8" s="30" t="s">
        <v>58</v>
      </c>
      <c r="K8" s="30" t="s">
        <v>182</v>
      </c>
      <c r="L8" s="31" t="s">
        <v>184</v>
      </c>
      <c r="M8" s="1"/>
      <c r="AZ8" s="1"/>
    </row>
    <row r="9" spans="2:54" s="3" customFormat="1" ht="21" customHeight="1">
      <c r="B9" s="15"/>
      <c r="C9" s="16"/>
      <c r="D9" s="16"/>
      <c r="E9" s="16"/>
      <c r="F9" s="16" t="s">
        <v>21</v>
      </c>
      <c r="G9" s="16" t="s">
        <v>248</v>
      </c>
      <c r="H9" s="16"/>
      <c r="I9" s="16" t="s">
        <v>244</v>
      </c>
      <c r="J9" s="32" t="s">
        <v>19</v>
      </c>
      <c r="K9" s="32" t="s">
        <v>19</v>
      </c>
      <c r="L9" s="33" t="s">
        <v>19</v>
      </c>
      <c r="AZ9" s="1"/>
    </row>
    <row r="10" spans="2:54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20" t="s">
        <v>9</v>
      </c>
      <c r="AZ10" s="1"/>
    </row>
    <row r="11" spans="2:54" s="4" customFormat="1" ht="18" customHeight="1">
      <c r="B11" s="93"/>
      <c r="C11" s="93"/>
      <c r="D11" s="93"/>
      <c r="E11" s="93"/>
      <c r="F11" s="93"/>
      <c r="G11" s="93"/>
      <c r="H11" s="93"/>
      <c r="I11" s="88">
        <v>0</v>
      </c>
      <c r="J11" s="93"/>
      <c r="K11" s="93"/>
      <c r="L11" s="93"/>
      <c r="AZ11" s="1"/>
    </row>
    <row r="12" spans="2:54" ht="19.5" customHeight="1">
      <c r="B12" s="91" t="s">
        <v>257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spans="2:54">
      <c r="B13" s="91" t="s">
        <v>111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</row>
    <row r="14" spans="2:54">
      <c r="B14" s="91" t="s">
        <v>239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2:54">
      <c r="B15" s="91" t="s">
        <v>247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6" spans="2:54" s="7" customFormat="1"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AZ16" s="1"/>
      <c r="BB16" s="1"/>
    </row>
    <row r="17" spans="2:54" s="7" customFormat="1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AZ17" s="1"/>
      <c r="BB17" s="1"/>
    </row>
    <row r="18" spans="2:54" s="7" customFormat="1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AZ18" s="1"/>
      <c r="BB18" s="1"/>
    </row>
    <row r="19" spans="2:54"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</row>
    <row r="20" spans="2:54"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</row>
    <row r="21" spans="2:54"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</row>
    <row r="22" spans="2:54"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</row>
    <row r="23" spans="2:54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</row>
    <row r="24" spans="2:54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</row>
    <row r="25" spans="2:54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</row>
    <row r="26" spans="2:54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</row>
    <row r="27" spans="2:54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</row>
    <row r="28" spans="2:54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</row>
    <row r="29" spans="2:54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</row>
    <row r="30" spans="2:54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</row>
    <row r="31" spans="2:54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</row>
    <row r="32" spans="2:54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</row>
    <row r="33" spans="2:12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</row>
    <row r="34" spans="2:12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</row>
    <row r="35" spans="2:12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</row>
    <row r="36" spans="2:12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</row>
    <row r="37" spans="2:12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</row>
    <row r="38" spans="2:12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</row>
    <row r="39" spans="2:12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</row>
    <row r="40" spans="2:12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</row>
    <row r="41" spans="2:12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</row>
    <row r="42" spans="2:12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</row>
    <row r="43" spans="2:12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</row>
    <row r="44" spans="2:12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</row>
    <row r="45" spans="2:12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</row>
    <row r="46" spans="2:12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</row>
    <row r="47" spans="2:12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2:12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2:12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2:12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</row>
    <row r="51" spans="2:12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2:12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</row>
    <row r="53" spans="2:12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</row>
    <row r="54" spans="2:12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</row>
    <row r="55" spans="2:12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</row>
    <row r="56" spans="2:12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</row>
    <row r="57" spans="2:12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</row>
    <row r="58" spans="2:12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2:12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</row>
    <row r="60" spans="2:12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</row>
    <row r="61" spans="2:12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</row>
    <row r="62" spans="2:12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</row>
    <row r="63" spans="2:12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</row>
    <row r="64" spans="2:12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</row>
    <row r="65" spans="2:12"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</row>
    <row r="66" spans="2:12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</row>
    <row r="67" spans="2:12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</row>
    <row r="68" spans="2:12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</row>
    <row r="69" spans="2:12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</row>
    <row r="70" spans="2:12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</row>
    <row r="71" spans="2:12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</row>
    <row r="72" spans="2:12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</row>
    <row r="73" spans="2:12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</row>
    <row r="74" spans="2:12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</row>
    <row r="75" spans="2:12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</row>
    <row r="76" spans="2:12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</row>
    <row r="77" spans="2:12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</row>
    <row r="78" spans="2:12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</row>
    <row r="79" spans="2:12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</row>
    <row r="80" spans="2:12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</row>
    <row r="81" spans="2:12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</row>
    <row r="82" spans="2:12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</row>
    <row r="83" spans="2:12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</row>
    <row r="84" spans="2:12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</row>
    <row r="85" spans="2:12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</row>
    <row r="86" spans="2:12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</row>
    <row r="87" spans="2:12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</row>
    <row r="88" spans="2:12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</row>
    <row r="89" spans="2:12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</row>
    <row r="90" spans="2:12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</row>
    <row r="91" spans="2:12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</row>
    <row r="92" spans="2:12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</row>
    <row r="93" spans="2:12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</row>
    <row r="94" spans="2:12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</row>
    <row r="95" spans="2:12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</row>
    <row r="96" spans="2:12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</row>
    <row r="97" spans="2:12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</row>
    <row r="98" spans="2:12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</row>
    <row r="99" spans="2:12"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</row>
    <row r="100" spans="2:12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</row>
    <row r="101" spans="2:12"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</row>
    <row r="102" spans="2:12"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</row>
    <row r="103" spans="2:12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</row>
    <row r="104" spans="2:12"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</row>
    <row r="105" spans="2:12"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</row>
    <row r="106" spans="2:12"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</row>
    <row r="107" spans="2:12"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</row>
    <row r="108" spans="2:12"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</row>
    <row r="109" spans="2:12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</row>
    <row r="110" spans="2:12"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7"/>
  <sheetViews>
    <sheetView rightToLeft="1" topLeftCell="A4" workbookViewId="0">
      <selection activeCell="K40" sqref="K40:L41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62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3">
      <c r="B1" s="48" t="s">
        <v>179</v>
      </c>
      <c r="C1" s="70" t="s" vm="1">
        <v>266</v>
      </c>
    </row>
    <row r="2" spans="2:13">
      <c r="B2" s="48" t="s">
        <v>178</v>
      </c>
      <c r="C2" s="70" t="s">
        <v>267</v>
      </c>
    </row>
    <row r="3" spans="2:13">
      <c r="B3" s="48" t="s">
        <v>180</v>
      </c>
      <c r="C3" s="70" t="s">
        <v>268</v>
      </c>
    </row>
    <row r="4" spans="2:13">
      <c r="B4" s="48" t="s">
        <v>181</v>
      </c>
      <c r="C4" s="70">
        <v>12145</v>
      </c>
    </row>
    <row r="6" spans="2:13" ht="26.25" customHeight="1">
      <c r="B6" s="141" t="s">
        <v>208</v>
      </c>
      <c r="C6" s="142"/>
      <c r="D6" s="142"/>
      <c r="E6" s="142"/>
      <c r="F6" s="142"/>
      <c r="G6" s="142"/>
      <c r="H6" s="142"/>
      <c r="I6" s="142"/>
      <c r="J6" s="142"/>
      <c r="K6" s="142"/>
      <c r="L6" s="143"/>
    </row>
    <row r="7" spans="2:13" s="3" customFormat="1" ht="63">
      <c r="B7" s="69" t="s">
        <v>114</v>
      </c>
      <c r="C7" s="51" t="s">
        <v>44</v>
      </c>
      <c r="D7" s="51" t="s">
        <v>116</v>
      </c>
      <c r="E7" s="51" t="s">
        <v>14</v>
      </c>
      <c r="F7" s="51" t="s">
        <v>66</v>
      </c>
      <c r="G7" s="51" t="s">
        <v>101</v>
      </c>
      <c r="H7" s="51" t="s">
        <v>16</v>
      </c>
      <c r="I7" s="51" t="s">
        <v>18</v>
      </c>
      <c r="J7" s="51" t="s">
        <v>61</v>
      </c>
      <c r="K7" s="51" t="s">
        <v>182</v>
      </c>
      <c r="L7" s="53" t="s">
        <v>183</v>
      </c>
      <c r="M7" s="1"/>
    </row>
    <row r="8" spans="2:13" s="3" customFormat="1" ht="28.5" customHeight="1">
      <c r="B8" s="15"/>
      <c r="C8" s="16"/>
      <c r="D8" s="16"/>
      <c r="E8" s="16"/>
      <c r="F8" s="16"/>
      <c r="G8" s="16"/>
      <c r="H8" s="16" t="s">
        <v>19</v>
      </c>
      <c r="I8" s="16" t="s">
        <v>19</v>
      </c>
      <c r="J8" s="16" t="s">
        <v>244</v>
      </c>
      <c r="K8" s="16" t="s">
        <v>19</v>
      </c>
      <c r="L8" s="17" t="s">
        <v>19</v>
      </c>
    </row>
    <row r="9" spans="2:13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20" t="s">
        <v>9</v>
      </c>
    </row>
    <row r="10" spans="2:13" s="4" customFormat="1" ht="18" customHeight="1">
      <c r="B10" s="71" t="s">
        <v>43</v>
      </c>
      <c r="C10" s="72"/>
      <c r="D10" s="72"/>
      <c r="E10" s="72"/>
      <c r="F10" s="72"/>
      <c r="G10" s="72"/>
      <c r="H10" s="72"/>
      <c r="I10" s="72"/>
      <c r="J10" s="80">
        <f>J11</f>
        <v>265075.08312328404</v>
      </c>
      <c r="K10" s="81">
        <f>J10/$J$10</f>
        <v>1</v>
      </c>
      <c r="L10" s="81">
        <f>J10/'סכום נכסי הקרן'!$C$42</f>
        <v>0.11307186313618714</v>
      </c>
    </row>
    <row r="11" spans="2:13">
      <c r="B11" s="73" t="s">
        <v>234</v>
      </c>
      <c r="C11" s="74"/>
      <c r="D11" s="74"/>
      <c r="E11" s="74"/>
      <c r="F11" s="74"/>
      <c r="G11" s="74"/>
      <c r="H11" s="74"/>
      <c r="I11" s="74"/>
      <c r="J11" s="83">
        <f>J12+J19</f>
        <v>265075.08312328404</v>
      </c>
      <c r="K11" s="84">
        <f t="shared" ref="K11:K17" si="0">J11/$J$10</f>
        <v>1</v>
      </c>
      <c r="L11" s="84">
        <f>J11/'סכום נכסי הקרן'!$C$42</f>
        <v>0.11307186313618714</v>
      </c>
    </row>
    <row r="12" spans="2:13">
      <c r="B12" s="94" t="s">
        <v>41</v>
      </c>
      <c r="C12" s="74"/>
      <c r="D12" s="74"/>
      <c r="E12" s="74"/>
      <c r="F12" s="74"/>
      <c r="G12" s="74"/>
      <c r="H12" s="74"/>
      <c r="I12" s="74"/>
      <c r="J12" s="83">
        <f>SUM(J13:J17)</f>
        <v>223463.96570475202</v>
      </c>
      <c r="K12" s="84">
        <f t="shared" si="0"/>
        <v>0.84302139254944963</v>
      </c>
      <c r="L12" s="84">
        <f>J12/'סכום נכסי הקרן'!$C$42</f>
        <v>9.5321999519229247E-2</v>
      </c>
    </row>
    <row r="13" spans="2:13">
      <c r="B13" s="79" t="s">
        <v>2425</v>
      </c>
      <c r="C13" s="76" t="s">
        <v>2426</v>
      </c>
      <c r="D13" s="76">
        <v>11</v>
      </c>
      <c r="E13" s="76" t="s">
        <v>337</v>
      </c>
      <c r="F13" s="76" t="s">
        <v>338</v>
      </c>
      <c r="G13" s="89" t="s">
        <v>164</v>
      </c>
      <c r="H13" s="90">
        <v>0</v>
      </c>
      <c r="I13" s="90">
        <v>0</v>
      </c>
      <c r="J13" s="86">
        <v>284.69857291799997</v>
      </c>
      <c r="K13" s="87">
        <f t="shared" si="0"/>
        <v>1.0740299297976234E-3</v>
      </c>
      <c r="L13" s="87">
        <f>J13/'סכום נכסי הקרן'!$C$42</f>
        <v>1.2144256522624556E-4</v>
      </c>
    </row>
    <row r="14" spans="2:13">
      <c r="B14" s="79" t="s">
        <v>2427</v>
      </c>
      <c r="C14" s="76" t="s">
        <v>2428</v>
      </c>
      <c r="D14" s="76">
        <v>12</v>
      </c>
      <c r="E14" s="76" t="s">
        <v>337</v>
      </c>
      <c r="F14" s="76" t="s">
        <v>338</v>
      </c>
      <c r="G14" s="89" t="s">
        <v>164</v>
      </c>
      <c r="H14" s="90">
        <v>0</v>
      </c>
      <c r="I14" s="90">
        <v>0</v>
      </c>
      <c r="J14" s="86">
        <v>453.8936100000019</v>
      </c>
      <c r="K14" s="87">
        <f t="shared" si="0"/>
        <v>1.7123209192351741E-3</v>
      </c>
      <c r="L14" s="87">
        <f>J14/'סכום נכסי הקרן'!$C$42</f>
        <v>1.9361531662498974E-4</v>
      </c>
    </row>
    <row r="15" spans="2:13">
      <c r="B15" s="79" t="s">
        <v>2427</v>
      </c>
      <c r="C15" s="76" t="s">
        <v>2429</v>
      </c>
      <c r="D15" s="76">
        <v>12</v>
      </c>
      <c r="E15" s="76" t="s">
        <v>337</v>
      </c>
      <c r="F15" s="76" t="s">
        <v>338</v>
      </c>
      <c r="G15" s="89" t="s">
        <v>164</v>
      </c>
      <c r="H15" s="90">
        <v>0</v>
      </c>
      <c r="I15" s="90">
        <v>0</v>
      </c>
      <c r="J15" s="86">
        <v>7585.0507043329999</v>
      </c>
      <c r="K15" s="87">
        <f t="shared" si="0"/>
        <v>2.8614725363701049E-2</v>
      </c>
      <c r="L15" s="87">
        <f>J15/'סכום נכסי הקרן'!$C$42</f>
        <v>3.2355203100039877E-3</v>
      </c>
    </row>
    <row r="16" spans="2:13">
      <c r="B16" s="79" t="s">
        <v>2430</v>
      </c>
      <c r="C16" s="76" t="s">
        <v>2431</v>
      </c>
      <c r="D16" s="76">
        <v>10</v>
      </c>
      <c r="E16" s="76" t="s">
        <v>337</v>
      </c>
      <c r="F16" s="76" t="s">
        <v>338</v>
      </c>
      <c r="G16" s="89" t="s">
        <v>164</v>
      </c>
      <c r="H16" s="90">
        <v>0</v>
      </c>
      <c r="I16" s="90">
        <v>0</v>
      </c>
      <c r="J16" s="86">
        <v>212798.41583709102</v>
      </c>
      <c r="K16" s="87">
        <f t="shared" si="0"/>
        <v>0.80278543471443664</v>
      </c>
      <c r="L16" s="87">
        <f>J16/'סכום נכסי הקרן'!$C$42</f>
        <v>9.0772444801755281E-2</v>
      </c>
    </row>
    <row r="17" spans="2:12">
      <c r="B17" s="79" t="s">
        <v>2432</v>
      </c>
      <c r="C17" s="76" t="s">
        <v>2433</v>
      </c>
      <c r="D17" s="76">
        <v>20</v>
      </c>
      <c r="E17" s="76" t="s">
        <v>337</v>
      </c>
      <c r="F17" s="76" t="s">
        <v>338</v>
      </c>
      <c r="G17" s="89" t="s">
        <v>164</v>
      </c>
      <c r="H17" s="90">
        <v>0</v>
      </c>
      <c r="I17" s="90">
        <v>0</v>
      </c>
      <c r="J17" s="86">
        <v>2341.90698041</v>
      </c>
      <c r="K17" s="87">
        <f t="shared" si="0"/>
        <v>8.834881622279073E-3</v>
      </c>
      <c r="L17" s="87">
        <f>J17/'סכום נכסי הקרן'!$C$42</f>
        <v>9.9897652561875441E-4</v>
      </c>
    </row>
    <row r="18" spans="2:12">
      <c r="B18" s="75"/>
      <c r="C18" s="76"/>
      <c r="D18" s="76"/>
      <c r="E18" s="76"/>
      <c r="F18" s="76"/>
      <c r="G18" s="76"/>
      <c r="H18" s="76"/>
      <c r="I18" s="76"/>
      <c r="J18" s="76"/>
      <c r="K18" s="87"/>
      <c r="L18" s="76"/>
    </row>
    <row r="19" spans="2:12">
      <c r="B19" s="94" t="s">
        <v>42</v>
      </c>
      <c r="C19" s="74"/>
      <c r="D19" s="74"/>
      <c r="E19" s="74"/>
      <c r="F19" s="74"/>
      <c r="G19" s="74"/>
      <c r="H19" s="74"/>
      <c r="I19" s="74"/>
      <c r="J19" s="83">
        <f>SUM(J20:J44)</f>
        <v>41611.117418531998</v>
      </c>
      <c r="K19" s="84">
        <f t="shared" ref="K19:K44" si="1">J19/$J$10</f>
        <v>0.15697860745055031</v>
      </c>
      <c r="L19" s="84">
        <f>J19/'סכום נכסי הקרן'!$C$42</f>
        <v>1.7749863616957871E-2</v>
      </c>
    </row>
    <row r="20" spans="2:12">
      <c r="B20" s="79" t="s">
        <v>2427</v>
      </c>
      <c r="C20" s="76" t="s">
        <v>2434</v>
      </c>
      <c r="D20" s="76">
        <v>12</v>
      </c>
      <c r="E20" s="76" t="s">
        <v>337</v>
      </c>
      <c r="F20" s="76" t="s">
        <v>338</v>
      </c>
      <c r="G20" s="89" t="s">
        <v>165</v>
      </c>
      <c r="H20" s="90">
        <v>0</v>
      </c>
      <c r="I20" s="90">
        <v>0</v>
      </c>
      <c r="J20" s="86">
        <v>26.887847016999995</v>
      </c>
      <c r="K20" s="87">
        <f t="shared" si="1"/>
        <v>1.0143483385986415E-4</v>
      </c>
      <c r="L20" s="87">
        <f>J20/'סכום נכסי הקרן'!$C$42</f>
        <v>1.146942565144444E-5</v>
      </c>
    </row>
    <row r="21" spans="2:12">
      <c r="B21" s="79" t="s">
        <v>2427</v>
      </c>
      <c r="C21" s="76" t="s">
        <v>2435</v>
      </c>
      <c r="D21" s="76">
        <v>12</v>
      </c>
      <c r="E21" s="76" t="s">
        <v>337</v>
      </c>
      <c r="F21" s="76" t="s">
        <v>338</v>
      </c>
      <c r="G21" s="89" t="s">
        <v>167</v>
      </c>
      <c r="H21" s="90">
        <v>0</v>
      </c>
      <c r="I21" s="90">
        <v>0</v>
      </c>
      <c r="J21" s="86">
        <v>3.9221699999999999</v>
      </c>
      <c r="K21" s="87">
        <f t="shared" si="1"/>
        <v>1.47964491938906E-5</v>
      </c>
      <c r="L21" s="87">
        <f>J21/'סכום נכסי הקרן'!$C$42</f>
        <v>1.6730620781531444E-6</v>
      </c>
    </row>
    <row r="22" spans="2:12">
      <c r="B22" s="79" t="s">
        <v>2427</v>
      </c>
      <c r="C22" s="76" t="s">
        <v>2436</v>
      </c>
      <c r="D22" s="76">
        <v>12</v>
      </c>
      <c r="E22" s="76" t="s">
        <v>337</v>
      </c>
      <c r="F22" s="76" t="s">
        <v>338</v>
      </c>
      <c r="G22" s="89" t="s">
        <v>166</v>
      </c>
      <c r="H22" s="90">
        <v>0</v>
      </c>
      <c r="I22" s="90">
        <v>0</v>
      </c>
      <c r="J22" s="86">
        <v>0.70482121900000005</v>
      </c>
      <c r="K22" s="87">
        <f t="shared" si="1"/>
        <v>2.6589493463336727E-6</v>
      </c>
      <c r="L22" s="87">
        <f>J22/'סכום נכסי הקרן'!$C$42</f>
        <v>3.0065235657469529E-7</v>
      </c>
    </row>
    <row r="23" spans="2:12">
      <c r="B23" s="79" t="s">
        <v>2427</v>
      </c>
      <c r="C23" s="76" t="s">
        <v>2437</v>
      </c>
      <c r="D23" s="76">
        <v>12</v>
      </c>
      <c r="E23" s="76" t="s">
        <v>337</v>
      </c>
      <c r="F23" s="76" t="s">
        <v>338</v>
      </c>
      <c r="G23" s="89" t="s">
        <v>163</v>
      </c>
      <c r="H23" s="90">
        <v>0</v>
      </c>
      <c r="I23" s="90">
        <v>0</v>
      </c>
      <c r="J23" s="86">
        <v>13407.187291590999</v>
      </c>
      <c r="K23" s="87">
        <f t="shared" si="1"/>
        <v>5.0578828962794052E-2</v>
      </c>
      <c r="L23" s="87">
        <f>J23/'סכום נכסי הקרן'!$C$42</f>
        <v>5.7190424260696662E-3</v>
      </c>
    </row>
    <row r="24" spans="2:12">
      <c r="B24" s="79" t="s">
        <v>2427</v>
      </c>
      <c r="C24" s="76" t="s">
        <v>2438</v>
      </c>
      <c r="D24" s="76">
        <v>12</v>
      </c>
      <c r="E24" s="76" t="s">
        <v>337</v>
      </c>
      <c r="F24" s="76" t="s">
        <v>338</v>
      </c>
      <c r="G24" s="89" t="s">
        <v>173</v>
      </c>
      <c r="H24" s="90">
        <v>0</v>
      </c>
      <c r="I24" s="90">
        <v>0</v>
      </c>
      <c r="J24" s="86">
        <v>1.3367629999999999E-3</v>
      </c>
      <c r="K24" s="87">
        <f t="shared" si="1"/>
        <v>5.0429598446198863E-9</v>
      </c>
      <c r="L24" s="87">
        <f>J24/'סכום נכסי הקרן'!$C$42</f>
        <v>5.7021686535214735E-10</v>
      </c>
    </row>
    <row r="25" spans="2:12">
      <c r="B25" s="79" t="s">
        <v>2430</v>
      </c>
      <c r="C25" s="76" t="s">
        <v>2439</v>
      </c>
      <c r="D25" s="76">
        <v>10</v>
      </c>
      <c r="E25" s="76" t="s">
        <v>337</v>
      </c>
      <c r="F25" s="76" t="s">
        <v>338</v>
      </c>
      <c r="G25" s="89" t="s">
        <v>173</v>
      </c>
      <c r="H25" s="90">
        <v>0</v>
      </c>
      <c r="I25" s="90">
        <v>0</v>
      </c>
      <c r="J25" s="86">
        <v>7.8241079999999991E-2</v>
      </c>
      <c r="K25" s="87">
        <f t="shared" si="1"/>
        <v>2.9516572843480264E-7</v>
      </c>
      <c r="L25" s="87">
        <f>J25/'סכום נכסי הקרן'!$C$42</f>
        <v>3.3374938848072984E-8</v>
      </c>
    </row>
    <row r="26" spans="2:12">
      <c r="B26" s="79" t="s">
        <v>2430</v>
      </c>
      <c r="C26" s="76" t="s">
        <v>2440</v>
      </c>
      <c r="D26" s="76">
        <v>10</v>
      </c>
      <c r="E26" s="76" t="s">
        <v>337</v>
      </c>
      <c r="F26" s="76" t="s">
        <v>338</v>
      </c>
      <c r="G26" s="89" t="s">
        <v>1547</v>
      </c>
      <c r="H26" s="90">
        <v>0</v>
      </c>
      <c r="I26" s="90">
        <v>0</v>
      </c>
      <c r="J26" s="86">
        <v>1.6095175E-2</v>
      </c>
      <c r="K26" s="87">
        <f t="shared" si="1"/>
        <v>6.0719305678815073E-8</v>
      </c>
      <c r="L26" s="87">
        <f>J26/'סכום נכסי הקרן'!$C$42</f>
        <v>6.8656450214392892E-9</v>
      </c>
    </row>
    <row r="27" spans="2:12">
      <c r="B27" s="79" t="s">
        <v>2430</v>
      </c>
      <c r="C27" s="76" t="s">
        <v>2441</v>
      </c>
      <c r="D27" s="76">
        <v>10</v>
      </c>
      <c r="E27" s="76" t="s">
        <v>337</v>
      </c>
      <c r="F27" s="76" t="s">
        <v>338</v>
      </c>
      <c r="G27" s="89" t="s">
        <v>166</v>
      </c>
      <c r="H27" s="90">
        <v>0</v>
      </c>
      <c r="I27" s="90">
        <v>0</v>
      </c>
      <c r="J27" s="86">
        <v>376.97481555299998</v>
      </c>
      <c r="K27" s="87">
        <f t="shared" si="1"/>
        <v>1.422143534244116E-3</v>
      </c>
      <c r="L27" s="87">
        <f>J27/'סכום נכסי הקרן'!$C$42</f>
        <v>1.6080441906406414E-4</v>
      </c>
    </row>
    <row r="28" spans="2:12">
      <c r="B28" s="79" t="s">
        <v>2430</v>
      </c>
      <c r="C28" s="76" t="s">
        <v>2442</v>
      </c>
      <c r="D28" s="76">
        <v>10</v>
      </c>
      <c r="E28" s="76" t="s">
        <v>337</v>
      </c>
      <c r="F28" s="76" t="s">
        <v>338</v>
      </c>
      <c r="G28" s="89" t="s">
        <v>168</v>
      </c>
      <c r="H28" s="90">
        <v>0</v>
      </c>
      <c r="I28" s="90">
        <v>0</v>
      </c>
      <c r="J28" s="86">
        <v>0.42376309500000003</v>
      </c>
      <c r="K28" s="87">
        <f t="shared" si="1"/>
        <v>1.5986530684323566E-6</v>
      </c>
      <c r="L28" s="87">
        <f>J28/'סכום נכסי הקרן'!$C$42</f>
        <v>1.8076268095602903E-7</v>
      </c>
    </row>
    <row r="29" spans="2:12">
      <c r="B29" s="79" t="s">
        <v>2430</v>
      </c>
      <c r="C29" s="76" t="s">
        <v>2443</v>
      </c>
      <c r="D29" s="76">
        <v>10</v>
      </c>
      <c r="E29" s="76" t="s">
        <v>337</v>
      </c>
      <c r="F29" s="76" t="s">
        <v>338</v>
      </c>
      <c r="G29" s="89" t="s">
        <v>163</v>
      </c>
      <c r="H29" s="90">
        <v>0</v>
      </c>
      <c r="I29" s="90">
        <v>0</v>
      </c>
      <c r="J29" s="86">
        <v>26062.194373225997</v>
      </c>
      <c r="K29" s="87">
        <f t="shared" si="1"/>
        <v>9.8320046026750485E-2</v>
      </c>
      <c r="L29" s="87">
        <f>J29/'סכום נכסי הקרן'!$C$42</f>
        <v>1.111723078788035E-2</v>
      </c>
    </row>
    <row r="30" spans="2:12">
      <c r="B30" s="79" t="s">
        <v>2430</v>
      </c>
      <c r="C30" s="76" t="s">
        <v>2444</v>
      </c>
      <c r="D30" s="76">
        <v>10</v>
      </c>
      <c r="E30" s="76" t="s">
        <v>337</v>
      </c>
      <c r="F30" s="76" t="s">
        <v>338</v>
      </c>
      <c r="G30" s="89" t="s">
        <v>170</v>
      </c>
      <c r="H30" s="90">
        <v>0</v>
      </c>
      <c r="I30" s="90">
        <v>0</v>
      </c>
      <c r="J30" s="86">
        <v>2.4538919369999999</v>
      </c>
      <c r="K30" s="87">
        <f t="shared" si="1"/>
        <v>9.2573466660339287E-6</v>
      </c>
      <c r="L30" s="87">
        <f>J30/'סכום נכסי הקרן'!$C$42</f>
        <v>1.0467454352260265E-6</v>
      </c>
    </row>
    <row r="31" spans="2:12">
      <c r="B31" s="79" t="s">
        <v>2430</v>
      </c>
      <c r="C31" s="76" t="s">
        <v>2445</v>
      </c>
      <c r="D31" s="76">
        <v>10</v>
      </c>
      <c r="E31" s="76" t="s">
        <v>337</v>
      </c>
      <c r="F31" s="76" t="s">
        <v>338</v>
      </c>
      <c r="G31" s="89" t="s">
        <v>172</v>
      </c>
      <c r="H31" s="90">
        <v>0</v>
      </c>
      <c r="I31" s="90">
        <v>0</v>
      </c>
      <c r="J31" s="86">
        <v>2.4534600000000002</v>
      </c>
      <c r="K31" s="87">
        <f t="shared" si="1"/>
        <v>9.2557171767778632E-6</v>
      </c>
      <c r="L31" s="87">
        <f>J31/'סכום נכסי הקרן'!$C$42</f>
        <v>1.0465611858398831E-6</v>
      </c>
    </row>
    <row r="32" spans="2:12">
      <c r="B32" s="79" t="s">
        <v>2430</v>
      </c>
      <c r="C32" s="76" t="s">
        <v>2446</v>
      </c>
      <c r="D32" s="76">
        <v>10</v>
      </c>
      <c r="E32" s="76" t="s">
        <v>337</v>
      </c>
      <c r="F32" s="76" t="s">
        <v>338</v>
      </c>
      <c r="G32" s="89" t="s">
        <v>165</v>
      </c>
      <c r="H32" s="90">
        <v>0</v>
      </c>
      <c r="I32" s="90">
        <v>0</v>
      </c>
      <c r="J32" s="86">
        <v>702.25689007400013</v>
      </c>
      <c r="K32" s="87">
        <f t="shared" si="1"/>
        <v>2.64927537435643E-3</v>
      </c>
      <c r="L32" s="87">
        <f>J32/'סכום נכסי הקרן'!$C$42</f>
        <v>2.995585025393012E-4</v>
      </c>
    </row>
    <row r="33" spans="2:12">
      <c r="B33" s="79" t="s">
        <v>2430</v>
      </c>
      <c r="C33" s="76" t="s">
        <v>2447</v>
      </c>
      <c r="D33" s="76">
        <v>10</v>
      </c>
      <c r="E33" s="76" t="s">
        <v>337</v>
      </c>
      <c r="F33" s="76" t="s">
        <v>338</v>
      </c>
      <c r="G33" s="89" t="s">
        <v>167</v>
      </c>
      <c r="H33" s="90">
        <v>0</v>
      </c>
      <c r="I33" s="90">
        <v>0</v>
      </c>
      <c r="J33" s="86">
        <v>9.1119043999999982E-2</v>
      </c>
      <c r="K33" s="87">
        <f t="shared" si="1"/>
        <v>3.4374805404709178E-7</v>
      </c>
      <c r="L33" s="87">
        <f>J33/'סכום נכסי הקרן'!$C$42</f>
        <v>3.8868232920543418E-8</v>
      </c>
    </row>
    <row r="34" spans="2:12">
      <c r="B34" s="79" t="s">
        <v>2430</v>
      </c>
      <c r="C34" s="76" t="s">
        <v>2448</v>
      </c>
      <c r="D34" s="76">
        <v>10</v>
      </c>
      <c r="E34" s="76" t="s">
        <v>337</v>
      </c>
      <c r="F34" s="76" t="s">
        <v>338</v>
      </c>
      <c r="G34" s="89" t="s">
        <v>167</v>
      </c>
      <c r="H34" s="90">
        <v>0</v>
      </c>
      <c r="I34" s="90">
        <v>0</v>
      </c>
      <c r="J34" s="86">
        <v>16.678720000000002</v>
      </c>
      <c r="K34" s="87">
        <f t="shared" si="1"/>
        <v>6.2920738545021527E-5</v>
      </c>
      <c r="L34" s="87">
        <f>J34/'סכום נכסי הקרן'!$C$42</f>
        <v>7.1145651371904881E-6</v>
      </c>
    </row>
    <row r="35" spans="2:12">
      <c r="B35" s="79" t="s">
        <v>2432</v>
      </c>
      <c r="C35" s="76" t="s">
        <v>2449</v>
      </c>
      <c r="D35" s="76">
        <v>20</v>
      </c>
      <c r="E35" s="76" t="s">
        <v>337</v>
      </c>
      <c r="F35" s="76" t="s">
        <v>338</v>
      </c>
      <c r="G35" s="89" t="s">
        <v>165</v>
      </c>
      <c r="H35" s="90">
        <v>0</v>
      </c>
      <c r="I35" s="90">
        <v>0</v>
      </c>
      <c r="J35" s="86">
        <v>9.0399349190000002</v>
      </c>
      <c r="K35" s="87">
        <f t="shared" si="1"/>
        <v>3.4103299384030027E-5</v>
      </c>
      <c r="L35" s="87">
        <f>J35/'סכום נכסי הקרן'!$C$42</f>
        <v>3.8561236004434576E-6</v>
      </c>
    </row>
    <row r="36" spans="2:12">
      <c r="B36" s="79" t="s">
        <v>2432</v>
      </c>
      <c r="C36" s="76" t="s">
        <v>2450</v>
      </c>
      <c r="D36" s="76">
        <v>20</v>
      </c>
      <c r="E36" s="76" t="s">
        <v>337</v>
      </c>
      <c r="F36" s="76" t="s">
        <v>338</v>
      </c>
      <c r="G36" s="89" t="s">
        <v>170</v>
      </c>
      <c r="H36" s="90">
        <v>0</v>
      </c>
      <c r="I36" s="90">
        <v>0</v>
      </c>
      <c r="J36" s="86">
        <v>3.2215212360000001</v>
      </c>
      <c r="K36" s="87">
        <f t="shared" si="1"/>
        <v>1.2153240500925165E-5</v>
      </c>
      <c r="L36" s="87">
        <f>J36/'סכום נכסי הקרן'!$C$42</f>
        <v>1.3741895465817766E-6</v>
      </c>
    </row>
    <row r="37" spans="2:12">
      <c r="B37" s="79" t="s">
        <v>2432</v>
      </c>
      <c r="C37" s="76" t="s">
        <v>2451</v>
      </c>
      <c r="D37" s="76">
        <v>20</v>
      </c>
      <c r="E37" s="76" t="s">
        <v>337</v>
      </c>
      <c r="F37" s="76" t="s">
        <v>338</v>
      </c>
      <c r="G37" s="89" t="s">
        <v>167</v>
      </c>
      <c r="H37" s="90">
        <v>0</v>
      </c>
      <c r="I37" s="90">
        <v>0</v>
      </c>
      <c r="J37" s="86">
        <v>0.40093779999999996</v>
      </c>
      <c r="K37" s="87">
        <f t="shared" si="1"/>
        <v>1.5125442771757139E-6</v>
      </c>
      <c r="L37" s="87">
        <f>J37/'סכום נכסי הקרן'!$C$42</f>
        <v>1.7102619949623544E-7</v>
      </c>
    </row>
    <row r="38" spans="2:12">
      <c r="B38" s="79" t="s">
        <v>2432</v>
      </c>
      <c r="C38" s="76" t="s">
        <v>2452</v>
      </c>
      <c r="D38" s="76">
        <v>20</v>
      </c>
      <c r="E38" s="76" t="s">
        <v>337</v>
      </c>
      <c r="F38" s="76" t="s">
        <v>338</v>
      </c>
      <c r="G38" s="89" t="s">
        <v>165</v>
      </c>
      <c r="H38" s="90">
        <v>0</v>
      </c>
      <c r="I38" s="90">
        <v>0</v>
      </c>
      <c r="J38" s="86">
        <v>1.5906047800000001</v>
      </c>
      <c r="K38" s="87">
        <f t="shared" si="1"/>
        <v>6.000582028527457E-6</v>
      </c>
      <c r="L38" s="87">
        <f>J38/'סכום נכסי הקרן'!$C$42</f>
        <v>6.7849698986712079E-7</v>
      </c>
    </row>
    <row r="39" spans="2:12">
      <c r="B39" s="79" t="s">
        <v>2432</v>
      </c>
      <c r="C39" s="76" t="s">
        <v>2453</v>
      </c>
      <c r="D39" s="76">
        <v>20</v>
      </c>
      <c r="E39" s="76" t="s">
        <v>337</v>
      </c>
      <c r="F39" s="76" t="s">
        <v>338</v>
      </c>
      <c r="G39" s="89" t="s">
        <v>163</v>
      </c>
      <c r="H39" s="90">
        <v>0</v>
      </c>
      <c r="I39" s="90">
        <v>0</v>
      </c>
      <c r="J39" s="86">
        <v>128.69050406100001</v>
      </c>
      <c r="K39" s="87">
        <f t="shared" si="1"/>
        <v>4.8548698936424443E-4</v>
      </c>
      <c r="L39" s="87">
        <f>J39/'סכום נכסי הקרן'!$C$42</f>
        <v>5.4894918415793388E-5</v>
      </c>
    </row>
    <row r="40" spans="2:12">
      <c r="B40" s="79" t="s">
        <v>2432</v>
      </c>
      <c r="C40" s="76" t="s">
        <v>2454</v>
      </c>
      <c r="D40" s="76">
        <v>20</v>
      </c>
      <c r="E40" s="76" t="s">
        <v>337</v>
      </c>
      <c r="F40" s="76" t="s">
        <v>338</v>
      </c>
      <c r="G40" s="89" t="s">
        <v>173</v>
      </c>
      <c r="H40" s="90">
        <v>0</v>
      </c>
      <c r="I40" s="90">
        <v>0</v>
      </c>
      <c r="J40" s="86">
        <v>1.5174004E-2</v>
      </c>
      <c r="K40" s="87">
        <f t="shared" si="1"/>
        <v>5.7244173315764676E-8</v>
      </c>
      <c r="L40" s="87">
        <f>J40/'סכום נכסי הקרן'!$C$42</f>
        <v>6.4727053305043189E-9</v>
      </c>
    </row>
    <row r="41" spans="2:12">
      <c r="B41" s="79" t="s">
        <v>2432</v>
      </c>
      <c r="C41" s="76">
        <v>33820000</v>
      </c>
      <c r="D41" s="76">
        <v>20</v>
      </c>
      <c r="E41" s="76" t="s">
        <v>337</v>
      </c>
      <c r="F41" s="76" t="s">
        <v>338</v>
      </c>
      <c r="G41" s="89" t="s">
        <v>166</v>
      </c>
      <c r="H41" s="90">
        <v>0</v>
      </c>
      <c r="I41" s="90">
        <v>0</v>
      </c>
      <c r="J41" s="86">
        <v>16.691041156000001</v>
      </c>
      <c r="K41" s="87">
        <f t="shared" ref="K41" si="2">J41/$J$10</f>
        <v>6.296722030352867E-5</v>
      </c>
      <c r="L41" s="87">
        <f>J41/'סכום נכסי הקרן'!$C$42</f>
        <v>7.1198209162267372E-6</v>
      </c>
    </row>
    <row r="42" spans="2:12">
      <c r="B42" s="79" t="s">
        <v>2425</v>
      </c>
      <c r="C42" s="76" t="s">
        <v>2455</v>
      </c>
      <c r="D42" s="76">
        <v>11</v>
      </c>
      <c r="E42" s="76" t="s">
        <v>337</v>
      </c>
      <c r="F42" s="76" t="s">
        <v>338</v>
      </c>
      <c r="G42" s="89" t="s">
        <v>165</v>
      </c>
      <c r="H42" s="90">
        <v>0</v>
      </c>
      <c r="I42" s="90">
        <v>0</v>
      </c>
      <c r="J42" s="86">
        <v>254.65253226899998</v>
      </c>
      <c r="K42" s="87">
        <f t="shared" si="1"/>
        <v>9.6068075983800924E-4</v>
      </c>
      <c r="L42" s="87">
        <f>J42/'סכום נכסי הקרן'!$C$42</f>
        <v>1.0862596339397165E-4</v>
      </c>
    </row>
    <row r="43" spans="2:12">
      <c r="B43" s="79" t="s">
        <v>2425</v>
      </c>
      <c r="C43" s="76" t="s">
        <v>2456</v>
      </c>
      <c r="D43" s="76">
        <v>11</v>
      </c>
      <c r="E43" s="76" t="s">
        <v>337</v>
      </c>
      <c r="F43" s="76" t="s">
        <v>338</v>
      </c>
      <c r="G43" s="89" t="s">
        <v>166</v>
      </c>
      <c r="H43" s="90">
        <v>0</v>
      </c>
      <c r="I43" s="90">
        <v>0</v>
      </c>
      <c r="J43" s="86">
        <v>0.13436652000000002</v>
      </c>
      <c r="K43" s="87">
        <f t="shared" si="1"/>
        <v>5.0689985047560038E-7</v>
      </c>
      <c r="L43" s="87">
        <f>J43/'סכום נכסי הקרן'!$C$42</f>
        <v>5.7316110516730806E-8</v>
      </c>
    </row>
    <row r="44" spans="2:12">
      <c r="B44" s="79" t="s">
        <v>2425</v>
      </c>
      <c r="C44" s="76" t="s">
        <v>2457</v>
      </c>
      <c r="D44" s="76">
        <v>11</v>
      </c>
      <c r="E44" s="76" t="s">
        <v>337</v>
      </c>
      <c r="F44" s="76" t="s">
        <v>338</v>
      </c>
      <c r="G44" s="89" t="s">
        <v>163</v>
      </c>
      <c r="H44" s="90">
        <v>0</v>
      </c>
      <c r="I44" s="90">
        <v>0</v>
      </c>
      <c r="J44" s="86">
        <v>594.35596601299994</v>
      </c>
      <c r="K44" s="87">
        <f t="shared" si="1"/>
        <v>2.2422174087806295E-3</v>
      </c>
      <c r="L44" s="87">
        <f>J44/'סכום נכסי הקרן'!$C$42</f>
        <v>2.5353169996721953E-4</v>
      </c>
    </row>
    <row r="45" spans="2:12">
      <c r="B45" s="75"/>
      <c r="C45" s="76"/>
      <c r="D45" s="76"/>
      <c r="E45" s="76"/>
      <c r="F45" s="76"/>
      <c r="G45" s="76"/>
      <c r="H45" s="76"/>
      <c r="I45" s="76"/>
      <c r="J45" s="76"/>
      <c r="K45" s="87"/>
      <c r="L45" s="76"/>
    </row>
    <row r="46" spans="2:12">
      <c r="B46" s="73"/>
      <c r="C46" s="74"/>
      <c r="D46" s="74"/>
      <c r="E46" s="74"/>
      <c r="F46" s="74"/>
      <c r="G46" s="74"/>
      <c r="H46" s="74"/>
      <c r="I46" s="74"/>
      <c r="J46" s="83"/>
      <c r="K46" s="84"/>
      <c r="L46" s="84"/>
    </row>
    <row r="47" spans="2:12">
      <c r="B47" s="75"/>
      <c r="C47" s="76"/>
      <c r="D47" s="76"/>
      <c r="E47" s="76"/>
      <c r="F47" s="76"/>
      <c r="G47" s="76"/>
      <c r="H47" s="76"/>
      <c r="I47" s="76"/>
      <c r="J47" s="86"/>
      <c r="K47" s="87"/>
      <c r="L47" s="87"/>
    </row>
    <row r="48" spans="2:12">
      <c r="B48" s="79"/>
      <c r="C48" s="76"/>
      <c r="D48" s="76"/>
      <c r="E48" s="76"/>
      <c r="F48" s="76"/>
      <c r="G48" s="89"/>
      <c r="H48" s="76"/>
      <c r="I48" s="76"/>
      <c r="J48" s="86"/>
      <c r="K48" s="87"/>
      <c r="L48" s="87"/>
    </row>
    <row r="49" spans="2:12">
      <c r="B49" s="79"/>
      <c r="C49" s="76"/>
      <c r="D49" s="76"/>
      <c r="E49" s="76"/>
      <c r="F49" s="76"/>
      <c r="G49" s="89"/>
      <c r="H49" s="76"/>
      <c r="I49" s="76"/>
      <c r="J49" s="86"/>
      <c r="K49" s="87"/>
      <c r="L49" s="87"/>
    </row>
    <row r="50" spans="2:12">
      <c r="B50" s="79"/>
      <c r="C50" s="76"/>
      <c r="D50" s="76"/>
      <c r="E50" s="76"/>
      <c r="F50" s="76"/>
      <c r="G50" s="89"/>
      <c r="H50" s="76"/>
      <c r="I50" s="76"/>
      <c r="J50" s="86"/>
      <c r="K50" s="87"/>
      <c r="L50" s="87"/>
    </row>
    <row r="51" spans="2:12">
      <c r="D51" s="1"/>
    </row>
    <row r="52" spans="2:12">
      <c r="D52" s="1"/>
    </row>
    <row r="53" spans="2:12">
      <c r="D53" s="1"/>
    </row>
    <row r="54" spans="2:12">
      <c r="B54" s="91" t="s">
        <v>257</v>
      </c>
      <c r="D54" s="1"/>
    </row>
    <row r="55" spans="2:12">
      <c r="B55" s="110"/>
      <c r="D55" s="1"/>
    </row>
    <row r="56" spans="2:12">
      <c r="D56" s="1"/>
    </row>
    <row r="57" spans="2:12">
      <c r="D57" s="1"/>
    </row>
    <row r="58" spans="2:12">
      <c r="D58" s="1"/>
    </row>
    <row r="59" spans="2:12">
      <c r="D59" s="1"/>
    </row>
    <row r="60" spans="2:12">
      <c r="D60" s="1"/>
    </row>
    <row r="61" spans="2:12">
      <c r="D61" s="1"/>
    </row>
    <row r="62" spans="2:12">
      <c r="D62" s="1"/>
    </row>
    <row r="63" spans="2:12">
      <c r="D63" s="1"/>
    </row>
    <row r="64" spans="2:12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56"/>
  <sheetViews>
    <sheetView rightToLeft="1" workbookViewId="0">
      <selection activeCell="C1" sqref="C1"/>
    </sheetView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62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42578125" style="1" bestFit="1" customWidth="1"/>
    <col min="9" max="9" width="9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48" t="s">
        <v>179</v>
      </c>
      <c r="C1" s="70" t="s" vm="1">
        <v>266</v>
      </c>
    </row>
    <row r="2" spans="2:51">
      <c r="B2" s="48" t="s">
        <v>178</v>
      </c>
      <c r="C2" s="70" t="s">
        <v>267</v>
      </c>
    </row>
    <row r="3" spans="2:51">
      <c r="B3" s="48" t="s">
        <v>180</v>
      </c>
      <c r="C3" s="70" t="s">
        <v>268</v>
      </c>
    </row>
    <row r="4" spans="2:51">
      <c r="B4" s="48" t="s">
        <v>181</v>
      </c>
      <c r="C4" s="70">
        <v>12145</v>
      </c>
    </row>
    <row r="6" spans="2:51" ht="26.25" customHeight="1">
      <c r="B6" s="141" t="s">
        <v>210</v>
      </c>
      <c r="C6" s="142"/>
      <c r="D6" s="142"/>
      <c r="E6" s="142"/>
      <c r="F6" s="142"/>
      <c r="G6" s="142"/>
      <c r="H6" s="142"/>
      <c r="I6" s="142"/>
      <c r="J6" s="142"/>
      <c r="K6" s="143"/>
    </row>
    <row r="7" spans="2:51" ht="26.25" customHeight="1">
      <c r="B7" s="141" t="s">
        <v>99</v>
      </c>
      <c r="C7" s="142"/>
      <c r="D7" s="142"/>
      <c r="E7" s="142"/>
      <c r="F7" s="142"/>
      <c r="G7" s="142"/>
      <c r="H7" s="142"/>
      <c r="I7" s="142"/>
      <c r="J7" s="142"/>
      <c r="K7" s="143"/>
    </row>
    <row r="8" spans="2:51" s="3" customFormat="1" ht="63">
      <c r="B8" s="22" t="s">
        <v>115</v>
      </c>
      <c r="C8" s="30" t="s">
        <v>44</v>
      </c>
      <c r="D8" s="30" t="s">
        <v>65</v>
      </c>
      <c r="E8" s="30" t="s">
        <v>101</v>
      </c>
      <c r="F8" s="30" t="s">
        <v>102</v>
      </c>
      <c r="G8" s="30" t="s">
        <v>241</v>
      </c>
      <c r="H8" s="30" t="s">
        <v>240</v>
      </c>
      <c r="I8" s="30" t="s">
        <v>109</v>
      </c>
      <c r="J8" s="30" t="s">
        <v>182</v>
      </c>
      <c r="K8" s="31" t="s">
        <v>184</v>
      </c>
      <c r="L8" s="1"/>
      <c r="AW8" s="1"/>
    </row>
    <row r="9" spans="2:51" s="3" customFormat="1" ht="22.5" customHeight="1">
      <c r="B9" s="15"/>
      <c r="C9" s="16"/>
      <c r="D9" s="16"/>
      <c r="E9" s="16"/>
      <c r="F9" s="16" t="s">
        <v>21</v>
      </c>
      <c r="G9" s="16" t="s">
        <v>248</v>
      </c>
      <c r="H9" s="16"/>
      <c r="I9" s="16" t="s">
        <v>244</v>
      </c>
      <c r="J9" s="32" t="s">
        <v>19</v>
      </c>
      <c r="K9" s="17" t="s">
        <v>19</v>
      </c>
      <c r="AW9" s="1"/>
    </row>
    <row r="10" spans="2:5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AW10" s="1"/>
    </row>
    <row r="11" spans="2:51" s="4" customFormat="1" ht="18" customHeight="1">
      <c r="B11" s="71" t="s">
        <v>48</v>
      </c>
      <c r="C11" s="72"/>
      <c r="D11" s="72"/>
      <c r="E11" s="72"/>
      <c r="F11" s="72"/>
      <c r="G11" s="80"/>
      <c r="H11" s="82"/>
      <c r="I11" s="80">
        <v>1607.5737458660008</v>
      </c>
      <c r="J11" s="81">
        <f>I11/$I$11</f>
        <v>1</v>
      </c>
      <c r="K11" s="81">
        <f>I11/'סכום נכסי הקרן'!$C$42</f>
        <v>6.8573536385291972E-4</v>
      </c>
      <c r="AW11" s="1"/>
    </row>
    <row r="12" spans="2:51" ht="19.5" customHeight="1">
      <c r="B12" s="73" t="s">
        <v>33</v>
      </c>
      <c r="C12" s="74"/>
      <c r="D12" s="74"/>
      <c r="E12" s="74"/>
      <c r="F12" s="74"/>
      <c r="G12" s="83"/>
      <c r="H12" s="85"/>
      <c r="I12" s="83">
        <v>31.062702397000105</v>
      </c>
      <c r="J12" s="84">
        <f t="shared" ref="J12:J75" si="0">I12/$I$11</f>
        <v>1.9322723126624971E-2</v>
      </c>
      <c r="K12" s="84">
        <f>I12/'סכום נכסי הקרן'!$C$42</f>
        <v>1.3250274573865401E-5</v>
      </c>
    </row>
    <row r="13" spans="2:51">
      <c r="B13" s="94" t="s">
        <v>2065</v>
      </c>
      <c r="C13" s="74"/>
      <c r="D13" s="74"/>
      <c r="E13" s="74"/>
      <c r="F13" s="74"/>
      <c r="G13" s="83"/>
      <c r="H13" s="85"/>
      <c r="I13" s="83">
        <v>414.45718454499996</v>
      </c>
      <c r="J13" s="84">
        <f t="shared" si="0"/>
        <v>0.25781534788734167</v>
      </c>
      <c r="K13" s="84">
        <f>I13/'סכום נכסי הקרן'!$C$42</f>
        <v>1.767931013903933E-4</v>
      </c>
    </row>
    <row r="14" spans="2:51">
      <c r="B14" s="79" t="s">
        <v>2066</v>
      </c>
      <c r="C14" s="76" t="s">
        <v>2067</v>
      </c>
      <c r="D14" s="89" t="s">
        <v>693</v>
      </c>
      <c r="E14" s="89" t="s">
        <v>163</v>
      </c>
      <c r="F14" s="99">
        <v>43894</v>
      </c>
      <c r="G14" s="86">
        <v>216720.32943999997</v>
      </c>
      <c r="H14" s="88">
        <v>-1.7673000000000001</v>
      </c>
      <c r="I14" s="86">
        <v>-3.830178691</v>
      </c>
      <c r="J14" s="87">
        <f t="shared" si="0"/>
        <v>-2.3825835056398492E-3</v>
      </c>
      <c r="K14" s="87">
        <f>I14/'סכום נכסי הקרן'!$C$42</f>
        <v>-1.6338217671499068E-6</v>
      </c>
    </row>
    <row r="15" spans="2:51">
      <c r="B15" s="79" t="s">
        <v>2068</v>
      </c>
      <c r="C15" s="76" t="s">
        <v>2069</v>
      </c>
      <c r="D15" s="89" t="s">
        <v>693</v>
      </c>
      <c r="E15" s="89" t="s">
        <v>163</v>
      </c>
      <c r="F15" s="99">
        <v>43887</v>
      </c>
      <c r="G15" s="86">
        <v>538908.41966400004</v>
      </c>
      <c r="H15" s="88">
        <v>-1.8695999999999999</v>
      </c>
      <c r="I15" s="86">
        <v>-10.075347766999998</v>
      </c>
      <c r="J15" s="87">
        <f t="shared" si="0"/>
        <v>-6.2674249271049169E-3</v>
      </c>
      <c r="K15" s="87">
        <f>I15/'סכום נכסי הקרן'!$C$42</f>
        <v>-4.2977949128091493E-6</v>
      </c>
    </row>
    <row r="16" spans="2:51" s="7" customFormat="1">
      <c r="B16" s="79" t="s">
        <v>2070</v>
      </c>
      <c r="C16" s="76" t="s">
        <v>2071</v>
      </c>
      <c r="D16" s="89" t="s">
        <v>693</v>
      </c>
      <c r="E16" s="89" t="s">
        <v>163</v>
      </c>
      <c r="F16" s="99">
        <v>43887</v>
      </c>
      <c r="G16" s="86">
        <v>807260.28172500001</v>
      </c>
      <c r="H16" s="88">
        <v>-1.8666</v>
      </c>
      <c r="I16" s="86">
        <v>-15.068218457000002</v>
      </c>
      <c r="J16" s="87">
        <f t="shared" si="0"/>
        <v>-9.3732673202390135E-3</v>
      </c>
      <c r="K16" s="87">
        <f>I16/'סכום נכסי הקרן'!$C$42</f>
        <v>-6.4275808763347819E-6</v>
      </c>
      <c r="AW16" s="1"/>
      <c r="AY16" s="1"/>
    </row>
    <row r="17" spans="2:51" s="7" customFormat="1">
      <c r="B17" s="79" t="s">
        <v>2072</v>
      </c>
      <c r="C17" s="76" t="s">
        <v>2073</v>
      </c>
      <c r="D17" s="89" t="s">
        <v>693</v>
      </c>
      <c r="E17" s="89" t="s">
        <v>163</v>
      </c>
      <c r="F17" s="99">
        <v>43888</v>
      </c>
      <c r="G17" s="86">
        <v>238553.78448</v>
      </c>
      <c r="H17" s="88">
        <v>-1.849</v>
      </c>
      <c r="I17" s="86">
        <v>-4.4108300230000008</v>
      </c>
      <c r="J17" s="87">
        <f t="shared" si="0"/>
        <v>-2.7437808276869341E-3</v>
      </c>
      <c r="K17" s="87">
        <f>I17/'סכום נכסי הקרן'!$C$42</f>
        <v>-1.881507544206565E-6</v>
      </c>
      <c r="AW17" s="1"/>
      <c r="AY17" s="1"/>
    </row>
    <row r="18" spans="2:51" s="7" customFormat="1">
      <c r="B18" s="79" t="s">
        <v>2074</v>
      </c>
      <c r="C18" s="76" t="s">
        <v>2075</v>
      </c>
      <c r="D18" s="89" t="s">
        <v>693</v>
      </c>
      <c r="E18" s="89" t="s">
        <v>163</v>
      </c>
      <c r="F18" s="99">
        <v>43893</v>
      </c>
      <c r="G18" s="86">
        <v>674329.38106499997</v>
      </c>
      <c r="H18" s="88">
        <v>-1.6365000000000001</v>
      </c>
      <c r="I18" s="86">
        <v>-11.035342312999999</v>
      </c>
      <c r="J18" s="87">
        <f t="shared" si="0"/>
        <v>-6.8645947605067755E-3</v>
      </c>
      <c r="K18" s="87">
        <f>I18/'סכום נכסי הקרן'!$C$42</f>
        <v>-4.7072953857989599E-6</v>
      </c>
      <c r="AW18" s="1"/>
      <c r="AY18" s="1"/>
    </row>
    <row r="19" spans="2:51">
      <c r="B19" s="79" t="s">
        <v>2076</v>
      </c>
      <c r="C19" s="76" t="s">
        <v>2077</v>
      </c>
      <c r="D19" s="89" t="s">
        <v>693</v>
      </c>
      <c r="E19" s="89" t="s">
        <v>163</v>
      </c>
      <c r="F19" s="99">
        <v>43893</v>
      </c>
      <c r="G19" s="86">
        <v>804437.45733999996</v>
      </c>
      <c r="H19" s="88">
        <v>-1.5469999999999999</v>
      </c>
      <c r="I19" s="86">
        <v>-12.444374554000001</v>
      </c>
      <c r="J19" s="87">
        <f t="shared" si="0"/>
        <v>-7.7410909365754855E-3</v>
      </c>
      <c r="K19" s="87">
        <f>I19/'סכום נכסי הקרן'!$C$42</f>
        <v>-5.3083398100111299E-6</v>
      </c>
    </row>
    <row r="20" spans="2:51">
      <c r="B20" s="79" t="s">
        <v>2078</v>
      </c>
      <c r="C20" s="76" t="s">
        <v>2079</v>
      </c>
      <c r="D20" s="89" t="s">
        <v>693</v>
      </c>
      <c r="E20" s="89" t="s">
        <v>163</v>
      </c>
      <c r="F20" s="99">
        <v>43888</v>
      </c>
      <c r="G20" s="86">
        <v>809374.58575000009</v>
      </c>
      <c r="H20" s="88">
        <v>-1.6006</v>
      </c>
      <c r="I20" s="86">
        <v>-12.954494796999999</v>
      </c>
      <c r="J20" s="87">
        <f t="shared" si="0"/>
        <v>-8.0584140107497256E-3</v>
      </c>
      <c r="K20" s="87">
        <f>I20/'סכום נכסי הקרן'!$C$42</f>
        <v>-5.5259394637389291E-6</v>
      </c>
    </row>
    <row r="21" spans="2:51">
      <c r="B21" s="79" t="s">
        <v>2080</v>
      </c>
      <c r="C21" s="76" t="s">
        <v>2081</v>
      </c>
      <c r="D21" s="89" t="s">
        <v>693</v>
      </c>
      <c r="E21" s="89" t="s">
        <v>163</v>
      </c>
      <c r="F21" s="99">
        <v>44005</v>
      </c>
      <c r="G21" s="86">
        <v>751964.21221999999</v>
      </c>
      <c r="H21" s="88">
        <v>-1.3897999999999999</v>
      </c>
      <c r="I21" s="86">
        <v>-10.451064754000001</v>
      </c>
      <c r="J21" s="87">
        <f t="shared" si="0"/>
        <v>-6.5011417242137205E-3</v>
      </c>
      <c r="K21" s="87">
        <f>I21/'סכום נכסי הקרן'!$C$42</f>
        <v>-4.458062785713093E-6</v>
      </c>
    </row>
    <row r="22" spans="2:51">
      <c r="B22" s="79" t="s">
        <v>2082</v>
      </c>
      <c r="C22" s="76" t="s">
        <v>2069</v>
      </c>
      <c r="D22" s="89" t="s">
        <v>693</v>
      </c>
      <c r="E22" s="89" t="s">
        <v>163</v>
      </c>
      <c r="F22" s="99">
        <v>43894</v>
      </c>
      <c r="G22" s="86">
        <v>248319.50227200001</v>
      </c>
      <c r="H22" s="88">
        <v>-1.2388999999999999</v>
      </c>
      <c r="I22" s="86">
        <v>-3.0764513019999997</v>
      </c>
      <c r="J22" s="87">
        <f t="shared" si="0"/>
        <v>-1.9137232801364978E-3</v>
      </c>
      <c r="K22" s="87">
        <f>I22/'סכום נכסי הקרן'!$C$42</f>
        <v>-1.3123077298182043E-6</v>
      </c>
    </row>
    <row r="23" spans="2:51">
      <c r="B23" s="79" t="s">
        <v>2083</v>
      </c>
      <c r="C23" s="76" t="s">
        <v>2084</v>
      </c>
      <c r="D23" s="89" t="s">
        <v>693</v>
      </c>
      <c r="E23" s="89" t="s">
        <v>163</v>
      </c>
      <c r="F23" s="99">
        <v>43992</v>
      </c>
      <c r="G23" s="86">
        <v>1298800.3332</v>
      </c>
      <c r="H23" s="88">
        <v>-1.3408</v>
      </c>
      <c r="I23" s="86">
        <v>-17.414808142000002</v>
      </c>
      <c r="J23" s="87">
        <f t="shared" si="0"/>
        <v>-1.083297620826635E-2</v>
      </c>
      <c r="K23" s="87">
        <f>I23/'סכום נכסי הקרן'!$C$42</f>
        <v>-7.4285548817855481E-6</v>
      </c>
    </row>
    <row r="24" spans="2:51">
      <c r="B24" s="79" t="s">
        <v>2085</v>
      </c>
      <c r="C24" s="76" t="s">
        <v>2086</v>
      </c>
      <c r="D24" s="89" t="s">
        <v>693</v>
      </c>
      <c r="E24" s="89" t="s">
        <v>163</v>
      </c>
      <c r="F24" s="99">
        <v>43895</v>
      </c>
      <c r="G24" s="86">
        <v>261633.95404800001</v>
      </c>
      <c r="H24" s="88">
        <v>-1.1478999999999999</v>
      </c>
      <c r="I24" s="86">
        <v>-3.0032131400000002</v>
      </c>
      <c r="J24" s="87">
        <f t="shared" si="0"/>
        <v>-1.8681650827671161E-3</v>
      </c>
      <c r="K24" s="87">
        <f>I24/'סכום נכסי הקרן'!$C$42</f>
        <v>-1.2810668627686282E-6</v>
      </c>
    </row>
    <row r="25" spans="2:51">
      <c r="B25" s="79" t="s">
        <v>2087</v>
      </c>
      <c r="C25" s="76" t="s">
        <v>2088</v>
      </c>
      <c r="D25" s="89" t="s">
        <v>693</v>
      </c>
      <c r="E25" s="89" t="s">
        <v>163</v>
      </c>
      <c r="F25" s="99">
        <v>43895</v>
      </c>
      <c r="G25" s="86">
        <v>261695.20511999997</v>
      </c>
      <c r="H25" s="88">
        <v>-1.137</v>
      </c>
      <c r="I25" s="86">
        <v>-2.9756035820000002</v>
      </c>
      <c r="J25" s="87">
        <f t="shared" si="0"/>
        <v>-1.8509904069110316E-3</v>
      </c>
      <c r="K25" s="87">
        <f>I25/'סכום נכסי הקרן'!$C$42</f>
        <v>-1.2692895801714003E-6</v>
      </c>
    </row>
    <row r="26" spans="2:51">
      <c r="B26" s="79" t="s">
        <v>2089</v>
      </c>
      <c r="C26" s="76" t="s">
        <v>2090</v>
      </c>
      <c r="D26" s="89" t="s">
        <v>693</v>
      </c>
      <c r="E26" s="89" t="s">
        <v>163</v>
      </c>
      <c r="F26" s="99">
        <v>44006</v>
      </c>
      <c r="G26" s="86">
        <v>602725.59453200002</v>
      </c>
      <c r="H26" s="88">
        <v>-1.2856000000000001</v>
      </c>
      <c r="I26" s="86">
        <v>-7.7485607080000003</v>
      </c>
      <c r="J26" s="87">
        <f t="shared" si="0"/>
        <v>-4.8200343703833299E-3</v>
      </c>
      <c r="K26" s="87">
        <f>I26/'סכום נכסי הקרן'!$C$42</f>
        <v>-3.3052680227583916E-6</v>
      </c>
    </row>
    <row r="27" spans="2:51">
      <c r="B27" s="79" t="s">
        <v>2091</v>
      </c>
      <c r="C27" s="76" t="s">
        <v>2092</v>
      </c>
      <c r="D27" s="89" t="s">
        <v>693</v>
      </c>
      <c r="E27" s="89" t="s">
        <v>163</v>
      </c>
      <c r="F27" s="99">
        <v>43992</v>
      </c>
      <c r="G27" s="86">
        <v>1300168.6917600001</v>
      </c>
      <c r="H27" s="88">
        <v>-1.2342</v>
      </c>
      <c r="I27" s="86">
        <v>-16.046754659000001</v>
      </c>
      <c r="J27" s="87">
        <f t="shared" si="0"/>
        <v>-9.9819710916935929E-3</v>
      </c>
      <c r="K27" s="87">
        <f>I27/'סכום נכסי הקרן'!$C$42</f>
        <v>-6.8449905785318317E-6</v>
      </c>
    </row>
    <row r="28" spans="2:51">
      <c r="B28" s="79" t="s">
        <v>2093</v>
      </c>
      <c r="C28" s="76" t="s">
        <v>2094</v>
      </c>
      <c r="D28" s="89" t="s">
        <v>693</v>
      </c>
      <c r="E28" s="89" t="s">
        <v>163</v>
      </c>
      <c r="F28" s="99">
        <v>43889</v>
      </c>
      <c r="G28" s="86">
        <v>1628251.6615000002</v>
      </c>
      <c r="H28" s="88">
        <v>-0.99939999999999996</v>
      </c>
      <c r="I28" s="86">
        <v>-16.272994406999999</v>
      </c>
      <c r="J28" s="87">
        <f t="shared" si="0"/>
        <v>-1.0122704758551359E-2</v>
      </c>
      <c r="K28" s="87">
        <f>I28/'סכום נכסי הקרן'!$C$42</f>
        <v>-6.9414966307808977E-6</v>
      </c>
    </row>
    <row r="29" spans="2:51">
      <c r="B29" s="79" t="s">
        <v>2095</v>
      </c>
      <c r="C29" s="76" t="s">
        <v>2096</v>
      </c>
      <c r="D29" s="89" t="s">
        <v>693</v>
      </c>
      <c r="E29" s="89" t="s">
        <v>163</v>
      </c>
      <c r="F29" s="99">
        <v>44005</v>
      </c>
      <c r="G29" s="86">
        <v>754981.93724999996</v>
      </c>
      <c r="H29" s="88">
        <v>-1.081</v>
      </c>
      <c r="I29" s="86">
        <v>-8.1612885720000019</v>
      </c>
      <c r="J29" s="87">
        <f t="shared" si="0"/>
        <v>-5.0767739850115009E-3</v>
      </c>
      <c r="K29" s="87">
        <f>I29/'סכום נכסי הקרן'!$C$42</f>
        <v>-3.4813234558108986E-6</v>
      </c>
    </row>
    <row r="30" spans="2:51">
      <c r="B30" s="79" t="s">
        <v>2097</v>
      </c>
      <c r="C30" s="76" t="s">
        <v>2098</v>
      </c>
      <c r="D30" s="89" t="s">
        <v>693</v>
      </c>
      <c r="E30" s="89" t="s">
        <v>163</v>
      </c>
      <c r="F30" s="99">
        <v>44000</v>
      </c>
      <c r="G30" s="86">
        <v>680078.47765500005</v>
      </c>
      <c r="H30" s="88">
        <v>-0.94210000000000005</v>
      </c>
      <c r="I30" s="86">
        <v>-6.4071587589999996</v>
      </c>
      <c r="J30" s="87">
        <f t="shared" si="0"/>
        <v>-3.9856079856221216E-3</v>
      </c>
      <c r="K30" s="87">
        <f>I30/'סכום נכסי הקרן'!$C$42</f>
        <v>-2.7330723421956879E-6</v>
      </c>
    </row>
    <row r="31" spans="2:51">
      <c r="B31" s="79" t="s">
        <v>2099</v>
      </c>
      <c r="C31" s="76" t="s">
        <v>2100</v>
      </c>
      <c r="D31" s="89" t="s">
        <v>693</v>
      </c>
      <c r="E31" s="89" t="s">
        <v>163</v>
      </c>
      <c r="F31" s="99">
        <v>43892</v>
      </c>
      <c r="G31" s="86">
        <v>1630389.72175</v>
      </c>
      <c r="H31" s="88">
        <v>-0.88349999999999995</v>
      </c>
      <c r="I31" s="86">
        <v>-14.404079691000002</v>
      </c>
      <c r="J31" s="87">
        <f t="shared" si="0"/>
        <v>-8.9601361853794866E-3</v>
      </c>
      <c r="K31" s="87">
        <f>I31/'סכום נכסי הקרן'!$C$42</f>
        <v>-6.144282247252915E-6</v>
      </c>
    </row>
    <row r="32" spans="2:51">
      <c r="B32" s="79" t="s">
        <v>2101</v>
      </c>
      <c r="C32" s="76" t="s">
        <v>2102</v>
      </c>
      <c r="D32" s="89" t="s">
        <v>693</v>
      </c>
      <c r="E32" s="89" t="s">
        <v>163</v>
      </c>
      <c r="F32" s="99">
        <v>44011</v>
      </c>
      <c r="G32" s="86">
        <v>604822.58302000002</v>
      </c>
      <c r="H32" s="88">
        <v>-0.93100000000000005</v>
      </c>
      <c r="I32" s="86">
        <v>-5.6306959059999997</v>
      </c>
      <c r="J32" s="87">
        <f t="shared" si="0"/>
        <v>-3.5026050409692035E-3</v>
      </c>
      <c r="K32" s="87">
        <f>I32/'סכום נכסי הקרן'!$C$42</f>
        <v>-2.4018601422020875E-6</v>
      </c>
    </row>
    <row r="33" spans="2:11">
      <c r="B33" s="79" t="s">
        <v>2103</v>
      </c>
      <c r="C33" s="76" t="s">
        <v>2098</v>
      </c>
      <c r="D33" s="89" t="s">
        <v>693</v>
      </c>
      <c r="E33" s="89" t="s">
        <v>163</v>
      </c>
      <c r="F33" s="99">
        <v>44011</v>
      </c>
      <c r="G33" s="86">
        <v>262809.97463000001</v>
      </c>
      <c r="H33" s="88">
        <v>-0.92190000000000005</v>
      </c>
      <c r="I33" s="86">
        <v>-2.4227210349999999</v>
      </c>
      <c r="J33" s="87">
        <f t="shared" si="0"/>
        <v>-1.5070668087421887E-3</v>
      </c>
      <c r="K33" s="87">
        <f>I33/'סכום נכסי הקרן'!$C$42</f>
        <v>-1.0334490064434832E-6</v>
      </c>
    </row>
    <row r="34" spans="2:11">
      <c r="B34" s="79" t="s">
        <v>2104</v>
      </c>
      <c r="C34" s="76" t="s">
        <v>2105</v>
      </c>
      <c r="D34" s="89" t="s">
        <v>693</v>
      </c>
      <c r="E34" s="89" t="s">
        <v>163</v>
      </c>
      <c r="F34" s="99">
        <v>44011</v>
      </c>
      <c r="G34" s="86">
        <v>1712657.5289250002</v>
      </c>
      <c r="H34" s="88">
        <v>-0.90890000000000004</v>
      </c>
      <c r="I34" s="86">
        <v>-15.566685396</v>
      </c>
      <c r="J34" s="87">
        <f t="shared" si="0"/>
        <v>-9.6833413932212609E-3</v>
      </c>
      <c r="K34" s="87">
        <f>I34/'סכום נכסי הקרן'!$C$42</f>
        <v>-6.6402096335926199E-6</v>
      </c>
    </row>
    <row r="35" spans="2:11">
      <c r="B35" s="79" t="s">
        <v>2106</v>
      </c>
      <c r="C35" s="76" t="s">
        <v>2107</v>
      </c>
      <c r="D35" s="89" t="s">
        <v>693</v>
      </c>
      <c r="E35" s="89" t="s">
        <v>163</v>
      </c>
      <c r="F35" s="99">
        <v>44000</v>
      </c>
      <c r="G35" s="86">
        <v>816501.45325000002</v>
      </c>
      <c r="H35" s="88">
        <v>-0.75929999999999997</v>
      </c>
      <c r="I35" s="86">
        <v>-6.1994491350000001</v>
      </c>
      <c r="J35" s="87">
        <f t="shared" si="0"/>
        <v>-3.8564010832736967E-3</v>
      </c>
      <c r="K35" s="87">
        <f>I35/'סכום נכסי הקרן'!$C$42</f>
        <v>-2.6444706000014822E-6</v>
      </c>
    </row>
    <row r="36" spans="2:11">
      <c r="B36" s="79" t="s">
        <v>2108</v>
      </c>
      <c r="C36" s="76" t="s">
        <v>2109</v>
      </c>
      <c r="D36" s="89" t="s">
        <v>693</v>
      </c>
      <c r="E36" s="89" t="s">
        <v>163</v>
      </c>
      <c r="F36" s="99">
        <v>44000</v>
      </c>
      <c r="G36" s="86">
        <v>833000.0415109999</v>
      </c>
      <c r="H36" s="88">
        <v>-0.72489999999999999</v>
      </c>
      <c r="I36" s="86">
        <v>-6.0383583539999997</v>
      </c>
      <c r="J36" s="87">
        <f t="shared" si="0"/>
        <v>-3.756193685999228E-3</v>
      </c>
      <c r="K36" s="87">
        <f>I36/'סכום נכסי הקרן'!$C$42</f>
        <v>-2.5757548439707203E-6</v>
      </c>
    </row>
    <row r="37" spans="2:11">
      <c r="B37" s="79" t="s">
        <v>2110</v>
      </c>
      <c r="C37" s="76" t="s">
        <v>2111</v>
      </c>
      <c r="D37" s="89" t="s">
        <v>693</v>
      </c>
      <c r="E37" s="89" t="s">
        <v>163</v>
      </c>
      <c r="F37" s="99">
        <v>43991</v>
      </c>
      <c r="G37" s="86">
        <v>530106.35453999997</v>
      </c>
      <c r="H37" s="88">
        <v>-0.77649999999999997</v>
      </c>
      <c r="I37" s="86">
        <v>-4.1161827999999998</v>
      </c>
      <c r="J37" s="87">
        <f t="shared" si="0"/>
        <v>-2.5604939186056499E-3</v>
      </c>
      <c r="K37" s="87">
        <f>I37/'סכום נכסי הקרן'!$C$42</f>
        <v>-1.7558212289182336E-6</v>
      </c>
    </row>
    <row r="38" spans="2:11">
      <c r="B38" s="79" t="s">
        <v>2112</v>
      </c>
      <c r="C38" s="76" t="s">
        <v>2113</v>
      </c>
      <c r="D38" s="89" t="s">
        <v>693</v>
      </c>
      <c r="E38" s="89" t="s">
        <v>163</v>
      </c>
      <c r="F38" s="99">
        <v>44000</v>
      </c>
      <c r="G38" s="86">
        <v>530646.02069499996</v>
      </c>
      <c r="H38" s="88">
        <v>-0.66090000000000004</v>
      </c>
      <c r="I38" s="86">
        <v>-3.5070860170000002</v>
      </c>
      <c r="J38" s="87">
        <f t="shared" si="0"/>
        <v>-2.1816019489113584E-3</v>
      </c>
      <c r="K38" s="87">
        <f>I38/'סכום נכסי הקרן'!$C$42</f>
        <v>-1.4960016062189691E-6</v>
      </c>
    </row>
    <row r="39" spans="2:11">
      <c r="B39" s="79" t="s">
        <v>2114</v>
      </c>
      <c r="C39" s="76" t="s">
        <v>2115</v>
      </c>
      <c r="D39" s="89" t="s">
        <v>693</v>
      </c>
      <c r="E39" s="89" t="s">
        <v>163</v>
      </c>
      <c r="F39" s="99">
        <v>43991</v>
      </c>
      <c r="G39" s="86">
        <v>227426.33131199999</v>
      </c>
      <c r="H39" s="88">
        <v>-0.67110000000000003</v>
      </c>
      <c r="I39" s="86">
        <v>-1.5262202489999999</v>
      </c>
      <c r="J39" s="87">
        <f t="shared" si="0"/>
        <v>-9.4939361439858819E-4</v>
      </c>
      <c r="K39" s="87">
        <f>I39/'סכום נכסי הקרן'!$C$42</f>
        <v>-6.5103277560925437E-7</v>
      </c>
    </row>
    <row r="40" spans="2:11">
      <c r="B40" s="79" t="s">
        <v>2116</v>
      </c>
      <c r="C40" s="76" t="s">
        <v>2117</v>
      </c>
      <c r="D40" s="89" t="s">
        <v>693</v>
      </c>
      <c r="E40" s="89" t="s">
        <v>163</v>
      </c>
      <c r="F40" s="99">
        <v>43992</v>
      </c>
      <c r="G40" s="86">
        <v>667679.37240400002</v>
      </c>
      <c r="H40" s="88">
        <v>-0.58109999999999995</v>
      </c>
      <c r="I40" s="86">
        <v>-3.8800259919999998</v>
      </c>
      <c r="J40" s="87">
        <f t="shared" si="0"/>
        <v>-2.4135912905879336E-3</v>
      </c>
      <c r="K40" s="87">
        <f>I40/'סכום נכסי הקרן'!$C$42</f>
        <v>-1.6550849018435548E-6</v>
      </c>
    </row>
    <row r="41" spans="2:11">
      <c r="B41" s="79" t="s">
        <v>2118</v>
      </c>
      <c r="C41" s="76" t="s">
        <v>2119</v>
      </c>
      <c r="D41" s="89" t="s">
        <v>693</v>
      </c>
      <c r="E41" s="89" t="s">
        <v>163</v>
      </c>
      <c r="F41" s="99">
        <v>44012</v>
      </c>
      <c r="G41" s="86">
        <v>1424801.808437</v>
      </c>
      <c r="H41" s="88">
        <v>-0.48230000000000001</v>
      </c>
      <c r="I41" s="86">
        <v>-6.8712443729999997</v>
      </c>
      <c r="J41" s="87">
        <f t="shared" si="0"/>
        <v>-4.2742949682214775E-3</v>
      </c>
      <c r="K41" s="87">
        <f>I41/'סכום נכסי הקרן'!$C$42</f>
        <v>-2.931035215248059E-6</v>
      </c>
    </row>
    <row r="42" spans="2:11">
      <c r="B42" s="79" t="s">
        <v>2120</v>
      </c>
      <c r="C42" s="76" t="s">
        <v>2121</v>
      </c>
      <c r="D42" s="89" t="s">
        <v>693</v>
      </c>
      <c r="E42" s="89" t="s">
        <v>163</v>
      </c>
      <c r="F42" s="99">
        <v>43990</v>
      </c>
      <c r="G42" s="86">
        <v>1309823.2216</v>
      </c>
      <c r="H42" s="88">
        <v>-0.53839999999999999</v>
      </c>
      <c r="I42" s="86">
        <v>-7.0522990850000005</v>
      </c>
      <c r="J42" s="87">
        <f t="shared" si="0"/>
        <v>-4.3869210374550644E-3</v>
      </c>
      <c r="K42" s="87">
        <f>I42/'סכום נכסי הקרן'!$C$42</f>
        <v>-3.0082668938132767E-6</v>
      </c>
    </row>
    <row r="43" spans="2:11">
      <c r="B43" s="79" t="s">
        <v>2122</v>
      </c>
      <c r="C43" s="76" t="s">
        <v>2123</v>
      </c>
      <c r="D43" s="89" t="s">
        <v>693</v>
      </c>
      <c r="E43" s="89" t="s">
        <v>163</v>
      </c>
      <c r="F43" s="99">
        <v>43991</v>
      </c>
      <c r="G43" s="86">
        <v>683230.56854400004</v>
      </c>
      <c r="H43" s="88">
        <v>-0.53090000000000004</v>
      </c>
      <c r="I43" s="86">
        <v>-3.6272283029999999</v>
      </c>
      <c r="J43" s="87">
        <f t="shared" si="0"/>
        <v>-2.2563371119537724E-3</v>
      </c>
      <c r="K43" s="87">
        <f>I43/'סכום נכסי הקרן'!$C$42</f>
        <v>-1.5472501504404662E-6</v>
      </c>
    </row>
    <row r="44" spans="2:11">
      <c r="B44" s="79" t="s">
        <v>2124</v>
      </c>
      <c r="C44" s="76" t="s">
        <v>2125</v>
      </c>
      <c r="D44" s="89" t="s">
        <v>693</v>
      </c>
      <c r="E44" s="89" t="s">
        <v>163</v>
      </c>
      <c r="F44" s="99">
        <v>43991</v>
      </c>
      <c r="G44" s="86">
        <v>698555.32517099986</v>
      </c>
      <c r="H44" s="88">
        <v>-0.51049999999999995</v>
      </c>
      <c r="I44" s="86">
        <v>-3.565999455</v>
      </c>
      <c r="J44" s="87">
        <f t="shared" si="0"/>
        <v>-2.2182493737349478E-3</v>
      </c>
      <c r="K44" s="87">
        <f>I44/'סכום נכסי הקרן'!$C$42</f>
        <v>-1.5211320414146455E-6</v>
      </c>
    </row>
    <row r="45" spans="2:11">
      <c r="B45" s="79" t="s">
        <v>2126</v>
      </c>
      <c r="C45" s="76" t="s">
        <v>2127</v>
      </c>
      <c r="D45" s="89" t="s">
        <v>693</v>
      </c>
      <c r="E45" s="89" t="s">
        <v>163</v>
      </c>
      <c r="F45" s="99">
        <v>43895</v>
      </c>
      <c r="G45" s="86">
        <v>1228529.4196500001</v>
      </c>
      <c r="H45" s="88">
        <v>-0.49180000000000001</v>
      </c>
      <c r="I45" s="86">
        <v>-6.0414686709999987</v>
      </c>
      <c r="J45" s="87">
        <f t="shared" si="0"/>
        <v>-3.7581284756211643E-3</v>
      </c>
      <c r="K45" s="87">
        <f>I45/'סכום נכסי הקרן'!$C$42</f>
        <v>-2.5770815976360979E-6</v>
      </c>
    </row>
    <row r="46" spans="2:11">
      <c r="B46" s="79" t="s">
        <v>2128</v>
      </c>
      <c r="C46" s="76" t="s">
        <v>2071</v>
      </c>
      <c r="D46" s="89" t="s">
        <v>693</v>
      </c>
      <c r="E46" s="89" t="s">
        <v>163</v>
      </c>
      <c r="F46" s="99">
        <v>43999</v>
      </c>
      <c r="G46" s="86">
        <v>683488.28666700004</v>
      </c>
      <c r="H46" s="88">
        <v>-0.50149999999999995</v>
      </c>
      <c r="I46" s="86">
        <v>-3.4278864629999997</v>
      </c>
      <c r="J46" s="87">
        <f t="shared" si="0"/>
        <v>-2.1323354351954755E-3</v>
      </c>
      <c r="K46" s="87">
        <f>I46/'סכום נכסי הקרן'!$C$42</f>
        <v>-1.4622178155102434E-6</v>
      </c>
    </row>
    <row r="47" spans="2:11">
      <c r="B47" s="79" t="s">
        <v>2129</v>
      </c>
      <c r="C47" s="76" t="s">
        <v>2130</v>
      </c>
      <c r="D47" s="89" t="s">
        <v>693</v>
      </c>
      <c r="E47" s="89" t="s">
        <v>163</v>
      </c>
      <c r="F47" s="99">
        <v>43895</v>
      </c>
      <c r="G47" s="86">
        <v>1146827.0106299999</v>
      </c>
      <c r="H47" s="88">
        <v>-0.47939999999999999</v>
      </c>
      <c r="I47" s="86">
        <v>-5.4981780110000003</v>
      </c>
      <c r="J47" s="87">
        <f t="shared" si="0"/>
        <v>-3.4201715629774291E-3</v>
      </c>
      <c r="K47" s="87">
        <f>I47/'סכום נכסי הקרן'!$C$42</f>
        <v>-2.3453325911777363E-6</v>
      </c>
    </row>
    <row r="48" spans="2:11">
      <c r="B48" s="79" t="s">
        <v>2131</v>
      </c>
      <c r="C48" s="76" t="s">
        <v>2079</v>
      </c>
      <c r="D48" s="89" t="s">
        <v>693</v>
      </c>
      <c r="E48" s="89" t="s">
        <v>163</v>
      </c>
      <c r="F48" s="99">
        <v>44012</v>
      </c>
      <c r="G48" s="86">
        <v>379947.00030999997</v>
      </c>
      <c r="H48" s="88">
        <v>-0.3629</v>
      </c>
      <c r="I48" s="86">
        <v>-1.3787064929999999</v>
      </c>
      <c r="J48" s="87">
        <f t="shared" si="0"/>
        <v>-8.5763187943660403E-4</v>
      </c>
      <c r="K48" s="87">
        <f>I48/'סכום נכסי הקרן'!$C$42</f>
        <v>-5.8810850889732307E-7</v>
      </c>
    </row>
    <row r="49" spans="2:11">
      <c r="B49" s="79" t="s">
        <v>2132</v>
      </c>
      <c r="C49" s="76" t="s">
        <v>2133</v>
      </c>
      <c r="D49" s="89" t="s">
        <v>693</v>
      </c>
      <c r="E49" s="89" t="s">
        <v>163</v>
      </c>
      <c r="F49" s="99">
        <v>44012</v>
      </c>
      <c r="G49" s="86">
        <v>1222995.3988679999</v>
      </c>
      <c r="H49" s="88">
        <v>-0.33850000000000002</v>
      </c>
      <c r="I49" s="86">
        <v>-4.14014199</v>
      </c>
      <c r="J49" s="87">
        <f t="shared" si="0"/>
        <v>-2.5753978631752931E-3</v>
      </c>
      <c r="K49" s="87">
        <f>I49/'סכום נכסי הקרן'!$C$42</f>
        <v>-1.7660413907705415E-6</v>
      </c>
    </row>
    <row r="50" spans="2:11">
      <c r="B50" s="79" t="s">
        <v>2134</v>
      </c>
      <c r="C50" s="76" t="s">
        <v>2135</v>
      </c>
      <c r="D50" s="89" t="s">
        <v>693</v>
      </c>
      <c r="E50" s="89" t="s">
        <v>163</v>
      </c>
      <c r="F50" s="99">
        <v>43990</v>
      </c>
      <c r="G50" s="86">
        <v>1641080.023</v>
      </c>
      <c r="H50" s="88">
        <v>-0.30559999999999998</v>
      </c>
      <c r="I50" s="86">
        <v>-5.0149621890000002</v>
      </c>
      <c r="J50" s="87">
        <f t="shared" si="0"/>
        <v>-3.1195845303497649E-3</v>
      </c>
      <c r="K50" s="87">
        <f>I50/'סכום נכסי הקרן'!$C$42</f>
        <v>-2.1392094329893354E-6</v>
      </c>
    </row>
    <row r="51" spans="2:11">
      <c r="B51" s="79" t="s">
        <v>2136</v>
      </c>
      <c r="C51" s="76" t="s">
        <v>2137</v>
      </c>
      <c r="D51" s="89" t="s">
        <v>693</v>
      </c>
      <c r="E51" s="89" t="s">
        <v>163</v>
      </c>
      <c r="F51" s="99">
        <v>43991</v>
      </c>
      <c r="G51" s="86">
        <v>1065809.818059</v>
      </c>
      <c r="H51" s="88">
        <v>-0.27129999999999999</v>
      </c>
      <c r="I51" s="86">
        <v>-2.8910231789999998</v>
      </c>
      <c r="J51" s="87">
        <f t="shared" si="0"/>
        <v>-1.798376706782185E-3</v>
      </c>
      <c r="K51" s="87">
        <f>I51/'סכום נכסי הקרן'!$C$42</f>
        <v>-1.2332105053698972E-6</v>
      </c>
    </row>
    <row r="52" spans="2:11">
      <c r="B52" s="79" t="s">
        <v>2138</v>
      </c>
      <c r="C52" s="76" t="s">
        <v>2139</v>
      </c>
      <c r="D52" s="89" t="s">
        <v>693</v>
      </c>
      <c r="E52" s="89" t="s">
        <v>163</v>
      </c>
      <c r="F52" s="99">
        <v>43990</v>
      </c>
      <c r="G52" s="86">
        <v>685530.20718000014</v>
      </c>
      <c r="H52" s="88">
        <v>-0.21820000000000001</v>
      </c>
      <c r="I52" s="86">
        <v>-1.4960640570000001</v>
      </c>
      <c r="J52" s="87">
        <f t="shared" si="0"/>
        <v>-9.3063479099932036E-4</v>
      </c>
      <c r="K52" s="87">
        <f>I52/'סכום נכסי הקרן'!$C$42</f>
        <v>-6.3816918702010477E-7</v>
      </c>
    </row>
    <row r="53" spans="2:11">
      <c r="B53" s="79" t="s">
        <v>2140</v>
      </c>
      <c r="C53" s="76" t="s">
        <v>2141</v>
      </c>
      <c r="D53" s="89" t="s">
        <v>693</v>
      </c>
      <c r="E53" s="89" t="s">
        <v>163</v>
      </c>
      <c r="F53" s="99">
        <v>43990</v>
      </c>
      <c r="G53" s="86">
        <v>365642.54312399996</v>
      </c>
      <c r="H53" s="88">
        <v>-0.21099999999999999</v>
      </c>
      <c r="I53" s="86">
        <v>-0.77147096300000007</v>
      </c>
      <c r="J53" s="87">
        <f t="shared" si="0"/>
        <v>-4.7989771230333715E-4</v>
      </c>
      <c r="K53" s="87">
        <f>I53/'סכום נכסי הקרן'!$C$42</f>
        <v>-3.2908283235851266E-7</v>
      </c>
    </row>
    <row r="54" spans="2:11">
      <c r="B54" s="79" t="s">
        <v>2142</v>
      </c>
      <c r="C54" s="76" t="s">
        <v>2143</v>
      </c>
      <c r="D54" s="89" t="s">
        <v>693</v>
      </c>
      <c r="E54" s="89" t="s">
        <v>163</v>
      </c>
      <c r="F54" s="99">
        <v>43990</v>
      </c>
      <c r="G54" s="86">
        <v>228642.2322</v>
      </c>
      <c r="H54" s="88">
        <v>-0.1603</v>
      </c>
      <c r="I54" s="86">
        <v>-0.36653865299999994</v>
      </c>
      <c r="J54" s="87">
        <f t="shared" si="0"/>
        <v>-2.2800736447866371E-4</v>
      </c>
      <c r="K54" s="87">
        <f>I54/'סכום נכסי הקרן'!$C$42</f>
        <v>-1.5635271304192174E-7</v>
      </c>
    </row>
    <row r="55" spans="2:11">
      <c r="B55" s="79" t="s">
        <v>2142</v>
      </c>
      <c r="C55" s="76" t="s">
        <v>2144</v>
      </c>
      <c r="D55" s="89" t="s">
        <v>693</v>
      </c>
      <c r="E55" s="89" t="s">
        <v>163</v>
      </c>
      <c r="F55" s="99">
        <v>43990</v>
      </c>
      <c r="G55" s="86">
        <v>575375.76950000005</v>
      </c>
      <c r="H55" s="88">
        <v>-0.1603</v>
      </c>
      <c r="I55" s="86">
        <v>-0.9223906449999999</v>
      </c>
      <c r="J55" s="87">
        <f t="shared" si="0"/>
        <v>-5.7377812207495815E-4</v>
      </c>
      <c r="K55" s="87">
        <f>I55/'סכום נכסי הקרן'!$C$42</f>
        <v>-3.9345994931191639E-7</v>
      </c>
    </row>
    <row r="56" spans="2:11">
      <c r="B56" s="79" t="s">
        <v>2145</v>
      </c>
      <c r="C56" s="76" t="s">
        <v>2146</v>
      </c>
      <c r="D56" s="89" t="s">
        <v>693</v>
      </c>
      <c r="E56" s="89" t="s">
        <v>163</v>
      </c>
      <c r="F56" s="99">
        <v>43994</v>
      </c>
      <c r="G56" s="86">
        <v>1645688.73065</v>
      </c>
      <c r="H56" s="88">
        <v>-6.5500000000000003E-2</v>
      </c>
      <c r="I56" s="86">
        <v>-1.077741818</v>
      </c>
      <c r="J56" s="87">
        <f t="shared" si="0"/>
        <v>-6.7041516494748422E-4</v>
      </c>
      <c r="K56" s="87">
        <f>I56/'סכום נכסי הקרן'!$C$42</f>
        <v>-4.597273870677783E-7</v>
      </c>
    </row>
    <row r="57" spans="2:11">
      <c r="B57" s="79" t="s">
        <v>2147</v>
      </c>
      <c r="C57" s="76" t="s">
        <v>2148</v>
      </c>
      <c r="D57" s="89" t="s">
        <v>693</v>
      </c>
      <c r="E57" s="89" t="s">
        <v>163</v>
      </c>
      <c r="F57" s="99">
        <v>43985</v>
      </c>
      <c r="G57" s="86">
        <v>610523.21979200002</v>
      </c>
      <c r="H57" s="88">
        <v>-3.9300000000000002E-2</v>
      </c>
      <c r="I57" s="86">
        <v>-0.24000152199999999</v>
      </c>
      <c r="J57" s="87">
        <f t="shared" si="0"/>
        <v>-1.4929425329144764E-4</v>
      </c>
      <c r="K57" s="87">
        <f>I57/'סכום נכסי הקרן'!$C$42</f>
        <v>-1.0237634910196081E-7</v>
      </c>
    </row>
    <row r="58" spans="2:11">
      <c r="B58" s="79" t="s">
        <v>2149</v>
      </c>
      <c r="C58" s="76" t="s">
        <v>2150</v>
      </c>
      <c r="D58" s="89" t="s">
        <v>693</v>
      </c>
      <c r="E58" s="89" t="s">
        <v>163</v>
      </c>
      <c r="F58" s="99">
        <v>43896</v>
      </c>
      <c r="G58" s="86">
        <v>1646353.9049500001</v>
      </c>
      <c r="H58" s="88">
        <v>1.89E-2</v>
      </c>
      <c r="I58" s="86">
        <v>0.31129415999999999</v>
      </c>
      <c r="J58" s="87">
        <f t="shared" si="0"/>
        <v>1.9364222686549641E-4</v>
      </c>
      <c r="K58" s="87">
        <f>I58/'סכום נכסי הקרן'!$C$42</f>
        <v>1.3278732289690081E-7</v>
      </c>
    </row>
    <row r="59" spans="2:11">
      <c r="B59" s="79" t="s">
        <v>2151</v>
      </c>
      <c r="C59" s="76" t="s">
        <v>2152</v>
      </c>
      <c r="D59" s="89" t="s">
        <v>693</v>
      </c>
      <c r="E59" s="89" t="s">
        <v>163</v>
      </c>
      <c r="F59" s="99">
        <v>43985</v>
      </c>
      <c r="G59" s="86">
        <v>686977.39356300002</v>
      </c>
      <c r="H59" s="88">
        <v>-2.0299999999999999E-2</v>
      </c>
      <c r="I59" s="86">
        <v>-0.139259464</v>
      </c>
      <c r="J59" s="87">
        <f t="shared" si="0"/>
        <v>-8.6627107688288892E-5</v>
      </c>
      <c r="K59" s="87">
        <f>I59/'סכום נכסי הקרן'!$C$42</f>
        <v>-5.9403271210154839E-8</v>
      </c>
    </row>
    <row r="60" spans="2:11">
      <c r="B60" s="79" t="s">
        <v>2153</v>
      </c>
      <c r="C60" s="76" t="s">
        <v>2154</v>
      </c>
      <c r="D60" s="89" t="s">
        <v>693</v>
      </c>
      <c r="E60" s="89" t="s">
        <v>163</v>
      </c>
      <c r="F60" s="99">
        <v>43896</v>
      </c>
      <c r="G60" s="86">
        <v>1646686.4920999997</v>
      </c>
      <c r="H60" s="88">
        <v>3.1699999999999999E-2</v>
      </c>
      <c r="I60" s="86">
        <v>0.52281726000000006</v>
      </c>
      <c r="J60" s="87">
        <f t="shared" si="0"/>
        <v>3.252213227196978E-4</v>
      </c>
      <c r="K60" s="87">
        <f>I60/'סכום נכסי הקרן'!$C$42</f>
        <v>2.2301576206791979E-7</v>
      </c>
    </row>
    <row r="61" spans="2:11">
      <c r="B61" s="79" t="s">
        <v>2155</v>
      </c>
      <c r="C61" s="76" t="s">
        <v>2156</v>
      </c>
      <c r="D61" s="89" t="s">
        <v>693</v>
      </c>
      <c r="E61" s="89" t="s">
        <v>163</v>
      </c>
      <c r="F61" s="99">
        <v>43998</v>
      </c>
      <c r="G61" s="86">
        <v>305437.82741600001</v>
      </c>
      <c r="H61" s="88">
        <v>1.7500000000000002E-2</v>
      </c>
      <c r="I61" s="86">
        <v>5.3576689999999996E-2</v>
      </c>
      <c r="J61" s="87">
        <f t="shared" si="0"/>
        <v>3.332767167775448E-5</v>
      </c>
      <c r="K61" s="87">
        <f>I61/'סכום נכסי הקרן'!$C$42</f>
        <v>2.2853963064315617E-8</v>
      </c>
    </row>
    <row r="62" spans="2:11">
      <c r="B62" s="79" t="s">
        <v>2157</v>
      </c>
      <c r="C62" s="76" t="s">
        <v>2158</v>
      </c>
      <c r="D62" s="89" t="s">
        <v>693</v>
      </c>
      <c r="E62" s="89" t="s">
        <v>163</v>
      </c>
      <c r="F62" s="99">
        <v>43986</v>
      </c>
      <c r="G62" s="86">
        <v>687730.72346100002</v>
      </c>
      <c r="H62" s="88">
        <v>0.1258</v>
      </c>
      <c r="I62" s="86">
        <v>0.86540957100000004</v>
      </c>
      <c r="J62" s="87">
        <f t="shared" si="0"/>
        <v>5.3833273479706118E-4</v>
      </c>
      <c r="K62" s="87">
        <f>I62/'סכום נכסי הקרן'!$C$42</f>
        <v>3.6915379377000011E-7</v>
      </c>
    </row>
    <row r="63" spans="2:11">
      <c r="B63" s="79" t="s">
        <v>2159</v>
      </c>
      <c r="C63" s="76" t="s">
        <v>2111</v>
      </c>
      <c r="D63" s="89" t="s">
        <v>693</v>
      </c>
      <c r="E63" s="89" t="s">
        <v>163</v>
      </c>
      <c r="F63" s="99">
        <v>43985</v>
      </c>
      <c r="G63" s="86">
        <v>88535.872447999995</v>
      </c>
      <c r="H63" s="88">
        <v>9.2499999999999999E-2</v>
      </c>
      <c r="I63" s="86">
        <v>8.1909093000000002E-2</v>
      </c>
      <c r="J63" s="87">
        <f t="shared" si="0"/>
        <v>5.0951997201145837E-5</v>
      </c>
      <c r="K63" s="87">
        <f>I63/'סכום נכסי הקרן'!$C$42</f>
        <v>3.4939586339760685E-8</v>
      </c>
    </row>
    <row r="64" spans="2:11">
      <c r="B64" s="79" t="s">
        <v>2160</v>
      </c>
      <c r="C64" s="76" t="s">
        <v>2137</v>
      </c>
      <c r="D64" s="89" t="s">
        <v>693</v>
      </c>
      <c r="E64" s="89" t="s">
        <v>163</v>
      </c>
      <c r="F64" s="99">
        <v>43985</v>
      </c>
      <c r="G64" s="86">
        <v>44276.86867199999</v>
      </c>
      <c r="H64" s="88">
        <v>0.12189999999999999</v>
      </c>
      <c r="I64" s="86">
        <v>5.3993253999999997E-2</v>
      </c>
      <c r="J64" s="87">
        <f t="shared" si="0"/>
        <v>3.3586797581664789E-5</v>
      </c>
      <c r="K64" s="87">
        <f>I64/'סכום נכסי הקרן'!$C$42</f>
        <v>2.3031654860317266E-8</v>
      </c>
    </row>
    <row r="65" spans="2:11">
      <c r="B65" s="79" t="s">
        <v>2161</v>
      </c>
      <c r="C65" s="76" t="s">
        <v>2162</v>
      </c>
      <c r="D65" s="89" t="s">
        <v>693</v>
      </c>
      <c r="E65" s="89" t="s">
        <v>163</v>
      </c>
      <c r="F65" s="99">
        <v>43986</v>
      </c>
      <c r="G65" s="86">
        <v>611862.47294400004</v>
      </c>
      <c r="H65" s="88">
        <v>0.215</v>
      </c>
      <c r="I65" s="86">
        <v>1.3154462530000002</v>
      </c>
      <c r="J65" s="87">
        <f t="shared" si="0"/>
        <v>8.1828050276559392E-4</v>
      </c>
      <c r="K65" s="87">
        <f>I65/'סכום נכסי הקרן'!$C$42</f>
        <v>5.6112387829771463E-7</v>
      </c>
    </row>
    <row r="66" spans="2:11">
      <c r="B66" s="79" t="s">
        <v>2163</v>
      </c>
      <c r="C66" s="76" t="s">
        <v>2164</v>
      </c>
      <c r="D66" s="89" t="s">
        <v>693</v>
      </c>
      <c r="E66" s="89" t="s">
        <v>163</v>
      </c>
      <c r="F66" s="99">
        <v>43984</v>
      </c>
      <c r="G66" s="86">
        <v>688920.19172100013</v>
      </c>
      <c r="H66" s="88">
        <v>0.26340000000000002</v>
      </c>
      <c r="I66" s="86">
        <v>1.8143562469999999</v>
      </c>
      <c r="J66" s="87">
        <f t="shared" si="0"/>
        <v>1.1286301805225149E-3</v>
      </c>
      <c r="K66" s="87">
        <f>I66/'סכום נכסי הקרן'!$C$42</f>
        <v>7.739416274959932E-7</v>
      </c>
    </row>
    <row r="67" spans="2:11">
      <c r="B67" s="79" t="s">
        <v>2165</v>
      </c>
      <c r="C67" s="76" t="s">
        <v>2166</v>
      </c>
      <c r="D67" s="89" t="s">
        <v>693</v>
      </c>
      <c r="E67" s="89" t="s">
        <v>163</v>
      </c>
      <c r="F67" s="99">
        <v>43997</v>
      </c>
      <c r="G67" s="86">
        <v>827666.87899999996</v>
      </c>
      <c r="H67" s="88">
        <v>0.54459999999999997</v>
      </c>
      <c r="I67" s="86">
        <v>4.5073789409999998</v>
      </c>
      <c r="J67" s="87">
        <f t="shared" si="0"/>
        <v>2.8038396077262836E-3</v>
      </c>
      <c r="K67" s="87">
        <f>I67/'סכום נכסי הקרן'!$C$42</f>
        <v>1.9226919735894107E-6</v>
      </c>
    </row>
    <row r="68" spans="2:11">
      <c r="B68" s="79" t="s">
        <v>2167</v>
      </c>
      <c r="C68" s="76" t="s">
        <v>2168</v>
      </c>
      <c r="D68" s="89" t="s">
        <v>693</v>
      </c>
      <c r="E68" s="89" t="s">
        <v>163</v>
      </c>
      <c r="F68" s="99">
        <v>43957</v>
      </c>
      <c r="G68" s="86">
        <v>614717.19676800002</v>
      </c>
      <c r="H68" s="88">
        <v>0.67930000000000001</v>
      </c>
      <c r="I68" s="86">
        <v>4.1758270560000001</v>
      </c>
      <c r="J68" s="87">
        <f t="shared" si="0"/>
        <v>2.5975959527446001E-3</v>
      </c>
      <c r="K68" s="87">
        <f>I68/'סכום נכסי הקרן'!$C$42</f>
        <v>1.7812634057981902E-6</v>
      </c>
    </row>
    <row r="69" spans="2:11">
      <c r="B69" s="79" t="s">
        <v>2169</v>
      </c>
      <c r="C69" s="76" t="s">
        <v>2170</v>
      </c>
      <c r="D69" s="89" t="s">
        <v>693</v>
      </c>
      <c r="E69" s="89" t="s">
        <v>163</v>
      </c>
      <c r="F69" s="99">
        <v>43963</v>
      </c>
      <c r="G69" s="86">
        <v>497654.90379000001</v>
      </c>
      <c r="H69" s="88">
        <v>0.77190000000000003</v>
      </c>
      <c r="I69" s="86">
        <v>3.8415330999999999</v>
      </c>
      <c r="J69" s="87">
        <f t="shared" si="0"/>
        <v>2.3896465775699541E-3</v>
      </c>
      <c r="K69" s="87">
        <f>I69/'סכום נכסי הקרן'!$C$42</f>
        <v>1.6386651653498168E-6</v>
      </c>
    </row>
    <row r="70" spans="2:11">
      <c r="B70" s="79" t="s">
        <v>2171</v>
      </c>
      <c r="C70" s="76" t="s">
        <v>2172</v>
      </c>
      <c r="D70" s="89" t="s">
        <v>693</v>
      </c>
      <c r="E70" s="89" t="s">
        <v>163</v>
      </c>
      <c r="F70" s="99">
        <v>43984</v>
      </c>
      <c r="G70" s="86">
        <v>846362.83632500004</v>
      </c>
      <c r="H70" s="88">
        <v>0.78390000000000004</v>
      </c>
      <c r="I70" s="86">
        <v>6.6345466310000001</v>
      </c>
      <c r="J70" s="87">
        <f t="shared" si="0"/>
        <v>4.1270558492643005E-3</v>
      </c>
      <c r="K70" s="87">
        <f>I70/'סכום נכסי הקרן'!$C$42</f>
        <v>2.8300681444365755E-6</v>
      </c>
    </row>
    <row r="71" spans="2:11">
      <c r="B71" s="79" t="s">
        <v>2173</v>
      </c>
      <c r="C71" s="76" t="s">
        <v>2143</v>
      </c>
      <c r="D71" s="89" t="s">
        <v>693</v>
      </c>
      <c r="E71" s="89" t="s">
        <v>163</v>
      </c>
      <c r="F71" s="99">
        <v>43984</v>
      </c>
      <c r="G71" s="86">
        <v>178296.766336</v>
      </c>
      <c r="H71" s="88">
        <v>0.7853</v>
      </c>
      <c r="I71" s="86">
        <v>1.400180926</v>
      </c>
      <c r="J71" s="87">
        <f t="shared" si="0"/>
        <v>8.7099016738776227E-4</v>
      </c>
      <c r="K71" s="87">
        <f>I71/'סכום נכסי הקרן'!$C$42</f>
        <v>5.9726875934596261E-7</v>
      </c>
    </row>
    <row r="72" spans="2:11">
      <c r="B72" s="79" t="s">
        <v>2174</v>
      </c>
      <c r="C72" s="76" t="s">
        <v>2175</v>
      </c>
      <c r="D72" s="89" t="s">
        <v>693</v>
      </c>
      <c r="E72" s="89" t="s">
        <v>163</v>
      </c>
      <c r="F72" s="99">
        <v>43963</v>
      </c>
      <c r="G72" s="86">
        <v>1651737.2894079997</v>
      </c>
      <c r="H72" s="88">
        <v>0.87980000000000003</v>
      </c>
      <c r="I72" s="86">
        <v>14.531841908000001</v>
      </c>
      <c r="J72" s="87">
        <f t="shared" si="0"/>
        <v>9.0396113679821824E-3</v>
      </c>
      <c r="K72" s="87">
        <f>I72/'סכום נכסי הקרן'!$C$42</f>
        <v>6.1987811905122512E-6</v>
      </c>
    </row>
    <row r="73" spans="2:11">
      <c r="B73" s="79" t="s">
        <v>2176</v>
      </c>
      <c r="C73" s="76" t="s">
        <v>2177</v>
      </c>
      <c r="D73" s="89" t="s">
        <v>693</v>
      </c>
      <c r="E73" s="89" t="s">
        <v>163</v>
      </c>
      <c r="F73" s="99">
        <v>43963</v>
      </c>
      <c r="G73" s="86">
        <v>385530.89297499997</v>
      </c>
      <c r="H73" s="88">
        <v>1.0298</v>
      </c>
      <c r="I73" s="86">
        <v>3.9703609960000001</v>
      </c>
      <c r="J73" s="87">
        <f t="shared" si="0"/>
        <v>2.4697846715959924E-3</v>
      </c>
      <c r="K73" s="87">
        <f>I73/'סכום נכסי הקרן'!$C$42</f>
        <v>1.6936186904152416E-6</v>
      </c>
    </row>
    <row r="74" spans="2:11">
      <c r="B74" s="79" t="s">
        <v>2178</v>
      </c>
      <c r="C74" s="76" t="s">
        <v>2179</v>
      </c>
      <c r="D74" s="89" t="s">
        <v>693</v>
      </c>
      <c r="E74" s="89" t="s">
        <v>163</v>
      </c>
      <c r="F74" s="99">
        <v>43983</v>
      </c>
      <c r="G74" s="86">
        <v>617148.99854399997</v>
      </c>
      <c r="H74" s="88">
        <v>1.0348999999999999</v>
      </c>
      <c r="I74" s="86">
        <v>6.3867412720000001</v>
      </c>
      <c r="J74" s="87">
        <f t="shared" si="0"/>
        <v>3.9729071766841147E-3</v>
      </c>
      <c r="K74" s="87">
        <f>I74/'סכום נכסי הקרן'!$C$42</f>
        <v>2.7243629483573577E-6</v>
      </c>
    </row>
    <row r="75" spans="2:11">
      <c r="B75" s="79" t="s">
        <v>2180</v>
      </c>
      <c r="C75" s="76" t="s">
        <v>2164</v>
      </c>
      <c r="D75" s="89" t="s">
        <v>693</v>
      </c>
      <c r="E75" s="89" t="s">
        <v>163</v>
      </c>
      <c r="F75" s="99">
        <v>43964</v>
      </c>
      <c r="G75" s="86">
        <v>536406.26303999999</v>
      </c>
      <c r="H75" s="88">
        <v>1.0931999999999999</v>
      </c>
      <c r="I75" s="86">
        <v>5.8639971089999996</v>
      </c>
      <c r="J75" s="87">
        <f t="shared" si="0"/>
        <v>3.6477313243511956E-3</v>
      </c>
      <c r="K75" s="87">
        <f>I75/'סכום נכסי הקרן'!$C$42</f>
        <v>2.5013783669416601E-6</v>
      </c>
    </row>
    <row r="76" spans="2:11">
      <c r="B76" s="79" t="s">
        <v>2181</v>
      </c>
      <c r="C76" s="76" t="s">
        <v>2182</v>
      </c>
      <c r="D76" s="89" t="s">
        <v>693</v>
      </c>
      <c r="E76" s="89" t="s">
        <v>163</v>
      </c>
      <c r="F76" s="99">
        <v>43983</v>
      </c>
      <c r="G76" s="86">
        <v>833400.93636900012</v>
      </c>
      <c r="H76" s="88">
        <v>1.0722</v>
      </c>
      <c r="I76" s="86">
        <v>8.935944975</v>
      </c>
      <c r="J76" s="87">
        <f t="shared" ref="J76:J139" si="1">I76/$I$11</f>
        <v>5.5586532176078816E-3</v>
      </c>
      <c r="K76" s="87">
        <f>I76/'סכום נכסי הקרן'!$C$42</f>
        <v>3.8117650867085433E-6</v>
      </c>
    </row>
    <row r="77" spans="2:11">
      <c r="B77" s="79" t="s">
        <v>2183</v>
      </c>
      <c r="C77" s="76" t="s">
        <v>2184</v>
      </c>
      <c r="D77" s="89" t="s">
        <v>693</v>
      </c>
      <c r="E77" s="89" t="s">
        <v>163</v>
      </c>
      <c r="F77" s="99">
        <v>43962</v>
      </c>
      <c r="G77" s="86">
        <v>1449281.091909</v>
      </c>
      <c r="H77" s="88">
        <v>1.1097999999999999</v>
      </c>
      <c r="I77" s="86">
        <v>16.084488783000001</v>
      </c>
      <c r="J77" s="87">
        <f t="shared" si="1"/>
        <v>1.0005443808946557E-2</v>
      </c>
      <c r="K77" s="87">
        <f>I77/'סכום נכסי הקרן'!$C$42</f>
        <v>6.8610866508379095E-6</v>
      </c>
    </row>
    <row r="78" spans="2:11">
      <c r="B78" s="79" t="s">
        <v>2185</v>
      </c>
      <c r="C78" s="76" t="s">
        <v>2186</v>
      </c>
      <c r="D78" s="89" t="s">
        <v>693</v>
      </c>
      <c r="E78" s="89" t="s">
        <v>163</v>
      </c>
      <c r="F78" s="99">
        <v>43962</v>
      </c>
      <c r="G78" s="86">
        <v>386136.64069999999</v>
      </c>
      <c r="H78" s="88">
        <v>1.1409</v>
      </c>
      <c r="I78" s="86">
        <v>4.4052469359999993</v>
      </c>
      <c r="J78" s="87">
        <f t="shared" si="1"/>
        <v>2.7403078380251167E-3</v>
      </c>
      <c r="K78" s="87">
        <f>I78/'סכום נכסי הקרן'!$C$42</f>
        <v>1.8791259923771613E-6</v>
      </c>
    </row>
    <row r="79" spans="2:11">
      <c r="B79" s="79" t="s">
        <v>2187</v>
      </c>
      <c r="C79" s="76" t="s">
        <v>2188</v>
      </c>
      <c r="D79" s="89" t="s">
        <v>693</v>
      </c>
      <c r="E79" s="89" t="s">
        <v>163</v>
      </c>
      <c r="F79" s="99">
        <v>43956</v>
      </c>
      <c r="G79" s="86">
        <v>463575.42986400001</v>
      </c>
      <c r="H79" s="88">
        <v>1.2209000000000001</v>
      </c>
      <c r="I79" s="86">
        <v>5.6599702619999999</v>
      </c>
      <c r="J79" s="87">
        <f t="shared" si="1"/>
        <v>3.520815313484092E-3</v>
      </c>
      <c r="K79" s="87">
        <f>I79/'סכום נכסי הקרן'!$C$42</f>
        <v>2.4143475700509455E-6</v>
      </c>
    </row>
    <row r="80" spans="2:11">
      <c r="B80" s="79" t="s">
        <v>2189</v>
      </c>
      <c r="C80" s="76" t="s">
        <v>2190</v>
      </c>
      <c r="D80" s="89" t="s">
        <v>693</v>
      </c>
      <c r="E80" s="89" t="s">
        <v>163</v>
      </c>
      <c r="F80" s="99">
        <v>43964</v>
      </c>
      <c r="G80" s="86">
        <v>1036293.6050900001</v>
      </c>
      <c r="H80" s="88">
        <v>1.2194</v>
      </c>
      <c r="I80" s="86">
        <v>12.636627308999998</v>
      </c>
      <c r="J80" s="87">
        <f t="shared" si="1"/>
        <v>7.8606828094176431E-3</v>
      </c>
      <c r="K80" s="87">
        <f>I80/'סכום נכסי הקרן'!$C$42</f>
        <v>5.390348186448398E-6</v>
      </c>
    </row>
    <row r="81" spans="2:11">
      <c r="B81" s="79" t="s">
        <v>2191</v>
      </c>
      <c r="C81" s="76" t="s">
        <v>2192</v>
      </c>
      <c r="D81" s="89" t="s">
        <v>693</v>
      </c>
      <c r="E81" s="89" t="s">
        <v>163</v>
      </c>
      <c r="F81" s="99">
        <v>43948</v>
      </c>
      <c r="G81" s="86">
        <v>313425.308403</v>
      </c>
      <c r="H81" s="88">
        <v>1.2210000000000001</v>
      </c>
      <c r="I81" s="86">
        <v>3.8270429170000004</v>
      </c>
      <c r="J81" s="87">
        <f t="shared" si="1"/>
        <v>2.3806328803524786E-3</v>
      </c>
      <c r="K81" s="87">
        <f>I81/'סכום נכסי הקרן'!$C$42</f>
        <v>1.632484154408731E-6</v>
      </c>
    </row>
    <row r="82" spans="2:11">
      <c r="B82" s="79" t="s">
        <v>2193</v>
      </c>
      <c r="C82" s="76" t="s">
        <v>2194</v>
      </c>
      <c r="D82" s="89" t="s">
        <v>693</v>
      </c>
      <c r="E82" s="89" t="s">
        <v>163</v>
      </c>
      <c r="F82" s="99">
        <v>43964</v>
      </c>
      <c r="G82" s="86">
        <v>463846.36430100002</v>
      </c>
      <c r="H82" s="88">
        <v>1.2490000000000001</v>
      </c>
      <c r="I82" s="86">
        <v>5.793239872</v>
      </c>
      <c r="J82" s="87">
        <f t="shared" si="1"/>
        <v>3.6037163998838377E-3</v>
      </c>
      <c r="K82" s="87">
        <f>I82/'סכום נכסי הקרן'!$C$42</f>
        <v>2.4711957766970773E-6</v>
      </c>
    </row>
    <row r="83" spans="2:11">
      <c r="B83" s="79" t="s">
        <v>2195</v>
      </c>
      <c r="C83" s="76" t="s">
        <v>2196</v>
      </c>
      <c r="D83" s="89" t="s">
        <v>693</v>
      </c>
      <c r="E83" s="89" t="s">
        <v>163</v>
      </c>
      <c r="F83" s="99">
        <v>43962</v>
      </c>
      <c r="G83" s="86">
        <v>1244048.5278</v>
      </c>
      <c r="H83" s="88">
        <v>1.2535000000000001</v>
      </c>
      <c r="I83" s="86">
        <v>15.594291604</v>
      </c>
      <c r="J83" s="87">
        <f t="shared" si="1"/>
        <v>9.700513985191608E-3</v>
      </c>
      <c r="K83" s="87">
        <f>I83/'סכום נכסי הקרן'!$C$42</f>
        <v>6.6519854871957031E-6</v>
      </c>
    </row>
    <row r="84" spans="2:11">
      <c r="B84" s="79" t="s">
        <v>2197</v>
      </c>
      <c r="C84" s="76" t="s">
        <v>2198</v>
      </c>
      <c r="D84" s="89" t="s">
        <v>693</v>
      </c>
      <c r="E84" s="89" t="s">
        <v>163</v>
      </c>
      <c r="F84" s="99">
        <v>43941</v>
      </c>
      <c r="G84" s="86">
        <v>179549.86118400001</v>
      </c>
      <c r="H84" s="88">
        <v>1.7393000000000001</v>
      </c>
      <c r="I84" s="86">
        <v>3.1229328139999999</v>
      </c>
      <c r="J84" s="87">
        <f t="shared" si="1"/>
        <v>1.9426373577142953E-3</v>
      </c>
      <c r="K84" s="87">
        <f>I84/'סכום נכסי הקרן'!$C$42</f>
        <v>1.3321351353264869E-6</v>
      </c>
    </row>
    <row r="85" spans="2:11">
      <c r="B85" s="79" t="s">
        <v>2199</v>
      </c>
      <c r="C85" s="76" t="s">
        <v>2200</v>
      </c>
      <c r="D85" s="89" t="s">
        <v>693</v>
      </c>
      <c r="E85" s="89" t="s">
        <v>163</v>
      </c>
      <c r="F85" s="99">
        <v>43965</v>
      </c>
      <c r="G85" s="86">
        <v>1673388.4890000001</v>
      </c>
      <c r="H85" s="88">
        <v>1.6247</v>
      </c>
      <c r="I85" s="86">
        <v>27.188294285000001</v>
      </c>
      <c r="J85" s="87">
        <f t="shared" si="1"/>
        <v>1.6912626468873846E-2</v>
      </c>
      <c r="K85" s="87">
        <f>I85/'סכום נכסי הקרן'!$C$42</f>
        <v>1.1597586065341726E-5</v>
      </c>
    </row>
    <row r="86" spans="2:11">
      <c r="B86" s="79" t="s">
        <v>2201</v>
      </c>
      <c r="C86" s="76" t="s">
        <v>2202</v>
      </c>
      <c r="D86" s="89" t="s">
        <v>693</v>
      </c>
      <c r="E86" s="89" t="s">
        <v>163</v>
      </c>
      <c r="F86" s="99">
        <v>43970</v>
      </c>
      <c r="G86" s="86">
        <v>1664874.8199199999</v>
      </c>
      <c r="H86" s="88">
        <v>1.6257999999999999</v>
      </c>
      <c r="I86" s="86">
        <v>27.067430974000001</v>
      </c>
      <c r="J86" s="87">
        <f t="shared" si="1"/>
        <v>1.6837442788305033E-2</v>
      </c>
      <c r="K86" s="87">
        <f>I86/'סכום נכסי הקרן'!$C$42</f>
        <v>1.154602995679107E-5</v>
      </c>
    </row>
    <row r="87" spans="2:11">
      <c r="B87" s="79" t="s">
        <v>2203</v>
      </c>
      <c r="C87" s="76" t="s">
        <v>2204</v>
      </c>
      <c r="D87" s="89" t="s">
        <v>693</v>
      </c>
      <c r="E87" s="89" t="s">
        <v>163</v>
      </c>
      <c r="F87" s="99">
        <v>43969</v>
      </c>
      <c r="G87" s="86">
        <v>466456.58631599997</v>
      </c>
      <c r="H87" s="88">
        <v>1.8019000000000001</v>
      </c>
      <c r="I87" s="86">
        <v>8.4052226520000008</v>
      </c>
      <c r="J87" s="87">
        <f t="shared" si="1"/>
        <v>5.2285145074150883E-3</v>
      </c>
      <c r="K87" s="87">
        <f>I87/'סכום נכסי הקרן'!$C$42</f>
        <v>3.5853772981525545E-6</v>
      </c>
    </row>
    <row r="88" spans="2:11">
      <c r="B88" s="79" t="s">
        <v>2205</v>
      </c>
      <c r="C88" s="76" t="s">
        <v>2139</v>
      </c>
      <c r="D88" s="89" t="s">
        <v>693</v>
      </c>
      <c r="E88" s="89" t="s">
        <v>163</v>
      </c>
      <c r="F88" s="99">
        <v>43969</v>
      </c>
      <c r="G88" s="86">
        <v>180333.36447999999</v>
      </c>
      <c r="H88" s="88">
        <v>1.8994</v>
      </c>
      <c r="I88" s="86">
        <v>3.425249462</v>
      </c>
      <c r="J88" s="87">
        <f t="shared" si="1"/>
        <v>2.1306950743679985E-3</v>
      </c>
      <c r="K88" s="87">
        <f>I88/'סכום נכסי הקרן'!$C$42</f>
        <v>1.4610929620813632E-6</v>
      </c>
    </row>
    <row r="89" spans="2:11">
      <c r="B89" s="79" t="s">
        <v>2206</v>
      </c>
      <c r="C89" s="76" t="s">
        <v>2207</v>
      </c>
      <c r="D89" s="89" t="s">
        <v>693</v>
      </c>
      <c r="E89" s="89" t="s">
        <v>163</v>
      </c>
      <c r="F89" s="99">
        <v>43942</v>
      </c>
      <c r="G89" s="86">
        <v>755676.01476000017</v>
      </c>
      <c r="H89" s="88">
        <v>1.9367000000000001</v>
      </c>
      <c r="I89" s="86">
        <v>14.63493323</v>
      </c>
      <c r="J89" s="87">
        <f t="shared" si="1"/>
        <v>9.1037398860455716E-3</v>
      </c>
      <c r="K89" s="87">
        <f>I89/'סכום נכסי הקרן'!$C$42</f>
        <v>6.2427563831797985E-6</v>
      </c>
    </row>
    <row r="90" spans="2:11">
      <c r="B90" s="79" t="s">
        <v>2208</v>
      </c>
      <c r="C90" s="76" t="s">
        <v>2148</v>
      </c>
      <c r="D90" s="89" t="s">
        <v>693</v>
      </c>
      <c r="E90" s="89" t="s">
        <v>163</v>
      </c>
      <c r="F90" s="99">
        <v>43965</v>
      </c>
      <c r="G90" s="86">
        <v>225525.17103999999</v>
      </c>
      <c r="H90" s="88">
        <v>1.9446000000000001</v>
      </c>
      <c r="I90" s="86">
        <v>4.385539724</v>
      </c>
      <c r="J90" s="87">
        <f t="shared" si="1"/>
        <v>2.7280488595174883E-3</v>
      </c>
      <c r="K90" s="87">
        <f>I90/'סכום נכסי הקרן'!$C$42</f>
        <v>1.8707195772897675E-6</v>
      </c>
    </row>
    <row r="91" spans="2:11">
      <c r="B91" s="79" t="s">
        <v>2209</v>
      </c>
      <c r="C91" s="76" t="s">
        <v>2210</v>
      </c>
      <c r="D91" s="89" t="s">
        <v>693</v>
      </c>
      <c r="E91" s="89" t="s">
        <v>163</v>
      </c>
      <c r="F91" s="99">
        <v>43920</v>
      </c>
      <c r="G91" s="86">
        <v>109092.74228199999</v>
      </c>
      <c r="H91" s="88">
        <v>2.2949999999999999</v>
      </c>
      <c r="I91" s="86">
        <v>2.5036780829999996</v>
      </c>
      <c r="J91" s="87">
        <f t="shared" si="1"/>
        <v>1.5574265811682977E-3</v>
      </c>
      <c r="K91" s="87">
        <f>I91/'סכום נכסי הקרן'!$C$42</f>
        <v>1.0679824833116514E-6</v>
      </c>
    </row>
    <row r="92" spans="2:11">
      <c r="B92" s="79" t="s">
        <v>2211</v>
      </c>
      <c r="C92" s="76" t="s">
        <v>2212</v>
      </c>
      <c r="D92" s="89" t="s">
        <v>693</v>
      </c>
      <c r="E92" s="89" t="s">
        <v>163</v>
      </c>
      <c r="F92" s="99">
        <v>43920</v>
      </c>
      <c r="G92" s="86">
        <v>672434.20236</v>
      </c>
      <c r="H92" s="88">
        <v>2.3115999999999999</v>
      </c>
      <c r="I92" s="86">
        <v>15.543727713000003</v>
      </c>
      <c r="J92" s="87">
        <f t="shared" si="1"/>
        <v>9.6690604415330186E-3</v>
      </c>
      <c r="K92" s="87">
        <f>I92/'סכום נכסי הקרן'!$C$42</f>
        <v>6.6304166799905171E-6</v>
      </c>
    </row>
    <row r="93" spans="2:11">
      <c r="B93" s="79" t="s">
        <v>2213</v>
      </c>
      <c r="C93" s="76" t="s">
        <v>2214</v>
      </c>
      <c r="D93" s="89" t="s">
        <v>693</v>
      </c>
      <c r="E93" s="89" t="s">
        <v>163</v>
      </c>
      <c r="F93" s="99">
        <v>43941</v>
      </c>
      <c r="G93" s="86">
        <v>507033.86141999997</v>
      </c>
      <c r="H93" s="88">
        <v>2.5981000000000001</v>
      </c>
      <c r="I93" s="86">
        <v>13.173064895</v>
      </c>
      <c r="J93" s="87">
        <f t="shared" si="1"/>
        <v>8.1943767300725993E-3</v>
      </c>
      <c r="K93" s="87">
        <f>I93/'סכום נכסי הקרן'!$C$42</f>
        <v>5.6191739085442324E-6</v>
      </c>
    </row>
    <row r="94" spans="2:11">
      <c r="B94" s="79" t="s">
        <v>2215</v>
      </c>
      <c r="C94" s="76" t="s">
        <v>2198</v>
      </c>
      <c r="D94" s="89" t="s">
        <v>693</v>
      </c>
      <c r="E94" s="89" t="s">
        <v>163</v>
      </c>
      <c r="F94" s="99">
        <v>43941</v>
      </c>
      <c r="G94" s="86">
        <v>626858.58389600005</v>
      </c>
      <c r="H94" s="88">
        <v>2.6008</v>
      </c>
      <c r="I94" s="86">
        <v>16.303349390000001</v>
      </c>
      <c r="J94" s="87">
        <f t="shared" si="1"/>
        <v>1.0141587240974366E-2</v>
      </c>
      <c r="K94" s="87">
        <f>I94/'סכום נכסי הקרן'!$C$42</f>
        <v>6.9544450167356851E-6</v>
      </c>
    </row>
    <row r="95" spans="2:11">
      <c r="B95" s="79" t="s">
        <v>2216</v>
      </c>
      <c r="C95" s="76" t="s">
        <v>2217</v>
      </c>
      <c r="D95" s="89" t="s">
        <v>693</v>
      </c>
      <c r="E95" s="89" t="s">
        <v>163</v>
      </c>
      <c r="F95" s="99">
        <v>43941</v>
      </c>
      <c r="G95" s="86">
        <v>846244.24694999994</v>
      </c>
      <c r="H95" s="88">
        <v>2.7031999999999998</v>
      </c>
      <c r="I95" s="86">
        <v>22.875669447</v>
      </c>
      <c r="J95" s="87">
        <f t="shared" si="1"/>
        <v>1.4229934711130073E-2</v>
      </c>
      <c r="K95" s="87">
        <f>I95/'סכום נכסי הקרן'!$C$42</f>
        <v>9.7579694567400728E-6</v>
      </c>
    </row>
    <row r="96" spans="2:11">
      <c r="B96" s="79" t="s">
        <v>2218</v>
      </c>
      <c r="C96" s="76" t="s">
        <v>2219</v>
      </c>
      <c r="D96" s="89" t="s">
        <v>693</v>
      </c>
      <c r="E96" s="89" t="s">
        <v>163</v>
      </c>
      <c r="F96" s="99">
        <v>43915</v>
      </c>
      <c r="G96" s="86">
        <v>848453.57587499986</v>
      </c>
      <c r="H96" s="88">
        <v>2.9548999999999999</v>
      </c>
      <c r="I96" s="86">
        <v>25.070905134</v>
      </c>
      <c r="J96" s="87">
        <f t="shared" si="1"/>
        <v>1.559549302075364E-2</v>
      </c>
      <c r="K96" s="87">
        <f>I96/'סכום נכסי הקרן'!$C$42</f>
        <v>1.0694381081052168E-5</v>
      </c>
    </row>
    <row r="97" spans="2:11">
      <c r="B97" s="79" t="s">
        <v>2220</v>
      </c>
      <c r="C97" s="76" t="s">
        <v>2221</v>
      </c>
      <c r="D97" s="89" t="s">
        <v>693</v>
      </c>
      <c r="E97" s="89" t="s">
        <v>163</v>
      </c>
      <c r="F97" s="99">
        <v>43916</v>
      </c>
      <c r="G97" s="86">
        <v>789234.21770000015</v>
      </c>
      <c r="H97" s="88">
        <v>3.3652000000000002</v>
      </c>
      <c r="I97" s="86">
        <v>26.559394302000005</v>
      </c>
      <c r="J97" s="87">
        <f t="shared" si="1"/>
        <v>1.6521415810813983E-2</v>
      </c>
      <c r="K97" s="87">
        <f>I97/'סכום נכסי הקרן'!$C$42</f>
        <v>1.1329319082393907E-5</v>
      </c>
    </row>
    <row r="98" spans="2:11">
      <c r="B98" s="79" t="s">
        <v>2222</v>
      </c>
      <c r="C98" s="76" t="s">
        <v>2223</v>
      </c>
      <c r="D98" s="89" t="s">
        <v>693</v>
      </c>
      <c r="E98" s="89" t="s">
        <v>163</v>
      </c>
      <c r="F98" s="99">
        <v>43927</v>
      </c>
      <c r="G98" s="86">
        <v>229244.89759999997</v>
      </c>
      <c r="H98" s="88">
        <v>3.5346000000000002</v>
      </c>
      <c r="I98" s="86">
        <v>8.1030028400000003</v>
      </c>
      <c r="J98" s="87">
        <f t="shared" si="1"/>
        <v>5.0405170281223452E-3</v>
      </c>
      <c r="K98" s="87">
        <f>I98/'סכום נכסי הקרן'!$C$42</f>
        <v>3.4564607782863137E-6</v>
      </c>
    </row>
    <row r="99" spans="2:11">
      <c r="B99" s="79" t="s">
        <v>2224</v>
      </c>
      <c r="C99" s="76" t="s">
        <v>2225</v>
      </c>
      <c r="D99" s="89" t="s">
        <v>693</v>
      </c>
      <c r="E99" s="89" t="s">
        <v>163</v>
      </c>
      <c r="F99" s="99">
        <v>43908</v>
      </c>
      <c r="G99" s="86">
        <v>669626.576</v>
      </c>
      <c r="H99" s="88">
        <v>8.7894000000000005</v>
      </c>
      <c r="I99" s="86">
        <v>58.855895221999994</v>
      </c>
      <c r="J99" s="87">
        <f t="shared" si="1"/>
        <v>3.6611630025280298E-2</v>
      </c>
      <c r="K99" s="87">
        <f>I99/'סכום נכסי הקרן'!$C$42</f>
        <v>2.5105889436634066E-5</v>
      </c>
    </row>
    <row r="100" spans="2:11">
      <c r="B100" s="79" t="s">
        <v>2226</v>
      </c>
      <c r="C100" s="76" t="s">
        <v>2227</v>
      </c>
      <c r="D100" s="89" t="s">
        <v>693</v>
      </c>
      <c r="E100" s="89" t="s">
        <v>163</v>
      </c>
      <c r="F100" s="99">
        <v>43908</v>
      </c>
      <c r="G100" s="86">
        <v>451307.25319999998</v>
      </c>
      <c r="H100" s="88">
        <v>9.2668999999999997</v>
      </c>
      <c r="I100" s="86">
        <v>41.822193973000005</v>
      </c>
      <c r="J100" s="87">
        <f t="shared" si="1"/>
        <v>2.6015723434491878E-2</v>
      </c>
      <c r="K100" s="87">
        <f>I100/'סכום נכסי הקרן'!$C$42</f>
        <v>1.7839901575248217E-5</v>
      </c>
    </row>
    <row r="101" spans="2:11">
      <c r="B101" s="79" t="s">
        <v>2228</v>
      </c>
      <c r="C101" s="76" t="s">
        <v>2229</v>
      </c>
      <c r="D101" s="89" t="s">
        <v>693</v>
      </c>
      <c r="E101" s="89" t="s">
        <v>163</v>
      </c>
      <c r="F101" s="99">
        <v>44011</v>
      </c>
      <c r="G101" s="86">
        <v>658712.60679999995</v>
      </c>
      <c r="H101" s="88">
        <v>1.0507</v>
      </c>
      <c r="I101" s="86">
        <v>6.9213342949999994</v>
      </c>
      <c r="J101" s="87">
        <f t="shared" si="1"/>
        <v>4.3054536768834034E-3</v>
      </c>
      <c r="K101" s="87">
        <f>I101/'סכום נכסי הקרן'!$C$42</f>
        <v>2.952401843669532E-6</v>
      </c>
    </row>
    <row r="102" spans="2:11">
      <c r="B102" s="79" t="s">
        <v>2230</v>
      </c>
      <c r="C102" s="76" t="s">
        <v>2231</v>
      </c>
      <c r="D102" s="89" t="s">
        <v>693</v>
      </c>
      <c r="E102" s="89" t="s">
        <v>163</v>
      </c>
      <c r="F102" s="99">
        <v>43889</v>
      </c>
      <c r="G102" s="86">
        <v>823390.7585</v>
      </c>
      <c r="H102" s="88">
        <v>0.80030000000000001</v>
      </c>
      <c r="I102" s="86">
        <v>6.5895741939999999</v>
      </c>
      <c r="J102" s="87">
        <f t="shared" si="1"/>
        <v>4.0990805000054248E-3</v>
      </c>
      <c r="K102" s="87">
        <f>I102/'סכום נכסי הקרן'!$C$42</f>
        <v>2.8108844581336277E-6</v>
      </c>
    </row>
    <row r="103" spans="2:11">
      <c r="B103" s="79" t="s">
        <v>2232</v>
      </c>
      <c r="C103" s="76" t="s">
        <v>2233</v>
      </c>
      <c r="D103" s="89" t="s">
        <v>693</v>
      </c>
      <c r="E103" s="89" t="s">
        <v>163</v>
      </c>
      <c r="F103" s="99">
        <v>44004</v>
      </c>
      <c r="G103" s="86">
        <v>1646781.517</v>
      </c>
      <c r="H103" s="88">
        <v>0.7661</v>
      </c>
      <c r="I103" s="86">
        <v>12.615785525</v>
      </c>
      <c r="J103" s="87">
        <f t="shared" si="1"/>
        <v>7.8477180642209793E-3</v>
      </c>
      <c r="K103" s="87">
        <f>I103/'סכום נכסי הקרן'!$C$42</f>
        <v>5.3814578021837037E-6</v>
      </c>
    </row>
    <row r="104" spans="2:11">
      <c r="B104" s="79" t="s">
        <v>2234</v>
      </c>
      <c r="C104" s="76" t="s">
        <v>2235</v>
      </c>
      <c r="D104" s="89" t="s">
        <v>693</v>
      </c>
      <c r="E104" s="89" t="s">
        <v>163</v>
      </c>
      <c r="F104" s="99">
        <v>44004</v>
      </c>
      <c r="G104" s="86">
        <v>1317425.2135999999</v>
      </c>
      <c r="H104" s="88">
        <v>0.73719999999999997</v>
      </c>
      <c r="I104" s="86">
        <v>9.7125872510000004</v>
      </c>
      <c r="J104" s="87">
        <f t="shared" si="1"/>
        <v>6.0417677733147013E-3</v>
      </c>
      <c r="K104" s="87">
        <f>I104/'סכום נכסי הקרן'!$C$42</f>
        <v>4.1430538223488012E-6</v>
      </c>
    </row>
    <row r="105" spans="2:11">
      <c r="B105" s="79" t="s">
        <v>2236</v>
      </c>
      <c r="C105" s="76" t="s">
        <v>2237</v>
      </c>
      <c r="D105" s="89" t="s">
        <v>693</v>
      </c>
      <c r="E105" s="89" t="s">
        <v>163</v>
      </c>
      <c r="F105" s="99">
        <v>43999</v>
      </c>
      <c r="G105" s="86">
        <v>1646781.517</v>
      </c>
      <c r="H105" s="88">
        <v>0.4405</v>
      </c>
      <c r="I105" s="86">
        <v>7.2541456570000005</v>
      </c>
      <c r="J105" s="87">
        <f t="shared" si="1"/>
        <v>4.5124807963893366E-3</v>
      </c>
      <c r="K105" s="87">
        <f>I105/'סכום נכסי הקרן'!$C$42</f>
        <v>3.0943676607913549E-6</v>
      </c>
    </row>
    <row r="106" spans="2:11">
      <c r="B106" s="79" t="s">
        <v>2238</v>
      </c>
      <c r="C106" s="76" t="s">
        <v>2239</v>
      </c>
      <c r="D106" s="89" t="s">
        <v>693</v>
      </c>
      <c r="E106" s="89" t="s">
        <v>163</v>
      </c>
      <c r="F106" s="99">
        <v>43985</v>
      </c>
      <c r="G106" s="86">
        <v>1646781.517</v>
      </c>
      <c r="H106" s="88">
        <v>0.2238</v>
      </c>
      <c r="I106" s="86">
        <v>3.6857795919999998</v>
      </c>
      <c r="J106" s="87">
        <f t="shared" si="1"/>
        <v>2.292759260020428E-3</v>
      </c>
      <c r="K106" s="87">
        <f>I106/'סכום נכסי הקרן'!$C$42</f>
        <v>1.5722261053972592E-6</v>
      </c>
    </row>
    <row r="107" spans="2:11">
      <c r="B107" s="79" t="s">
        <v>2240</v>
      </c>
      <c r="C107" s="76" t="s">
        <v>2241</v>
      </c>
      <c r="D107" s="89" t="s">
        <v>693</v>
      </c>
      <c r="E107" s="89" t="s">
        <v>163</v>
      </c>
      <c r="F107" s="99">
        <v>43984</v>
      </c>
      <c r="G107" s="86">
        <v>1235086.13775</v>
      </c>
      <c r="H107" s="88">
        <v>2.18E-2</v>
      </c>
      <c r="I107" s="86">
        <v>0.26959343299999999</v>
      </c>
      <c r="J107" s="87">
        <f t="shared" si="1"/>
        <v>1.6770206262280669E-4</v>
      </c>
      <c r="K107" s="87">
        <f>I107/'סכום נכסי הקרן'!$C$42</f>
        <v>1.1499923493153548E-7</v>
      </c>
    </row>
    <row r="108" spans="2:11">
      <c r="B108" s="79" t="s">
        <v>2242</v>
      </c>
      <c r="C108" s="76" t="s">
        <v>2243</v>
      </c>
      <c r="D108" s="89" t="s">
        <v>693</v>
      </c>
      <c r="E108" s="89" t="s">
        <v>163</v>
      </c>
      <c r="F108" s="99">
        <v>43997</v>
      </c>
      <c r="G108" s="86">
        <v>658712.60679999995</v>
      </c>
      <c r="H108" s="88">
        <v>-0.39290000000000003</v>
      </c>
      <c r="I108" s="86">
        <v>-2.5877861149999997</v>
      </c>
      <c r="J108" s="87">
        <f t="shared" si="1"/>
        <v>-1.6097464403450792E-3</v>
      </c>
      <c r="K108" s="87">
        <f>I108/'סכום נכסי הקרן'!$C$42</f>
        <v>-1.1038600609809752E-6</v>
      </c>
    </row>
    <row r="109" spans="2:11">
      <c r="B109" s="79" t="s">
        <v>2244</v>
      </c>
      <c r="C109" s="76" t="s">
        <v>2245</v>
      </c>
      <c r="D109" s="89" t="s">
        <v>693</v>
      </c>
      <c r="E109" s="89" t="s">
        <v>163</v>
      </c>
      <c r="F109" s="99">
        <v>43997</v>
      </c>
      <c r="G109" s="86">
        <v>1646781.517</v>
      </c>
      <c r="H109" s="88">
        <v>-0.38869999999999999</v>
      </c>
      <c r="I109" s="86">
        <v>-6.4008757440000013</v>
      </c>
      <c r="J109" s="87">
        <f t="shared" si="1"/>
        <v>-3.9816996019376057E-3</v>
      </c>
      <c r="K109" s="87">
        <f>I109/'סכום נכסי הקרן'!$C$42</f>
        <v>-2.7303922252877098E-6</v>
      </c>
    </row>
    <row r="110" spans="2:11">
      <c r="B110" s="79" t="s">
        <v>2246</v>
      </c>
      <c r="C110" s="76" t="s">
        <v>2247</v>
      </c>
      <c r="D110" s="89" t="s">
        <v>693</v>
      </c>
      <c r="E110" s="89" t="s">
        <v>163</v>
      </c>
      <c r="F110" s="99">
        <v>43978</v>
      </c>
      <c r="G110" s="86">
        <v>823390.7585</v>
      </c>
      <c r="H110" s="88">
        <v>-0.62170000000000003</v>
      </c>
      <c r="I110" s="86">
        <v>-5.1190297529999995</v>
      </c>
      <c r="J110" s="87">
        <f t="shared" si="1"/>
        <v>-3.1843203250637659E-3</v>
      </c>
      <c r="K110" s="87">
        <f>I110/'סכום נכסי הקרן'!$C$42</f>
        <v>-2.1836010567318493E-6</v>
      </c>
    </row>
    <row r="111" spans="2:11">
      <c r="B111" s="79" t="s">
        <v>2248</v>
      </c>
      <c r="C111" s="76" t="s">
        <v>2249</v>
      </c>
      <c r="D111" s="89" t="s">
        <v>693</v>
      </c>
      <c r="E111" s="89" t="s">
        <v>163</v>
      </c>
      <c r="F111" s="99">
        <v>43978</v>
      </c>
      <c r="G111" s="86">
        <v>1646781.517</v>
      </c>
      <c r="H111" s="88">
        <v>-0.7702</v>
      </c>
      <c r="I111" s="86">
        <v>-12.684187061000001</v>
      </c>
      <c r="J111" s="87">
        <f t="shared" si="1"/>
        <v>-7.8902676120572151E-3</v>
      </c>
      <c r="K111" s="87">
        <f>I111/'סכום נכסי הקרן'!$C$42</f>
        <v>-5.4106355318509621E-6</v>
      </c>
    </row>
    <row r="112" spans="2:11">
      <c r="B112" s="79" t="s">
        <v>2250</v>
      </c>
      <c r="C112" s="76" t="s">
        <v>2251</v>
      </c>
      <c r="D112" s="89" t="s">
        <v>693</v>
      </c>
      <c r="E112" s="89" t="s">
        <v>163</v>
      </c>
      <c r="F112" s="99">
        <v>43976</v>
      </c>
      <c r="G112" s="86">
        <v>1152747.0619000001</v>
      </c>
      <c r="H112" s="88">
        <v>-1.3576999999999999</v>
      </c>
      <c r="I112" s="86">
        <v>-15.651228241999998</v>
      </c>
      <c r="J112" s="87">
        <f t="shared" si="1"/>
        <v>-9.7359317308138016E-3</v>
      </c>
      <c r="K112" s="87">
        <f>I112/'סכום נכסי הקרן'!$C$42</f>
        <v>-6.676272687876788E-6</v>
      </c>
    </row>
    <row r="113" spans="2:11">
      <c r="B113" s="79" t="s">
        <v>2252</v>
      </c>
      <c r="C113" s="76" t="s">
        <v>2253</v>
      </c>
      <c r="D113" s="89" t="s">
        <v>693</v>
      </c>
      <c r="E113" s="89" t="s">
        <v>163</v>
      </c>
      <c r="F113" s="99">
        <v>44012</v>
      </c>
      <c r="G113" s="86">
        <v>381731.20270000002</v>
      </c>
      <c r="H113" s="88">
        <v>5.7799999999999997E-2</v>
      </c>
      <c r="I113" s="86">
        <v>0.220450276</v>
      </c>
      <c r="J113" s="87">
        <f t="shared" si="1"/>
        <v>1.371322942831735E-4</v>
      </c>
      <c r="K113" s="87">
        <f>I113/'סכום נכסי הקרן'!$C$42</f>
        <v>9.4036463716257646E-8</v>
      </c>
    </row>
    <row r="114" spans="2:11">
      <c r="B114" s="79" t="s">
        <v>2252</v>
      </c>
      <c r="C114" s="76" t="s">
        <v>2254</v>
      </c>
      <c r="D114" s="89" t="s">
        <v>693</v>
      </c>
      <c r="E114" s="89" t="s">
        <v>163</v>
      </c>
      <c r="F114" s="99">
        <v>44012</v>
      </c>
      <c r="G114" s="86">
        <v>1228453.61748</v>
      </c>
      <c r="H114" s="88">
        <v>2.8899999999999999E-2</v>
      </c>
      <c r="I114" s="86">
        <v>0.35500478299999999</v>
      </c>
      <c r="J114" s="87">
        <f t="shared" si="1"/>
        <v>2.2083265785655061E-4</v>
      </c>
      <c r="K114" s="87">
        <f>I114/'סכום נכסי הקרן'!$C$42</f>
        <v>1.5143276298586907E-7</v>
      </c>
    </row>
    <row r="115" spans="2:11">
      <c r="B115" s="79" t="s">
        <v>2252</v>
      </c>
      <c r="C115" s="76" t="s">
        <v>2255</v>
      </c>
      <c r="D115" s="89" t="s">
        <v>693</v>
      </c>
      <c r="E115" s="89" t="s">
        <v>163</v>
      </c>
      <c r="F115" s="99">
        <v>44012</v>
      </c>
      <c r="G115" s="86">
        <v>1433195.8870600001</v>
      </c>
      <c r="H115" s="88">
        <v>0.17319999999999999</v>
      </c>
      <c r="I115" s="86">
        <v>2.4816737250000003</v>
      </c>
      <c r="J115" s="87">
        <f t="shared" si="1"/>
        <v>1.54373865048606E-3</v>
      </c>
      <c r="K115" s="87">
        <f>I115/'סכום נכסי הקרן'!$C$42</f>
        <v>1.0585961851848736E-6</v>
      </c>
    </row>
    <row r="116" spans="2:11">
      <c r="B116" s="79" t="s">
        <v>2256</v>
      </c>
      <c r="C116" s="76" t="s">
        <v>2257</v>
      </c>
      <c r="D116" s="89" t="s">
        <v>693</v>
      </c>
      <c r="E116" s="89" t="s">
        <v>163</v>
      </c>
      <c r="F116" s="99">
        <v>43886</v>
      </c>
      <c r="G116" s="86">
        <v>1691700</v>
      </c>
      <c r="H116" s="88">
        <v>-2.3601000000000001</v>
      </c>
      <c r="I116" s="86">
        <v>-39.926079999999999</v>
      </c>
      <c r="J116" s="87">
        <f t="shared" si="1"/>
        <v>-2.4836235415434581E-2</v>
      </c>
      <c r="K116" s="87">
        <f>I116/'סכום נכסי הקרן'!$C$42</f>
        <v>-1.7031084929339803E-5</v>
      </c>
    </row>
    <row r="117" spans="2:11">
      <c r="B117" s="79" t="s">
        <v>2258</v>
      </c>
      <c r="C117" s="76" t="s">
        <v>2259</v>
      </c>
      <c r="D117" s="89" t="s">
        <v>693</v>
      </c>
      <c r="E117" s="89" t="s">
        <v>163</v>
      </c>
      <c r="F117" s="99">
        <v>43788</v>
      </c>
      <c r="G117" s="86">
        <v>746746</v>
      </c>
      <c r="H117" s="88">
        <v>-1.9967999999999999</v>
      </c>
      <c r="I117" s="86">
        <v>-14.91118</v>
      </c>
      <c r="J117" s="87">
        <f t="shared" si="1"/>
        <v>-9.2755806931689722E-3</v>
      </c>
      <c r="K117" s="87">
        <f>I117/'סכום נכסי הקרן'!$C$42</f>
        <v>-6.3605937015773424E-6</v>
      </c>
    </row>
    <row r="118" spans="2:11">
      <c r="B118" s="79" t="s">
        <v>2260</v>
      </c>
      <c r="C118" s="76" t="s">
        <v>2261</v>
      </c>
      <c r="D118" s="89" t="s">
        <v>693</v>
      </c>
      <c r="E118" s="89" t="s">
        <v>163</v>
      </c>
      <c r="F118" s="99">
        <v>43887</v>
      </c>
      <c r="G118" s="86">
        <v>4759300</v>
      </c>
      <c r="H118" s="88">
        <v>-1.8317000000000001</v>
      </c>
      <c r="I118" s="86">
        <v>-87.176009999999991</v>
      </c>
      <c r="J118" s="87">
        <f t="shared" si="1"/>
        <v>-5.4228311593281363E-2</v>
      </c>
      <c r="K118" s="87">
        <f>I118/'סכום נכסי הקרן'!$C$42</f>
        <v>-3.7186270981548296E-5</v>
      </c>
    </row>
    <row r="119" spans="2:11">
      <c r="B119" s="79" t="s">
        <v>2262</v>
      </c>
      <c r="C119" s="76" t="s">
        <v>2084</v>
      </c>
      <c r="D119" s="89" t="s">
        <v>693</v>
      </c>
      <c r="E119" s="89" t="s">
        <v>163</v>
      </c>
      <c r="F119" s="99">
        <v>43677</v>
      </c>
      <c r="G119" s="86">
        <v>4766300</v>
      </c>
      <c r="H119" s="88">
        <v>-1.7278</v>
      </c>
      <c r="I119" s="86">
        <v>-82.351070000000007</v>
      </c>
      <c r="J119" s="87">
        <f t="shared" si="1"/>
        <v>-5.1226931400050607E-2</v>
      </c>
      <c r="K119" s="87">
        <f>I119/'סכום נכסי הקרן'!$C$42</f>
        <v>-3.5128118442682257E-5</v>
      </c>
    </row>
    <row r="120" spans="2:11">
      <c r="B120" s="79" t="s">
        <v>2263</v>
      </c>
      <c r="C120" s="76" t="s">
        <v>2264</v>
      </c>
      <c r="D120" s="89" t="s">
        <v>693</v>
      </c>
      <c r="E120" s="89" t="s">
        <v>163</v>
      </c>
      <c r="F120" s="99">
        <v>43893</v>
      </c>
      <c r="G120" s="86">
        <v>4767140</v>
      </c>
      <c r="H120" s="88">
        <v>-1.5290999999999999</v>
      </c>
      <c r="I120" s="86">
        <v>-72.893380000000008</v>
      </c>
      <c r="J120" s="87">
        <f t="shared" si="1"/>
        <v>-4.5343723849341856E-2</v>
      </c>
      <c r="K120" s="87">
        <f>I120/'סכום נכסי הקרן'!$C$42</f>
        <v>-3.1093794972274752E-5</v>
      </c>
    </row>
    <row r="121" spans="2:11">
      <c r="B121" s="79" t="s">
        <v>2265</v>
      </c>
      <c r="C121" s="76" t="s">
        <v>2266</v>
      </c>
      <c r="D121" s="89" t="s">
        <v>693</v>
      </c>
      <c r="E121" s="89" t="s">
        <v>163</v>
      </c>
      <c r="F121" s="99">
        <v>43895</v>
      </c>
      <c r="G121" s="86">
        <v>2896800</v>
      </c>
      <c r="H121" s="88">
        <v>-1.3903000000000001</v>
      </c>
      <c r="I121" s="86">
        <v>-40.273069999999997</v>
      </c>
      <c r="J121" s="87">
        <f t="shared" si="1"/>
        <v>-2.5052082433894736E-2</v>
      </c>
      <c r="K121" s="87">
        <f>I121/'סכום נכסי הקרן'!$C$42</f>
        <v>-1.7179098863080143E-5</v>
      </c>
    </row>
    <row r="122" spans="2:11">
      <c r="B122" s="79" t="s">
        <v>2267</v>
      </c>
      <c r="C122" s="76" t="s">
        <v>2268</v>
      </c>
      <c r="D122" s="89" t="s">
        <v>693</v>
      </c>
      <c r="E122" s="89" t="s">
        <v>163</v>
      </c>
      <c r="F122" s="99">
        <v>43894</v>
      </c>
      <c r="G122" s="86">
        <v>4433000</v>
      </c>
      <c r="H122" s="88">
        <v>-1.3575999999999999</v>
      </c>
      <c r="I122" s="86">
        <v>-60.183039999999998</v>
      </c>
      <c r="J122" s="87">
        <f t="shared" si="1"/>
        <v>-3.7437187659207116E-2</v>
      </c>
      <c r="K122" s="87">
        <f>I122/'סכום נכסי הקרן'!$C$42</f>
        <v>-2.5672003501116427E-5</v>
      </c>
    </row>
    <row r="123" spans="2:11">
      <c r="B123" s="79" t="s">
        <v>2269</v>
      </c>
      <c r="C123" s="76" t="s">
        <v>2270</v>
      </c>
      <c r="D123" s="89" t="s">
        <v>693</v>
      </c>
      <c r="E123" s="89" t="s">
        <v>163</v>
      </c>
      <c r="F123" s="99">
        <v>43676</v>
      </c>
      <c r="G123" s="86">
        <v>5912102</v>
      </c>
      <c r="H123" s="88">
        <v>-1.3280000000000001</v>
      </c>
      <c r="I123" s="86">
        <v>-78.509789999999995</v>
      </c>
      <c r="J123" s="87">
        <f t="shared" si="1"/>
        <v>-4.8837442264713482E-2</v>
      </c>
      <c r="K123" s="87">
        <f>I123/'סכום נכסי הקרן'!$C$42</f>
        <v>-3.3489561241039256E-5</v>
      </c>
    </row>
    <row r="124" spans="2:11">
      <c r="B124" s="79" t="s">
        <v>2271</v>
      </c>
      <c r="C124" s="76" t="s">
        <v>2272</v>
      </c>
      <c r="D124" s="89" t="s">
        <v>693</v>
      </c>
      <c r="E124" s="89" t="s">
        <v>163</v>
      </c>
      <c r="F124" s="99">
        <v>44006</v>
      </c>
      <c r="G124" s="86">
        <v>2291400</v>
      </c>
      <c r="H124" s="88">
        <v>-1.296</v>
      </c>
      <c r="I124" s="86">
        <v>-29.695409999999999</v>
      </c>
      <c r="J124" s="87">
        <f t="shared" si="1"/>
        <v>-1.8472191447741683E-2</v>
      </c>
      <c r="K124" s="87">
        <f>I124/'סכום נכסי הקרן'!$C$42</f>
        <v>-1.2667034923577935E-5</v>
      </c>
    </row>
    <row r="125" spans="2:11">
      <c r="B125" s="79" t="s">
        <v>2273</v>
      </c>
      <c r="C125" s="76" t="s">
        <v>2274</v>
      </c>
      <c r="D125" s="89" t="s">
        <v>693</v>
      </c>
      <c r="E125" s="89" t="s">
        <v>163</v>
      </c>
      <c r="F125" s="99">
        <v>44005</v>
      </c>
      <c r="G125" s="86">
        <v>1371220.4</v>
      </c>
      <c r="H125" s="88">
        <v>-1.0774999999999999</v>
      </c>
      <c r="I125" s="86">
        <v>-14.774989999999999</v>
      </c>
      <c r="J125" s="87">
        <f t="shared" si="1"/>
        <v>-9.1908629622715725E-3</v>
      </c>
      <c r="K125" s="87">
        <f>I125/'סכום נכסי הקרן'!$C$42</f>
        <v>-6.3024997575556198E-6</v>
      </c>
    </row>
    <row r="126" spans="2:11">
      <c r="B126" s="79" t="s">
        <v>2275</v>
      </c>
      <c r="C126" s="76" t="s">
        <v>2121</v>
      </c>
      <c r="D126" s="89" t="s">
        <v>693</v>
      </c>
      <c r="E126" s="89" t="s">
        <v>163</v>
      </c>
      <c r="F126" s="99">
        <v>43675</v>
      </c>
      <c r="G126" s="86">
        <v>5149050</v>
      </c>
      <c r="H126" s="88">
        <v>-0.8649</v>
      </c>
      <c r="I126" s="86">
        <v>-44.532290000000003</v>
      </c>
      <c r="J126" s="87">
        <f t="shared" si="1"/>
        <v>-2.7701553421432892E-2</v>
      </c>
      <c r="K126" s="87">
        <f>I126/'סכום נכסי הקרן'!$C$42</f>
        <v>-1.8995934814737375E-5</v>
      </c>
    </row>
    <row r="127" spans="2:11">
      <c r="B127" s="79" t="s">
        <v>2276</v>
      </c>
      <c r="C127" s="76" t="s">
        <v>2277</v>
      </c>
      <c r="D127" s="89" t="s">
        <v>693</v>
      </c>
      <c r="E127" s="89" t="s">
        <v>163</v>
      </c>
      <c r="F127" s="99">
        <v>44000</v>
      </c>
      <c r="G127" s="86">
        <v>7573720</v>
      </c>
      <c r="H127" s="88">
        <v>-0.62880000000000003</v>
      </c>
      <c r="I127" s="86">
        <v>-47.619769999999995</v>
      </c>
      <c r="J127" s="87">
        <f t="shared" si="1"/>
        <v>-2.9622137163198819E-2</v>
      </c>
      <c r="K127" s="87">
        <f>I127/'סכום נכסי הקרן'!$C$42</f>
        <v>-2.0312947005707239E-5</v>
      </c>
    </row>
    <row r="128" spans="2:11">
      <c r="B128" s="79" t="s">
        <v>2278</v>
      </c>
      <c r="C128" s="76" t="s">
        <v>2279</v>
      </c>
      <c r="D128" s="89" t="s">
        <v>693</v>
      </c>
      <c r="E128" s="89" t="s">
        <v>163</v>
      </c>
      <c r="F128" s="99">
        <v>43999</v>
      </c>
      <c r="G128" s="86">
        <v>1034280</v>
      </c>
      <c r="H128" s="88">
        <v>-0.50439999999999996</v>
      </c>
      <c r="I128" s="86">
        <v>-5.2173500000000006</v>
      </c>
      <c r="J128" s="87">
        <f t="shared" si="1"/>
        <v>-3.2454809699504093E-3</v>
      </c>
      <c r="K128" s="87">
        <f>I128/'סכום נכסי הקרן'!$C$42</f>
        <v>-2.2255410738066705E-6</v>
      </c>
    </row>
    <row r="129" spans="2:11">
      <c r="B129" s="79" t="s">
        <v>2280</v>
      </c>
      <c r="C129" s="76" t="s">
        <v>2135</v>
      </c>
      <c r="D129" s="89" t="s">
        <v>693</v>
      </c>
      <c r="E129" s="89" t="s">
        <v>163</v>
      </c>
      <c r="F129" s="99">
        <v>43664</v>
      </c>
      <c r="G129" s="86">
        <v>2697240</v>
      </c>
      <c r="H129" s="88">
        <v>-0.19470000000000001</v>
      </c>
      <c r="I129" s="86">
        <v>-5.2517399999999999</v>
      </c>
      <c r="J129" s="87">
        <f t="shared" si="1"/>
        <v>-3.2668734566642758E-3</v>
      </c>
      <c r="K129" s="87">
        <f>I129/'סכום נכסי הקרן'!$C$42</f>
        <v>-2.2402106584671227E-6</v>
      </c>
    </row>
    <row r="130" spans="2:11">
      <c r="B130" s="79" t="s">
        <v>2281</v>
      </c>
      <c r="C130" s="76" t="s">
        <v>2282</v>
      </c>
      <c r="D130" s="89" t="s">
        <v>693</v>
      </c>
      <c r="E130" s="89" t="s">
        <v>163</v>
      </c>
      <c r="F130" s="99">
        <v>43998</v>
      </c>
      <c r="G130" s="86">
        <v>2079900</v>
      </c>
      <c r="H130" s="88">
        <v>1.47E-2</v>
      </c>
      <c r="I130" s="86">
        <v>0.30485000000000001</v>
      </c>
      <c r="J130" s="87">
        <f t="shared" si="1"/>
        <v>1.896336020564812E-4</v>
      </c>
      <c r="K130" s="87">
        <f>I130/'סכום נכסי הקרן'!$C$42</f>
        <v>1.3003846710494091E-7</v>
      </c>
    </row>
    <row r="131" spans="2:11">
      <c r="B131" s="79" t="s">
        <v>2283</v>
      </c>
      <c r="C131" s="76" t="s">
        <v>2284</v>
      </c>
      <c r="D131" s="89" t="s">
        <v>693</v>
      </c>
      <c r="E131" s="89" t="s">
        <v>163</v>
      </c>
      <c r="F131" s="99">
        <v>43717</v>
      </c>
      <c r="G131" s="86">
        <v>4854080</v>
      </c>
      <c r="H131" s="88">
        <v>3.4799999999999998E-2</v>
      </c>
      <c r="I131" s="86">
        <v>1.68709</v>
      </c>
      <c r="J131" s="87">
        <f t="shared" si="1"/>
        <v>1.0494635187583035E-3</v>
      </c>
      <c r="K131" s="87">
        <f>I131/'סכום נכסי הקרן'!$C$42</f>
        <v>7.1965424788609071E-7</v>
      </c>
    </row>
    <row r="132" spans="2:11">
      <c r="B132" s="79" t="s">
        <v>2285</v>
      </c>
      <c r="C132" s="76" t="s">
        <v>2286</v>
      </c>
      <c r="D132" s="89" t="s">
        <v>693</v>
      </c>
      <c r="E132" s="89" t="s">
        <v>163</v>
      </c>
      <c r="F132" s="99">
        <v>43724</v>
      </c>
      <c r="G132" s="86">
        <v>2600475</v>
      </c>
      <c r="H132" s="88">
        <v>3.8600000000000002E-2</v>
      </c>
      <c r="I132" s="86">
        <v>1.00345</v>
      </c>
      <c r="J132" s="87">
        <f t="shared" si="1"/>
        <v>6.2420153512736116E-4</v>
      </c>
      <c r="K132" s="87">
        <f>I132/'סכום נכסי הקרן'!$C$42</f>
        <v>4.2803706680811201E-7</v>
      </c>
    </row>
    <row r="133" spans="2:11">
      <c r="B133" s="79" t="s">
        <v>2287</v>
      </c>
      <c r="C133" s="76" t="s">
        <v>2288</v>
      </c>
      <c r="D133" s="89" t="s">
        <v>693</v>
      </c>
      <c r="E133" s="89" t="s">
        <v>163</v>
      </c>
      <c r="F133" s="99">
        <v>43997</v>
      </c>
      <c r="G133" s="86">
        <v>5223360</v>
      </c>
      <c r="H133" s="88">
        <v>0.49430000000000002</v>
      </c>
      <c r="I133" s="86">
        <v>25.82056</v>
      </c>
      <c r="J133" s="87">
        <f t="shared" si="1"/>
        <v>1.6061819911154653E-2</v>
      </c>
      <c r="K133" s="87">
        <f>I133/'סכום נכסי הקרן'!$C$42</f>
        <v>1.1014157920915705E-5</v>
      </c>
    </row>
    <row r="134" spans="2:11">
      <c r="B134" s="79" t="s">
        <v>2289</v>
      </c>
      <c r="C134" s="76" t="s">
        <v>2290</v>
      </c>
      <c r="D134" s="89" t="s">
        <v>693</v>
      </c>
      <c r="E134" s="89" t="s">
        <v>163</v>
      </c>
      <c r="F134" s="99">
        <v>43997</v>
      </c>
      <c r="G134" s="86">
        <v>14631540</v>
      </c>
      <c r="H134" s="88">
        <v>0.53600000000000003</v>
      </c>
      <c r="I134" s="86">
        <v>78.428719999999998</v>
      </c>
      <c r="J134" s="87">
        <f t="shared" si="1"/>
        <v>4.8787012229880883E-2</v>
      </c>
      <c r="K134" s="87">
        <f>I134/'סכום נכסי הקרן'!$C$42</f>
        <v>3.3454979582754209E-5</v>
      </c>
    </row>
    <row r="135" spans="2:11">
      <c r="B135" s="79" t="s">
        <v>2291</v>
      </c>
      <c r="C135" s="76" t="s">
        <v>2292</v>
      </c>
      <c r="D135" s="89" t="s">
        <v>693</v>
      </c>
      <c r="E135" s="89" t="s">
        <v>163</v>
      </c>
      <c r="F135" s="99">
        <v>43643</v>
      </c>
      <c r="G135" s="86">
        <v>244524</v>
      </c>
      <c r="H135" s="88">
        <v>0.8548</v>
      </c>
      <c r="I135" s="86">
        <v>2.0902099999999999</v>
      </c>
      <c r="J135" s="87">
        <f t="shared" si="1"/>
        <v>1.3002265092815401E-3</v>
      </c>
      <c r="K135" s="87">
        <f>I135/'סכום נכסי הקרן'!$C$42</f>
        <v>8.9161129843338861E-7</v>
      </c>
    </row>
    <row r="136" spans="2:11">
      <c r="B136" s="79" t="s">
        <v>2293</v>
      </c>
      <c r="C136" s="76" t="s">
        <v>2294</v>
      </c>
      <c r="D136" s="89" t="s">
        <v>693</v>
      </c>
      <c r="E136" s="89" t="s">
        <v>163</v>
      </c>
      <c r="F136" s="99">
        <v>43964</v>
      </c>
      <c r="G136" s="86">
        <v>6315480</v>
      </c>
      <c r="H136" s="88">
        <v>1.2194</v>
      </c>
      <c r="I136" s="86">
        <v>77.011350000000007</v>
      </c>
      <c r="J136" s="87">
        <f t="shared" si="1"/>
        <v>4.7905329505436751E-2</v>
      </c>
      <c r="K136" s="87">
        <f>I136/'סכום נכסי הקרן'!$C$42</f>
        <v>3.2850378558904681E-5</v>
      </c>
    </row>
    <row r="137" spans="2:11">
      <c r="B137" s="79" t="s">
        <v>2295</v>
      </c>
      <c r="C137" s="76" t="s">
        <v>2296</v>
      </c>
      <c r="D137" s="89" t="s">
        <v>693</v>
      </c>
      <c r="E137" s="89" t="s">
        <v>163</v>
      </c>
      <c r="F137" s="99">
        <v>43963</v>
      </c>
      <c r="G137" s="86">
        <v>10526700</v>
      </c>
      <c r="H137" s="88">
        <v>1.2274</v>
      </c>
      <c r="I137" s="86">
        <v>129.20947000000001</v>
      </c>
      <c r="J137" s="87">
        <f t="shared" si="1"/>
        <v>8.0375454209968333E-2</v>
      </c>
      <c r="K137" s="87">
        <f>I137/'סכום נכסי הקרן'!$C$42</f>
        <v>5.5116291337516319E-5</v>
      </c>
    </row>
    <row r="138" spans="2:11">
      <c r="B138" s="79" t="s">
        <v>2297</v>
      </c>
      <c r="C138" s="76" t="s">
        <v>2298</v>
      </c>
      <c r="D138" s="89" t="s">
        <v>693</v>
      </c>
      <c r="E138" s="89" t="s">
        <v>163</v>
      </c>
      <c r="F138" s="99">
        <v>43977</v>
      </c>
      <c r="G138" s="86">
        <v>4250730</v>
      </c>
      <c r="H138" s="88">
        <v>1.3391</v>
      </c>
      <c r="I138" s="86">
        <v>56.92212</v>
      </c>
      <c r="J138" s="87">
        <f t="shared" si="1"/>
        <v>3.5408714621260516E-2</v>
      </c>
      <c r="K138" s="87">
        <f>I138/'סכום נכסי הקרן'!$C$42</f>
        <v>2.428100780437428E-5</v>
      </c>
    </row>
    <row r="139" spans="2:11">
      <c r="B139" s="79" t="s">
        <v>2299</v>
      </c>
      <c r="C139" s="76" t="s">
        <v>2300</v>
      </c>
      <c r="D139" s="89" t="s">
        <v>693</v>
      </c>
      <c r="E139" s="89" t="s">
        <v>163</v>
      </c>
      <c r="F139" s="99">
        <v>43969</v>
      </c>
      <c r="G139" s="86">
        <v>6008310</v>
      </c>
      <c r="H139" s="88">
        <v>1.9380999999999999</v>
      </c>
      <c r="I139" s="86">
        <v>116.44483</v>
      </c>
      <c r="J139" s="87">
        <f t="shared" si="1"/>
        <v>7.243514040923274E-2</v>
      </c>
      <c r="K139" s="87">
        <f>I139/'סכום נכסי הקרן'!$C$42</f>
        <v>4.9671337364262542E-5</v>
      </c>
    </row>
    <row r="140" spans="2:11">
      <c r="B140" s="79" t="s">
        <v>2301</v>
      </c>
      <c r="C140" s="76" t="s">
        <v>2302</v>
      </c>
      <c r="D140" s="89" t="s">
        <v>693</v>
      </c>
      <c r="E140" s="89" t="s">
        <v>163</v>
      </c>
      <c r="F140" s="99">
        <v>43922</v>
      </c>
      <c r="G140" s="86">
        <v>3550500</v>
      </c>
      <c r="H140" s="88">
        <v>2.3832</v>
      </c>
      <c r="I140" s="86">
        <v>84.616039999999998</v>
      </c>
      <c r="J140" s="87">
        <f t="shared" ref="J140:J144" si="2">I140/$I$11</f>
        <v>5.2635868318698681E-2</v>
      </c>
      <c r="K140" s="87">
        <f>I140/'סכום נכסי הקרן'!$C$42</f>
        <v>3.6094276313237207E-5</v>
      </c>
    </row>
    <row r="141" spans="2:11">
      <c r="B141" s="79" t="s">
        <v>2303</v>
      </c>
      <c r="C141" s="76" t="s">
        <v>2304</v>
      </c>
      <c r="D141" s="89" t="s">
        <v>693</v>
      </c>
      <c r="E141" s="89" t="s">
        <v>163</v>
      </c>
      <c r="F141" s="99">
        <v>43909</v>
      </c>
      <c r="G141" s="86">
        <v>3656500</v>
      </c>
      <c r="H141" s="88">
        <v>5.2122999999999999</v>
      </c>
      <c r="I141" s="86">
        <v>190.58816000000002</v>
      </c>
      <c r="J141" s="87">
        <f t="shared" si="2"/>
        <v>0.11855640246061003</v>
      </c>
      <c r="K141" s="87">
        <f>I141/'סכום נכסי הקרן'!$C$42</f>
        <v>8.1298317778419606E-5</v>
      </c>
    </row>
    <row r="142" spans="2:11">
      <c r="B142" s="79" t="s">
        <v>2305</v>
      </c>
      <c r="C142" s="76" t="s">
        <v>2306</v>
      </c>
      <c r="D142" s="89" t="s">
        <v>693</v>
      </c>
      <c r="E142" s="89" t="s">
        <v>163</v>
      </c>
      <c r="F142" s="99">
        <v>43909</v>
      </c>
      <c r="G142" s="86">
        <v>2232000</v>
      </c>
      <c r="H142" s="88">
        <v>6.8289</v>
      </c>
      <c r="I142" s="86">
        <v>152.42089000000001</v>
      </c>
      <c r="J142" s="87">
        <f t="shared" si="2"/>
        <v>9.4814244380366397E-2</v>
      </c>
      <c r="K142" s="87">
        <f>I142/'סכום נכסי הקרן'!$C$42</f>
        <v>6.5017480368610196E-5</v>
      </c>
    </row>
    <row r="143" spans="2:11">
      <c r="B143" s="79" t="s">
        <v>2307</v>
      </c>
      <c r="C143" s="76" t="s">
        <v>2308</v>
      </c>
      <c r="D143" s="89" t="s">
        <v>693</v>
      </c>
      <c r="E143" s="89" t="s">
        <v>163</v>
      </c>
      <c r="F143" s="99">
        <v>44012</v>
      </c>
      <c r="G143" s="86">
        <v>4505800</v>
      </c>
      <c r="H143" s="88">
        <v>4.19E-2</v>
      </c>
      <c r="I143" s="86">
        <v>1.8871099999999998</v>
      </c>
      <c r="J143" s="87">
        <f t="shared" si="2"/>
        <v>1.1738870486363987E-3</v>
      </c>
      <c r="K143" s="87">
        <f>I143/'סכום נכסי הקרן'!$C$42</f>
        <v>8.0497586241891097E-7</v>
      </c>
    </row>
    <row r="144" spans="2:11">
      <c r="B144" s="79" t="s">
        <v>2309</v>
      </c>
      <c r="C144" s="76" t="s">
        <v>2310</v>
      </c>
      <c r="D144" s="89" t="s">
        <v>693</v>
      </c>
      <c r="E144" s="89" t="s">
        <v>163</v>
      </c>
      <c r="F144" s="99">
        <v>43962</v>
      </c>
      <c r="G144" s="86">
        <v>5199000</v>
      </c>
      <c r="H144" s="88">
        <v>-1.1049</v>
      </c>
      <c r="I144" s="86">
        <v>-57.443069999999999</v>
      </c>
      <c r="J144" s="87">
        <f t="shared" si="2"/>
        <v>-3.5732774404732139E-2</v>
      </c>
      <c r="K144" s="87">
        <f>I144/'סכום נכסי הקרן'!$C$42</f>
        <v>-2.4503227057903287E-5</v>
      </c>
    </row>
    <row r="145" spans="2:11">
      <c r="B145" s="75"/>
      <c r="C145" s="76"/>
      <c r="D145" s="76"/>
      <c r="E145" s="76"/>
      <c r="F145" s="76"/>
      <c r="G145" s="86"/>
      <c r="H145" s="88"/>
      <c r="I145" s="76"/>
      <c r="J145" s="87"/>
      <c r="K145" s="76"/>
    </row>
    <row r="146" spans="2:11">
      <c r="B146" s="94" t="s">
        <v>230</v>
      </c>
      <c r="C146" s="74"/>
      <c r="D146" s="74"/>
      <c r="E146" s="74"/>
      <c r="F146" s="74"/>
      <c r="G146" s="83"/>
      <c r="H146" s="85"/>
      <c r="I146" s="83">
        <v>-374.58994065100001</v>
      </c>
      <c r="J146" s="84">
        <f t="shared" ref="J146:J197" si="3">I146/$I$11</f>
        <v>-0.23301571179193911</v>
      </c>
      <c r="K146" s="84">
        <f>I146/'סכום נכסי הקרן'!$C$42</f>
        <v>-1.5978711390909244E-4</v>
      </c>
    </row>
    <row r="147" spans="2:11">
      <c r="B147" s="79" t="s">
        <v>2311</v>
      </c>
      <c r="C147" s="76" t="s">
        <v>2225</v>
      </c>
      <c r="D147" s="89" t="s">
        <v>693</v>
      </c>
      <c r="E147" s="89" t="s">
        <v>165</v>
      </c>
      <c r="F147" s="99">
        <v>43920</v>
      </c>
      <c r="G147" s="86">
        <v>5945.6415589999997</v>
      </c>
      <c r="H147" s="88">
        <v>0.6079</v>
      </c>
      <c r="I147" s="86">
        <v>3.6143160000000001E-2</v>
      </c>
      <c r="J147" s="87">
        <f t="shared" si="3"/>
        <v>2.2483049435800324E-5</v>
      </c>
      <c r="K147" s="87">
        <f>I147/'סכום נכסי הקרן'!$C$42</f>
        <v>1.5417422085381716E-8</v>
      </c>
    </row>
    <row r="148" spans="2:11">
      <c r="B148" s="79" t="s">
        <v>2312</v>
      </c>
      <c r="C148" s="76" t="s">
        <v>2313</v>
      </c>
      <c r="D148" s="89" t="s">
        <v>693</v>
      </c>
      <c r="E148" s="89" t="s">
        <v>165</v>
      </c>
      <c r="F148" s="99">
        <v>43899</v>
      </c>
      <c r="G148" s="86">
        <v>343135.29399999999</v>
      </c>
      <c r="H148" s="88">
        <v>-3.0228000000000002</v>
      </c>
      <c r="I148" s="86">
        <v>-10.372416685000001</v>
      </c>
      <c r="J148" s="87">
        <f t="shared" si="3"/>
        <v>-6.4522182647442873E-3</v>
      </c>
      <c r="K148" s="87">
        <f>I148/'סכום נכסי הקרן'!$C$42</f>
        <v>-4.4245142394328781E-6</v>
      </c>
    </row>
    <row r="149" spans="2:11">
      <c r="B149" s="79" t="s">
        <v>2314</v>
      </c>
      <c r="C149" s="76" t="s">
        <v>2315</v>
      </c>
      <c r="D149" s="89" t="s">
        <v>693</v>
      </c>
      <c r="E149" s="89" t="s">
        <v>166</v>
      </c>
      <c r="F149" s="99">
        <v>43943</v>
      </c>
      <c r="G149" s="86">
        <v>828703.125535</v>
      </c>
      <c r="H149" s="88">
        <v>-0.83030000000000004</v>
      </c>
      <c r="I149" s="86">
        <v>-6.8808938829999997</v>
      </c>
      <c r="J149" s="87">
        <f t="shared" si="3"/>
        <v>-4.2802974984474254E-3</v>
      </c>
      <c r="K149" s="87">
        <f>I149/'סכום נכסי הקרן'!$C$42</f>
        <v>-2.9351513624965869E-6</v>
      </c>
    </row>
    <row r="150" spans="2:11">
      <c r="B150" s="79" t="s">
        <v>2316</v>
      </c>
      <c r="C150" s="76" t="s">
        <v>2317</v>
      </c>
      <c r="D150" s="89" t="s">
        <v>693</v>
      </c>
      <c r="E150" s="89" t="s">
        <v>166</v>
      </c>
      <c r="F150" s="99">
        <v>43983</v>
      </c>
      <c r="G150" s="86">
        <v>404245.42709000001</v>
      </c>
      <c r="H150" s="88">
        <v>-1.4549000000000001</v>
      </c>
      <c r="I150" s="86">
        <v>-5.8812807310000004</v>
      </c>
      <c r="J150" s="87">
        <f t="shared" si="3"/>
        <v>-3.6584826955056745E-3</v>
      </c>
      <c r="K150" s="87">
        <f>I150/'סכום נכסי הקרן'!$C$42</f>
        <v>-2.508750962352194E-6</v>
      </c>
    </row>
    <row r="151" spans="2:11">
      <c r="B151" s="79" t="s">
        <v>2318</v>
      </c>
      <c r="C151" s="76" t="s">
        <v>2117</v>
      </c>
      <c r="D151" s="89" t="s">
        <v>693</v>
      </c>
      <c r="E151" s="89" t="s">
        <v>166</v>
      </c>
      <c r="F151" s="99">
        <v>43985</v>
      </c>
      <c r="G151" s="86">
        <v>54285.038624000001</v>
      </c>
      <c r="H151" s="88">
        <v>-2.4182000000000001</v>
      </c>
      <c r="I151" s="86">
        <v>-1.3127364970000002</v>
      </c>
      <c r="J151" s="87">
        <f t="shared" si="3"/>
        <v>-8.1659488429429927E-4</v>
      </c>
      <c r="K151" s="87">
        <f>I151/'סכום נכסי הקרן'!$C$42</f>
        <v>-5.5996799010198421E-7</v>
      </c>
    </row>
    <row r="152" spans="2:11">
      <c r="B152" s="79" t="s">
        <v>2318</v>
      </c>
      <c r="C152" s="76" t="s">
        <v>2156</v>
      </c>
      <c r="D152" s="89" t="s">
        <v>693</v>
      </c>
      <c r="E152" s="89" t="s">
        <v>166</v>
      </c>
      <c r="F152" s="99">
        <v>43985</v>
      </c>
      <c r="G152" s="86">
        <v>81427.557935999997</v>
      </c>
      <c r="H152" s="88">
        <v>-2.4182000000000001</v>
      </c>
      <c r="I152" s="86">
        <v>-1.969104746</v>
      </c>
      <c r="J152" s="87">
        <f t="shared" si="3"/>
        <v>-1.2248923267524764E-3</v>
      </c>
      <c r="K152" s="87">
        <f>I152/'סכום נכסי הקרן'!$C$42</f>
        <v>-8.3995198536625885E-7</v>
      </c>
    </row>
    <row r="153" spans="2:11">
      <c r="B153" s="79" t="s">
        <v>2319</v>
      </c>
      <c r="C153" s="76" t="s">
        <v>2320</v>
      </c>
      <c r="D153" s="89" t="s">
        <v>693</v>
      </c>
      <c r="E153" s="89" t="s">
        <v>165</v>
      </c>
      <c r="F153" s="99">
        <v>43958</v>
      </c>
      <c r="G153" s="86">
        <v>535192.46555399999</v>
      </c>
      <c r="H153" s="88">
        <v>-3.5047999999999999</v>
      </c>
      <c r="I153" s="86">
        <v>-18.757404026</v>
      </c>
      <c r="J153" s="87">
        <f t="shared" si="3"/>
        <v>-1.1668145286793906E-2</v>
      </c>
      <c r="K153" s="87">
        <f>I153/'סכום נכסי הקרן'!$C$42</f>
        <v>-8.0012598537283483E-6</v>
      </c>
    </row>
    <row r="154" spans="2:11">
      <c r="B154" s="79" t="s">
        <v>2321</v>
      </c>
      <c r="C154" s="76" t="s">
        <v>2322</v>
      </c>
      <c r="D154" s="89" t="s">
        <v>693</v>
      </c>
      <c r="E154" s="89" t="s">
        <v>165</v>
      </c>
      <c r="F154" s="99">
        <v>43962</v>
      </c>
      <c r="G154" s="86">
        <v>1070483.7379999999</v>
      </c>
      <c r="H154" s="88">
        <v>-3.4380000000000002</v>
      </c>
      <c r="I154" s="86">
        <v>-36.802969873999999</v>
      </c>
      <c r="J154" s="87">
        <f t="shared" si="3"/>
        <v>-2.2893487759825425E-2</v>
      </c>
      <c r="K154" s="87">
        <f>I154/'סכום נכסי הקרן'!$C$42</f>
        <v>-1.5698874158846252E-5</v>
      </c>
    </row>
    <row r="155" spans="2:11">
      <c r="B155" s="79" t="s">
        <v>2323</v>
      </c>
      <c r="C155" s="76" t="s">
        <v>2324</v>
      </c>
      <c r="D155" s="89" t="s">
        <v>693</v>
      </c>
      <c r="E155" s="89" t="s">
        <v>165</v>
      </c>
      <c r="F155" s="99">
        <v>43948</v>
      </c>
      <c r="G155" s="86">
        <v>100969.406968</v>
      </c>
      <c r="H155" s="88">
        <v>-3.1576</v>
      </c>
      <c r="I155" s="86">
        <v>-3.1882359120000001</v>
      </c>
      <c r="J155" s="87">
        <f t="shared" si="3"/>
        <v>-1.9832595053252103E-3</v>
      </c>
      <c r="K155" s="87">
        <f>I155/'סכום נכסי הקרן'!$C$42</f>
        <v>-1.3599911784989446E-6</v>
      </c>
    </row>
    <row r="156" spans="2:11">
      <c r="B156" s="79" t="s">
        <v>2325</v>
      </c>
      <c r="C156" s="76" t="s">
        <v>2326</v>
      </c>
      <c r="D156" s="89" t="s">
        <v>693</v>
      </c>
      <c r="E156" s="89" t="s">
        <v>165</v>
      </c>
      <c r="F156" s="99">
        <v>43948</v>
      </c>
      <c r="G156" s="86">
        <v>1002779.280135</v>
      </c>
      <c r="H156" s="88">
        <v>-3.16</v>
      </c>
      <c r="I156" s="86">
        <v>-31.688154095999998</v>
      </c>
      <c r="J156" s="87">
        <f t="shared" si="3"/>
        <v>-1.971178876085064E-2</v>
      </c>
      <c r="K156" s="87">
        <f>I156/'סכום נכסי הקרן'!$C$42</f>
        <v>-1.3517070638113807E-5</v>
      </c>
    </row>
    <row r="157" spans="2:11">
      <c r="B157" s="79" t="s">
        <v>2327</v>
      </c>
      <c r="C157" s="76" t="s">
        <v>2328</v>
      </c>
      <c r="D157" s="89" t="s">
        <v>693</v>
      </c>
      <c r="E157" s="89" t="s">
        <v>165</v>
      </c>
      <c r="F157" s="99">
        <v>43942</v>
      </c>
      <c r="G157" s="86">
        <v>537267.41026599996</v>
      </c>
      <c r="H157" s="88">
        <v>-3.1707000000000001</v>
      </c>
      <c r="I157" s="86">
        <v>-17.035218492999999</v>
      </c>
      <c r="J157" s="87">
        <f t="shared" si="3"/>
        <v>-1.0596850400678271E-2</v>
      </c>
      <c r="K157" s="87">
        <f>I157/'סכום נכסי הקרן'!$C$42</f>
        <v>-7.2666350652040719E-6</v>
      </c>
    </row>
    <row r="158" spans="2:11">
      <c r="B158" s="79" t="s">
        <v>2329</v>
      </c>
      <c r="C158" s="76" t="s">
        <v>2330</v>
      </c>
      <c r="D158" s="89" t="s">
        <v>693</v>
      </c>
      <c r="E158" s="89" t="s">
        <v>165</v>
      </c>
      <c r="F158" s="99">
        <v>43955</v>
      </c>
      <c r="G158" s="86">
        <v>361300.57126699999</v>
      </c>
      <c r="H158" s="88">
        <v>-2.2568000000000001</v>
      </c>
      <c r="I158" s="86">
        <v>-8.1538517200000005</v>
      </c>
      <c r="J158" s="87">
        <f t="shared" si="3"/>
        <v>-5.0721478507398223E-3</v>
      </c>
      <c r="K158" s="87">
        <f>I158/'סכום נכסי הקרן'!$C$42</f>
        <v>-3.4781511519428764E-6</v>
      </c>
    </row>
    <row r="159" spans="2:11">
      <c r="B159" s="79" t="s">
        <v>2331</v>
      </c>
      <c r="C159" s="76" t="s">
        <v>2332</v>
      </c>
      <c r="D159" s="89" t="s">
        <v>693</v>
      </c>
      <c r="E159" s="89" t="s">
        <v>165</v>
      </c>
      <c r="F159" s="99">
        <v>43955</v>
      </c>
      <c r="G159" s="86">
        <v>542548.638591</v>
      </c>
      <c r="H159" s="88">
        <v>-2.0242</v>
      </c>
      <c r="I159" s="86">
        <v>-10.982396532000001</v>
      </c>
      <c r="J159" s="87">
        <f t="shared" si="3"/>
        <v>-6.831659549207043E-3</v>
      </c>
      <c r="K159" s="87">
        <f>I159/'סכום נכסי הקרן'!$C$42</f>
        <v>-4.6847105466947654E-6</v>
      </c>
    </row>
    <row r="160" spans="2:11">
      <c r="B160" s="79" t="s">
        <v>2333</v>
      </c>
      <c r="C160" s="76" t="s">
        <v>2334</v>
      </c>
      <c r="D160" s="89" t="s">
        <v>693</v>
      </c>
      <c r="E160" s="89" t="s">
        <v>165</v>
      </c>
      <c r="F160" s="99">
        <v>43977</v>
      </c>
      <c r="G160" s="86">
        <v>453379.53639899998</v>
      </c>
      <c r="H160" s="88">
        <v>-1.8202</v>
      </c>
      <c r="I160" s="86">
        <v>-8.2524246600000009</v>
      </c>
      <c r="J160" s="87">
        <f t="shared" si="3"/>
        <v>-5.1334656846827361E-3</v>
      </c>
      <c r="K160" s="87">
        <f>I160/'סכום נכסי הקרן'!$C$42</f>
        <v>-3.520198959112394E-6</v>
      </c>
    </row>
    <row r="161" spans="2:11">
      <c r="B161" s="79" t="s">
        <v>2335</v>
      </c>
      <c r="C161" s="76" t="s">
        <v>2336</v>
      </c>
      <c r="D161" s="89" t="s">
        <v>693</v>
      </c>
      <c r="E161" s="89" t="s">
        <v>165</v>
      </c>
      <c r="F161" s="99">
        <v>43986</v>
      </c>
      <c r="G161" s="86">
        <v>277647.36376600002</v>
      </c>
      <c r="H161" s="88">
        <v>0.25030000000000002</v>
      </c>
      <c r="I161" s="86">
        <v>0.69484449500000001</v>
      </c>
      <c r="J161" s="87">
        <f t="shared" si="3"/>
        <v>4.3223180074123877E-4</v>
      </c>
      <c r="K161" s="87">
        <f>I161/'סכום נכסי הקרן'!$C$42</f>
        <v>2.9639663115009603E-7</v>
      </c>
    </row>
    <row r="162" spans="2:11">
      <c r="B162" s="79" t="s">
        <v>2337</v>
      </c>
      <c r="C162" s="76" t="s">
        <v>2338</v>
      </c>
      <c r="D162" s="89" t="s">
        <v>693</v>
      </c>
      <c r="E162" s="89" t="s">
        <v>165</v>
      </c>
      <c r="F162" s="99">
        <v>44004</v>
      </c>
      <c r="G162" s="86">
        <v>926512.21709499997</v>
      </c>
      <c r="H162" s="88">
        <v>0.41949999999999998</v>
      </c>
      <c r="I162" s="86">
        <v>3.8868455810000002</v>
      </c>
      <c r="J162" s="87">
        <f t="shared" si="3"/>
        <v>2.4178334530501771E-3</v>
      </c>
      <c r="K162" s="87">
        <f>I162/'סכום נכסי הקרן'!$C$42</f>
        <v>1.6579939026631243E-6</v>
      </c>
    </row>
    <row r="163" spans="2:11">
      <c r="B163" s="79" t="s">
        <v>2339</v>
      </c>
      <c r="C163" s="76" t="s">
        <v>2340</v>
      </c>
      <c r="D163" s="89" t="s">
        <v>693</v>
      </c>
      <c r="E163" s="89" t="s">
        <v>165</v>
      </c>
      <c r="F163" s="99">
        <v>43894</v>
      </c>
      <c r="G163" s="86">
        <v>1019398.928561</v>
      </c>
      <c r="H163" s="88">
        <v>0.3095</v>
      </c>
      <c r="I163" s="86">
        <v>3.1549424199999998</v>
      </c>
      <c r="J163" s="87">
        <f t="shared" si="3"/>
        <v>1.9625491073819641E-3</v>
      </c>
      <c r="K163" s="87">
        <f>I163/'סכום נכסי הקרן'!$C$42</f>
        <v>1.3457893262297938E-6</v>
      </c>
    </row>
    <row r="164" spans="2:11">
      <c r="B164" s="79" t="s">
        <v>2341</v>
      </c>
      <c r="C164" s="76" t="s">
        <v>2342</v>
      </c>
      <c r="D164" s="89" t="s">
        <v>693</v>
      </c>
      <c r="E164" s="89" t="s">
        <v>165</v>
      </c>
      <c r="F164" s="99">
        <v>43894</v>
      </c>
      <c r="G164" s="86">
        <v>344772.81325000001</v>
      </c>
      <c r="H164" s="88">
        <v>0.31830000000000003</v>
      </c>
      <c r="I164" s="86">
        <v>1.097554272</v>
      </c>
      <c r="J164" s="87">
        <f t="shared" si="3"/>
        <v>6.8273960981413454E-4</v>
      </c>
      <c r="K164" s="87">
        <f>I164/'סכום נכסי הקרן'!$C$42</f>
        <v>4.6817869475269595E-7</v>
      </c>
    </row>
    <row r="165" spans="2:11">
      <c r="B165" s="79" t="s">
        <v>2341</v>
      </c>
      <c r="C165" s="76" t="s">
        <v>2343</v>
      </c>
      <c r="D165" s="89" t="s">
        <v>693</v>
      </c>
      <c r="E165" s="89" t="s">
        <v>165</v>
      </c>
      <c r="F165" s="99">
        <v>43894</v>
      </c>
      <c r="G165" s="86">
        <v>5974.0155059999997</v>
      </c>
      <c r="H165" s="88">
        <v>0.31830000000000003</v>
      </c>
      <c r="I165" s="86">
        <v>1.9017756E-2</v>
      </c>
      <c r="J165" s="87">
        <f t="shared" si="3"/>
        <v>1.1830098649536682E-5</v>
      </c>
      <c r="K165" s="87">
        <f>I165/'סכום נכסי הקרן'!$C$42</f>
        <v>8.1123170018559702E-9</v>
      </c>
    </row>
    <row r="166" spans="2:11">
      <c r="B166" s="79" t="s">
        <v>2344</v>
      </c>
      <c r="C166" s="76" t="s">
        <v>2345</v>
      </c>
      <c r="D166" s="89" t="s">
        <v>693</v>
      </c>
      <c r="E166" s="89" t="s">
        <v>165</v>
      </c>
      <c r="F166" s="99">
        <v>44004</v>
      </c>
      <c r="G166" s="86">
        <v>556100.00369399996</v>
      </c>
      <c r="H166" s="88">
        <v>0.45400000000000001</v>
      </c>
      <c r="I166" s="86">
        <v>2.5244978209999998</v>
      </c>
      <c r="J166" s="87">
        <f t="shared" si="3"/>
        <v>1.5703776125306473E-3</v>
      </c>
      <c r="K166" s="87">
        <f>I166/'סכום נכסי הקרן'!$C$42</f>
        <v>1.0768634635151827E-6</v>
      </c>
    </row>
    <row r="167" spans="2:11">
      <c r="B167" s="79" t="s">
        <v>2346</v>
      </c>
      <c r="C167" s="76" t="s">
        <v>2347</v>
      </c>
      <c r="D167" s="89" t="s">
        <v>693</v>
      </c>
      <c r="E167" s="89" t="s">
        <v>165</v>
      </c>
      <c r="F167" s="99">
        <v>43894</v>
      </c>
      <c r="G167" s="86">
        <v>621072.12166599999</v>
      </c>
      <c r="H167" s="88">
        <v>0.33600000000000002</v>
      </c>
      <c r="I167" s="86">
        <v>2.0870400980000001</v>
      </c>
      <c r="J167" s="87">
        <f t="shared" si="3"/>
        <v>1.2982546544859817E-3</v>
      </c>
      <c r="K167" s="87">
        <f>I167/'סכום נכסי הקרן'!$C$42</f>
        <v>8.9025912786769117E-7</v>
      </c>
    </row>
    <row r="168" spans="2:11">
      <c r="B168" s="79" t="s">
        <v>2348</v>
      </c>
      <c r="C168" s="76" t="s">
        <v>2349</v>
      </c>
      <c r="D168" s="89" t="s">
        <v>693</v>
      </c>
      <c r="E168" s="89" t="s">
        <v>165</v>
      </c>
      <c r="F168" s="99">
        <v>43895</v>
      </c>
      <c r="G168" s="86">
        <v>742263.71384700004</v>
      </c>
      <c r="H168" s="88">
        <v>0.4899</v>
      </c>
      <c r="I168" s="86">
        <v>3.6364411429999999</v>
      </c>
      <c r="J168" s="87">
        <f t="shared" si="3"/>
        <v>2.2620680092290553E-3</v>
      </c>
      <c r="K168" s="87">
        <f>I168/'סכום נכסי הקרן'!$C$42</f>
        <v>1.551180029368736E-6</v>
      </c>
    </row>
    <row r="169" spans="2:11">
      <c r="B169" s="79" t="s">
        <v>2350</v>
      </c>
      <c r="C169" s="76" t="s">
        <v>2351</v>
      </c>
      <c r="D169" s="89" t="s">
        <v>693</v>
      </c>
      <c r="E169" s="89" t="s">
        <v>165</v>
      </c>
      <c r="F169" s="99">
        <v>43895</v>
      </c>
      <c r="G169" s="86">
        <v>743620.66181700001</v>
      </c>
      <c r="H169" s="88">
        <v>0.68279999999999996</v>
      </c>
      <c r="I169" s="86">
        <v>5.0774497080000005</v>
      </c>
      <c r="J169" s="87">
        <f t="shared" si="3"/>
        <v>3.1584552317161512E-3</v>
      </c>
      <c r="K169" s="87">
        <f>I169/'סכום נכסי הקרן'!$C$42</f>
        <v>2.1658644475340329E-6</v>
      </c>
    </row>
    <row r="170" spans="2:11">
      <c r="B170" s="79" t="s">
        <v>2352</v>
      </c>
      <c r="C170" s="76" t="s">
        <v>2353</v>
      </c>
      <c r="D170" s="89" t="s">
        <v>693</v>
      </c>
      <c r="E170" s="89" t="s">
        <v>165</v>
      </c>
      <c r="F170" s="99">
        <v>43895</v>
      </c>
      <c r="G170" s="86">
        <v>1399803.9768849998</v>
      </c>
      <c r="H170" s="88">
        <v>0.69159999999999999</v>
      </c>
      <c r="I170" s="86">
        <v>9.6808944990000008</v>
      </c>
      <c r="J170" s="87">
        <f t="shared" si="3"/>
        <v>6.0220531244026369E-3</v>
      </c>
      <c r="K170" s="87">
        <f>I170/'סכום נכסי הקרן'!$C$42</f>
        <v>4.1295347904038545E-6</v>
      </c>
    </row>
    <row r="171" spans="2:11">
      <c r="B171" s="79" t="s">
        <v>2354</v>
      </c>
      <c r="C171" s="76" t="s">
        <v>2355</v>
      </c>
      <c r="D171" s="89" t="s">
        <v>693</v>
      </c>
      <c r="E171" s="89" t="s">
        <v>165</v>
      </c>
      <c r="F171" s="99">
        <v>43990</v>
      </c>
      <c r="G171" s="86">
        <v>671434.32337500004</v>
      </c>
      <c r="H171" s="88">
        <v>1.048</v>
      </c>
      <c r="I171" s="86">
        <v>7.0363819869999995</v>
      </c>
      <c r="J171" s="87">
        <f t="shared" si="3"/>
        <v>4.3770197199939319E-3</v>
      </c>
      <c r="K171" s="87">
        <f>I171/'סכום נכסי הקרן'!$C$42</f>
        <v>3.0014772102814437E-6</v>
      </c>
    </row>
    <row r="172" spans="2:11">
      <c r="B172" s="79" t="s">
        <v>2356</v>
      </c>
      <c r="C172" s="76" t="s">
        <v>2357</v>
      </c>
      <c r="D172" s="89" t="s">
        <v>693</v>
      </c>
      <c r="E172" s="89" t="s">
        <v>165</v>
      </c>
      <c r="F172" s="99">
        <v>44005</v>
      </c>
      <c r="G172" s="86">
        <v>280502.88291699998</v>
      </c>
      <c r="H172" s="88">
        <v>1.331</v>
      </c>
      <c r="I172" s="86">
        <v>3.7334034109999998</v>
      </c>
      <c r="J172" s="87">
        <f t="shared" si="3"/>
        <v>2.322383915886119E-3</v>
      </c>
      <c r="K172" s="87">
        <f>I172/'סכום נכסי הקרן'!$C$42</f>
        <v>1.5925407795663364E-6</v>
      </c>
    </row>
    <row r="173" spans="2:11">
      <c r="B173" s="79" t="s">
        <v>2358</v>
      </c>
      <c r="C173" s="76" t="s">
        <v>2359</v>
      </c>
      <c r="D173" s="89" t="s">
        <v>693</v>
      </c>
      <c r="E173" s="89" t="s">
        <v>166</v>
      </c>
      <c r="F173" s="99">
        <v>43908</v>
      </c>
      <c r="G173" s="86">
        <v>208598.72313099998</v>
      </c>
      <c r="H173" s="88">
        <v>-4.0952999999999999</v>
      </c>
      <c r="I173" s="86">
        <v>-8.5427681440000001</v>
      </c>
      <c r="J173" s="87">
        <f t="shared" si="3"/>
        <v>-5.3140754294901766E-3</v>
      </c>
      <c r="K173" s="87">
        <f>I173/'סכום נכסי הקרן'!$C$42</f>
        <v>-3.6440494481833068E-6</v>
      </c>
    </row>
    <row r="174" spans="2:11">
      <c r="B174" s="79" t="s">
        <v>2360</v>
      </c>
      <c r="C174" s="76" t="s">
        <v>2361</v>
      </c>
      <c r="D174" s="89" t="s">
        <v>693</v>
      </c>
      <c r="E174" s="89" t="s">
        <v>166</v>
      </c>
      <c r="F174" s="99">
        <v>43908</v>
      </c>
      <c r="G174" s="86">
        <v>796240.27162899997</v>
      </c>
      <c r="H174" s="88">
        <v>-4.0777000000000001</v>
      </c>
      <c r="I174" s="86">
        <v>-32.467957929999997</v>
      </c>
      <c r="J174" s="87">
        <f t="shared" si="3"/>
        <v>-2.0196869980922395E-2</v>
      </c>
      <c r="K174" s="87">
        <f>I174/'סכום נכסי הקרן'!$C$42</f>
        <v>-1.384970798505793E-5</v>
      </c>
    </row>
    <row r="175" spans="2:11">
      <c r="B175" s="79" t="s">
        <v>2362</v>
      </c>
      <c r="C175" s="76" t="s">
        <v>2363</v>
      </c>
      <c r="D175" s="89" t="s">
        <v>693</v>
      </c>
      <c r="E175" s="89" t="s">
        <v>166</v>
      </c>
      <c r="F175" s="99">
        <v>43969</v>
      </c>
      <c r="G175" s="86">
        <v>53591.525912999998</v>
      </c>
      <c r="H175" s="88">
        <v>-1.3412999999999999</v>
      </c>
      <c r="I175" s="86">
        <v>-0.71880944199999997</v>
      </c>
      <c r="J175" s="87">
        <f t="shared" si="3"/>
        <v>-4.4713932648407181E-4</v>
      </c>
      <c r="K175" s="87">
        <f>I175/'סכום נכסי הקרן'!$C$42</f>
        <v>-3.0661924873950444E-7</v>
      </c>
    </row>
    <row r="176" spans="2:11">
      <c r="B176" s="79" t="s">
        <v>2362</v>
      </c>
      <c r="C176" s="76" t="s">
        <v>2364</v>
      </c>
      <c r="D176" s="89" t="s">
        <v>693</v>
      </c>
      <c r="E176" s="89" t="s">
        <v>166</v>
      </c>
      <c r="F176" s="99">
        <v>43969</v>
      </c>
      <c r="G176" s="86">
        <v>399081.03282999998</v>
      </c>
      <c r="H176" s="88">
        <v>-1.3412999999999999</v>
      </c>
      <c r="I176" s="86">
        <v>-5.3527719070000002</v>
      </c>
      <c r="J176" s="87">
        <f t="shared" si="3"/>
        <v>-3.3297209044157779E-3</v>
      </c>
      <c r="K176" s="87">
        <f>I176/'סכום נכסי הקרן'!$C$42</f>
        <v>-2.2833073759182265E-6</v>
      </c>
    </row>
    <row r="177" spans="2:11">
      <c r="B177" s="79" t="s">
        <v>2365</v>
      </c>
      <c r="C177" s="76" t="s">
        <v>2366</v>
      </c>
      <c r="D177" s="89" t="s">
        <v>693</v>
      </c>
      <c r="E177" s="89" t="s">
        <v>166</v>
      </c>
      <c r="F177" s="99">
        <v>43845</v>
      </c>
      <c r="G177" s="86">
        <v>86729.638310000009</v>
      </c>
      <c r="H177" s="88">
        <v>6.1125999999999996</v>
      </c>
      <c r="I177" s="86">
        <v>5.3014357319999998</v>
      </c>
      <c r="J177" s="87">
        <f t="shared" si="3"/>
        <v>3.2977869572907922E-3</v>
      </c>
      <c r="K177" s="87">
        <f>I177/'סכום נכסי הקרן'!$C$42</f>
        <v>2.2614091390672145E-6</v>
      </c>
    </row>
    <row r="178" spans="2:11">
      <c r="B178" s="79" t="s">
        <v>2367</v>
      </c>
      <c r="C178" s="76" t="s">
        <v>2368</v>
      </c>
      <c r="D178" s="89" t="s">
        <v>693</v>
      </c>
      <c r="E178" s="89" t="s">
        <v>166</v>
      </c>
      <c r="F178" s="99">
        <v>43845</v>
      </c>
      <c r="G178" s="86">
        <v>115683.74612500001</v>
      </c>
      <c r="H178" s="88">
        <v>6.1485000000000003</v>
      </c>
      <c r="I178" s="86">
        <v>7.112808617999999</v>
      </c>
      <c r="J178" s="87">
        <f t="shared" si="3"/>
        <v>4.4245613218622986E-3</v>
      </c>
      <c r="K178" s="87">
        <f>I178/'סכום נכסי הקרן'!$C$42</f>
        <v>3.0340781679367985E-6</v>
      </c>
    </row>
    <row r="179" spans="2:11">
      <c r="B179" s="79" t="s">
        <v>2369</v>
      </c>
      <c r="C179" s="76" t="s">
        <v>2370</v>
      </c>
      <c r="D179" s="89" t="s">
        <v>693</v>
      </c>
      <c r="E179" s="89" t="s">
        <v>163</v>
      </c>
      <c r="F179" s="99">
        <v>43972</v>
      </c>
      <c r="G179" s="86">
        <v>321132.25920999999</v>
      </c>
      <c r="H179" s="88">
        <v>3.3300000000000003E-2</v>
      </c>
      <c r="I179" s="86">
        <v>0.10698392599999999</v>
      </c>
      <c r="J179" s="87">
        <f t="shared" si="3"/>
        <v>6.6549933572327465E-5</v>
      </c>
      <c r="K179" s="87">
        <f>I179/'סכום נכסי הקרן'!$C$42</f>
        <v>4.5635642912607615E-8</v>
      </c>
    </row>
    <row r="180" spans="2:11">
      <c r="B180" s="79" t="s">
        <v>2371</v>
      </c>
      <c r="C180" s="76" t="s">
        <v>2372</v>
      </c>
      <c r="D180" s="89" t="s">
        <v>693</v>
      </c>
      <c r="E180" s="89" t="s">
        <v>165</v>
      </c>
      <c r="F180" s="99">
        <v>43915</v>
      </c>
      <c r="G180" s="86">
        <v>1358980</v>
      </c>
      <c r="H180" s="88">
        <v>2.7795000000000001</v>
      </c>
      <c r="I180" s="86">
        <v>37.773330000000001</v>
      </c>
      <c r="J180" s="87">
        <f t="shared" si="3"/>
        <v>2.3497105558694907E-2</v>
      </c>
      <c r="K180" s="87">
        <f>I180/'סכום נכסי הקרן'!$C$42</f>
        <v>1.6112796229782114E-5</v>
      </c>
    </row>
    <row r="181" spans="2:11">
      <c r="B181" s="79" t="s">
        <v>2373</v>
      </c>
      <c r="C181" s="76" t="s">
        <v>2374</v>
      </c>
      <c r="D181" s="89" t="s">
        <v>693</v>
      </c>
      <c r="E181" s="89" t="s">
        <v>166</v>
      </c>
      <c r="F181" s="99">
        <v>43985</v>
      </c>
      <c r="G181" s="86">
        <v>553033</v>
      </c>
      <c r="H181" s="88">
        <v>-2.3898999999999999</v>
      </c>
      <c r="I181" s="86">
        <v>-13.21693</v>
      </c>
      <c r="J181" s="87">
        <f t="shared" si="3"/>
        <v>-8.2216632574327302E-3</v>
      </c>
      <c r="K181" s="87">
        <f>I181/'סכום נכסי הקרן'!$C$42</f>
        <v>-5.6378852453118144E-6</v>
      </c>
    </row>
    <row r="182" spans="2:11">
      <c r="B182" s="79" t="s">
        <v>2375</v>
      </c>
      <c r="C182" s="76" t="s">
        <v>2376</v>
      </c>
      <c r="D182" s="89" t="s">
        <v>693</v>
      </c>
      <c r="E182" s="89" t="s">
        <v>167</v>
      </c>
      <c r="F182" s="99">
        <v>44007</v>
      </c>
      <c r="G182" s="86">
        <v>3812100.9</v>
      </c>
      <c r="H182" s="88">
        <v>0.33910000000000001</v>
      </c>
      <c r="I182" s="86">
        <v>12.925129999999999</v>
      </c>
      <c r="J182" s="87">
        <f t="shared" si="3"/>
        <v>8.0401474789184406E-3</v>
      </c>
      <c r="K182" s="87">
        <f>I182/'סכום נכסי הקרן'!$C$42</f>
        <v>5.5134134568872714E-6</v>
      </c>
    </row>
    <row r="183" spans="2:11">
      <c r="B183" s="79" t="s">
        <v>2377</v>
      </c>
      <c r="C183" s="76" t="s">
        <v>2378</v>
      </c>
      <c r="D183" s="89" t="s">
        <v>693</v>
      </c>
      <c r="E183" s="89" t="s">
        <v>165</v>
      </c>
      <c r="F183" s="99">
        <v>43927</v>
      </c>
      <c r="G183" s="86">
        <v>5343014.8600000003</v>
      </c>
      <c r="H183" s="88">
        <v>-3.2711000000000001</v>
      </c>
      <c r="I183" s="86">
        <v>-174.77528000000001</v>
      </c>
      <c r="J183" s="87">
        <f t="shared" si="3"/>
        <v>-0.10871991437372504</v>
      </c>
      <c r="K183" s="87">
        <f>I183/'סכום נכסי הקרן'!$C$42</f>
        <v>-7.455309004112461E-5</v>
      </c>
    </row>
    <row r="184" spans="2:11">
      <c r="B184" s="79" t="s">
        <v>2379</v>
      </c>
      <c r="C184" s="76" t="s">
        <v>2380</v>
      </c>
      <c r="D184" s="89" t="s">
        <v>693</v>
      </c>
      <c r="E184" s="89" t="s">
        <v>165</v>
      </c>
      <c r="F184" s="99">
        <v>43942</v>
      </c>
      <c r="G184" s="86">
        <v>1694224.13</v>
      </c>
      <c r="H184" s="88">
        <v>-3.2902999999999998</v>
      </c>
      <c r="I184" s="86">
        <v>-55.745269999999998</v>
      </c>
      <c r="J184" s="87">
        <f t="shared" si="3"/>
        <v>-3.467664867217024E-2</v>
      </c>
      <c r="K184" s="87">
        <f>I184/'סכום נכסי הקרן'!$C$42</f>
        <v>-2.3779004294410527E-5</v>
      </c>
    </row>
    <row r="185" spans="2:11">
      <c r="B185" s="79" t="s">
        <v>2381</v>
      </c>
      <c r="C185" s="76" t="s">
        <v>2382</v>
      </c>
      <c r="D185" s="89" t="s">
        <v>693</v>
      </c>
      <c r="E185" s="89" t="s">
        <v>165</v>
      </c>
      <c r="F185" s="99">
        <v>43941</v>
      </c>
      <c r="G185" s="86">
        <v>571541.84</v>
      </c>
      <c r="H185" s="88">
        <v>-2.5981999999999998</v>
      </c>
      <c r="I185" s="86">
        <v>-14.849549999999999</v>
      </c>
      <c r="J185" s="87">
        <f t="shared" si="3"/>
        <v>-9.2372434161647372E-3</v>
      </c>
      <c r="K185" s="87">
        <f>I185/'סכום נכסי הקרן'!$C$42</f>
        <v>-6.3343044749817124E-6</v>
      </c>
    </row>
    <row r="186" spans="2:11">
      <c r="B186" s="79" t="s">
        <v>2331</v>
      </c>
      <c r="C186" s="76" t="s">
        <v>2383</v>
      </c>
      <c r="D186" s="89" t="s">
        <v>693</v>
      </c>
      <c r="E186" s="89" t="s">
        <v>165</v>
      </c>
      <c r="F186" s="99">
        <v>43955</v>
      </c>
      <c r="G186" s="86">
        <v>1621509.87</v>
      </c>
      <c r="H186" s="88">
        <v>-2.0242</v>
      </c>
      <c r="I186" s="86">
        <v>-32.822980000000001</v>
      </c>
      <c r="J186" s="87">
        <f t="shared" si="3"/>
        <v>-2.0417713392251405E-2</v>
      </c>
      <c r="K186" s="87">
        <f>I186/'סכום נכסי הקרן'!$C$42</f>
        <v>-1.4001148122080148E-5</v>
      </c>
    </row>
    <row r="187" spans="2:11">
      <c r="B187" s="79" t="s">
        <v>2384</v>
      </c>
      <c r="C187" s="76" t="s">
        <v>2385</v>
      </c>
      <c r="D187" s="89" t="s">
        <v>693</v>
      </c>
      <c r="E187" s="89" t="s">
        <v>165</v>
      </c>
      <c r="F187" s="99">
        <v>43809</v>
      </c>
      <c r="G187" s="86">
        <v>505911.22</v>
      </c>
      <c r="H187" s="88">
        <v>0.19059999999999999</v>
      </c>
      <c r="I187" s="86">
        <v>0.96404000000000001</v>
      </c>
      <c r="J187" s="87">
        <f t="shared" si="3"/>
        <v>5.9968633008538664E-4</v>
      </c>
      <c r="K187" s="87">
        <f>I187/'סכום נכסי הקרן'!$C$42</f>
        <v>4.1122612375872471E-7</v>
      </c>
    </row>
    <row r="188" spans="2:11">
      <c r="B188" s="79" t="s">
        <v>2386</v>
      </c>
      <c r="C188" s="76" t="s">
        <v>2387</v>
      </c>
      <c r="D188" s="89" t="s">
        <v>693</v>
      </c>
      <c r="E188" s="89" t="s">
        <v>165</v>
      </c>
      <c r="F188" s="99">
        <v>43808</v>
      </c>
      <c r="G188" s="86">
        <v>2335037.27</v>
      </c>
      <c r="H188" s="88">
        <v>0.19320000000000001</v>
      </c>
      <c r="I188" s="86">
        <v>4.5117899999999995</v>
      </c>
      <c r="J188" s="87">
        <f t="shared" si="3"/>
        <v>2.8065835309903598E-3</v>
      </c>
      <c r="K188" s="87">
        <f>I188/'סכום נכסי הקרן'!$C$42</f>
        <v>1.9245735788072866E-6</v>
      </c>
    </row>
    <row r="189" spans="2:11">
      <c r="B189" s="79" t="s">
        <v>2388</v>
      </c>
      <c r="C189" s="76" t="s">
        <v>2389</v>
      </c>
      <c r="D189" s="89" t="s">
        <v>693</v>
      </c>
      <c r="E189" s="89" t="s">
        <v>165</v>
      </c>
      <c r="F189" s="99">
        <v>43986</v>
      </c>
      <c r="G189" s="86">
        <v>2532732.71</v>
      </c>
      <c r="H189" s="88">
        <v>0.26889999999999997</v>
      </c>
      <c r="I189" s="86">
        <v>6.80992</v>
      </c>
      <c r="J189" s="87">
        <f t="shared" si="3"/>
        <v>4.2361478081563795E-3</v>
      </c>
      <c r="K189" s="87">
        <f>I189/'סכום נכסי הקרן'!$C$42</f>
        <v>2.9048763585608632E-6</v>
      </c>
    </row>
    <row r="190" spans="2:11">
      <c r="B190" s="79" t="s">
        <v>2390</v>
      </c>
      <c r="C190" s="76" t="s">
        <v>2391</v>
      </c>
      <c r="D190" s="89" t="s">
        <v>693</v>
      </c>
      <c r="E190" s="89" t="s">
        <v>165</v>
      </c>
      <c r="F190" s="99">
        <v>43999</v>
      </c>
      <c r="G190" s="86">
        <v>410360.19</v>
      </c>
      <c r="H190" s="88">
        <v>0.63370000000000004</v>
      </c>
      <c r="I190" s="86">
        <v>2.6003000000000003</v>
      </c>
      <c r="J190" s="87">
        <f t="shared" si="3"/>
        <v>1.6175307706329935E-3</v>
      </c>
      <c r="K190" s="87">
        <f>I190/'סכום נכסי הקרן'!$C$42</f>
        <v>1.1091980515433095E-6</v>
      </c>
    </row>
    <row r="191" spans="2:11">
      <c r="B191" s="79" t="s">
        <v>2392</v>
      </c>
      <c r="C191" s="76" t="s">
        <v>2393</v>
      </c>
      <c r="D191" s="89" t="s">
        <v>693</v>
      </c>
      <c r="E191" s="89" t="s">
        <v>165</v>
      </c>
      <c r="F191" s="99">
        <v>43815</v>
      </c>
      <c r="G191" s="86">
        <v>567099.99</v>
      </c>
      <c r="H191" s="88">
        <v>0.68579999999999997</v>
      </c>
      <c r="I191" s="86">
        <v>3.88944</v>
      </c>
      <c r="J191" s="87">
        <f t="shared" si="3"/>
        <v>2.4194473255127447E-3</v>
      </c>
      <c r="K191" s="87">
        <f>I191/'סכום נכסי הקרן'!$C$42</f>
        <v>1.6591005920834554E-6</v>
      </c>
    </row>
    <row r="192" spans="2:11">
      <c r="B192" s="79" t="s">
        <v>2394</v>
      </c>
      <c r="C192" s="76" t="s">
        <v>2395</v>
      </c>
      <c r="D192" s="89" t="s">
        <v>693</v>
      </c>
      <c r="E192" s="89" t="s">
        <v>165</v>
      </c>
      <c r="F192" s="99">
        <v>43846</v>
      </c>
      <c r="G192" s="86">
        <v>391463.9</v>
      </c>
      <c r="H192" s="88">
        <v>0.74039999999999995</v>
      </c>
      <c r="I192" s="86">
        <v>2.89825</v>
      </c>
      <c r="J192" s="87">
        <f t="shared" si="3"/>
        <v>1.8028721901269364E-3</v>
      </c>
      <c r="K192" s="87">
        <f>I192/'סכום נכסי הקרן'!$C$42</f>
        <v>1.236293217277005E-6</v>
      </c>
    </row>
    <row r="193" spans="2:11">
      <c r="B193" s="79" t="s">
        <v>2396</v>
      </c>
      <c r="C193" s="76" t="s">
        <v>2397</v>
      </c>
      <c r="D193" s="89" t="s">
        <v>693</v>
      </c>
      <c r="E193" s="89" t="s">
        <v>165</v>
      </c>
      <c r="F193" s="99">
        <v>43829</v>
      </c>
      <c r="G193" s="86">
        <v>589254.66</v>
      </c>
      <c r="H193" s="88">
        <v>1.1238999999999999</v>
      </c>
      <c r="I193" s="86">
        <v>6.6228599999999993</v>
      </c>
      <c r="J193" s="87">
        <f t="shared" si="3"/>
        <v>4.119786116830529E-3</v>
      </c>
      <c r="K193" s="87">
        <f>I193/'סכום נכסי הקרן'!$C$42</f>
        <v>2.8250830318209903E-6</v>
      </c>
    </row>
    <row r="194" spans="2:11">
      <c r="B194" s="79" t="s">
        <v>2398</v>
      </c>
      <c r="C194" s="76" t="s">
        <v>2399</v>
      </c>
      <c r="D194" s="89" t="s">
        <v>693</v>
      </c>
      <c r="E194" s="89" t="s">
        <v>165</v>
      </c>
      <c r="F194" s="99">
        <v>44005</v>
      </c>
      <c r="G194" s="86">
        <v>631061.55000000005</v>
      </c>
      <c r="H194" s="88">
        <v>1.5379</v>
      </c>
      <c r="I194" s="86">
        <v>9.7051400000000001</v>
      </c>
      <c r="J194" s="87">
        <f t="shared" si="3"/>
        <v>6.0371351702884629E-3</v>
      </c>
      <c r="K194" s="87">
        <f>I194/'סכום נכסי הקרן'!$C$42</f>
        <v>4.1398770826270174E-6</v>
      </c>
    </row>
    <row r="195" spans="2:11">
      <c r="B195" s="79" t="s">
        <v>2400</v>
      </c>
      <c r="C195" s="76" t="s">
        <v>2401</v>
      </c>
      <c r="D195" s="89" t="s">
        <v>693</v>
      </c>
      <c r="E195" s="89" t="s">
        <v>166</v>
      </c>
      <c r="F195" s="99">
        <v>43965</v>
      </c>
      <c r="G195" s="86">
        <v>2264557.54</v>
      </c>
      <c r="H195" s="88">
        <v>-0.55059999999999998</v>
      </c>
      <c r="I195" s="86">
        <v>-12.46772</v>
      </c>
      <c r="J195" s="87">
        <f t="shared" si="3"/>
        <v>-7.7556130983487993E-3</v>
      </c>
      <c r="K195" s="87">
        <f>I195/'סכום נכסי הקרן'!$C$42</f>
        <v>-5.3182981698986842E-6</v>
      </c>
    </row>
    <row r="196" spans="2:11">
      <c r="B196" s="79" t="s">
        <v>2402</v>
      </c>
      <c r="C196" s="76" t="s">
        <v>2403</v>
      </c>
      <c r="D196" s="89" t="s">
        <v>693</v>
      </c>
      <c r="E196" s="89" t="s">
        <v>163</v>
      </c>
      <c r="F196" s="99">
        <v>43976</v>
      </c>
      <c r="G196" s="86">
        <v>2119508.7000000002</v>
      </c>
      <c r="H196" s="88">
        <v>0.111</v>
      </c>
      <c r="I196" s="86">
        <v>2.3526199999999999</v>
      </c>
      <c r="J196" s="87">
        <f t="shared" si="3"/>
        <v>1.4634600783011932E-3</v>
      </c>
      <c r="K196" s="87">
        <f>I196/'סכום נכסי הקרן'!$C$42</f>
        <v>1.0035463292780911E-6</v>
      </c>
    </row>
    <row r="197" spans="2:11">
      <c r="B197" s="79" t="s">
        <v>2404</v>
      </c>
      <c r="C197" s="76" t="s">
        <v>2405</v>
      </c>
      <c r="D197" s="89" t="s">
        <v>693</v>
      </c>
      <c r="E197" s="89" t="s">
        <v>163</v>
      </c>
      <c r="F197" s="99">
        <v>43867</v>
      </c>
      <c r="G197" s="86">
        <v>766814.17</v>
      </c>
      <c r="H197" s="88">
        <v>-1.1205000000000001</v>
      </c>
      <c r="I197" s="86">
        <v>-8.5923199999999991</v>
      </c>
      <c r="J197" s="87">
        <f t="shared" si="3"/>
        <v>-5.3448994312676537E-3</v>
      </c>
      <c r="K197" s="87">
        <f>I197/'סכום נכסי הקרן'!$C$42</f>
        <v>-3.6651865562575882E-6</v>
      </c>
    </row>
    <row r="198" spans="2:11">
      <c r="B198" s="75"/>
      <c r="C198" s="76"/>
      <c r="D198" s="76"/>
      <c r="E198" s="76"/>
      <c r="F198" s="76"/>
      <c r="G198" s="86"/>
      <c r="H198" s="88"/>
      <c r="I198" s="76"/>
      <c r="J198" s="87"/>
      <c r="K198" s="76"/>
    </row>
    <row r="199" spans="2:11">
      <c r="B199" s="94" t="s">
        <v>228</v>
      </c>
      <c r="C199" s="74"/>
      <c r="D199" s="74"/>
      <c r="E199" s="74"/>
      <c r="F199" s="74"/>
      <c r="G199" s="83"/>
      <c r="H199" s="85"/>
      <c r="I199" s="83">
        <v>-8.8045414970000024</v>
      </c>
      <c r="J199" s="84">
        <f t="shared" ref="J199:J201" si="4">I199/$I$11</f>
        <v>-5.4769129687776731E-3</v>
      </c>
      <c r="K199" s="84">
        <f>I199/'סכום נכסי הקרן'!$C$42</f>
        <v>-3.7557129074355323E-6</v>
      </c>
    </row>
    <row r="200" spans="2:11">
      <c r="B200" s="79" t="s">
        <v>2406</v>
      </c>
      <c r="C200" s="76" t="s">
        <v>2407</v>
      </c>
      <c r="D200" s="89" t="s">
        <v>693</v>
      </c>
      <c r="E200" s="89" t="s">
        <v>164</v>
      </c>
      <c r="F200" s="99">
        <v>43626</v>
      </c>
      <c r="G200" s="86">
        <v>919077.6</v>
      </c>
      <c r="H200" s="88">
        <v>0.87070000000000003</v>
      </c>
      <c r="I200" s="86">
        <v>8.0027551549999991</v>
      </c>
      <c r="J200" s="87">
        <f t="shared" si="4"/>
        <v>4.9781574099351262E-3</v>
      </c>
      <c r="K200" s="87">
        <f>I200/'סכום נכסי הקרן'!$C$42</f>
        <v>3.4136985828189722E-6</v>
      </c>
    </row>
    <row r="201" spans="2:11">
      <c r="B201" s="79" t="s">
        <v>2406</v>
      </c>
      <c r="C201" s="76" t="s">
        <v>2408</v>
      </c>
      <c r="D201" s="89" t="s">
        <v>693</v>
      </c>
      <c r="E201" s="89" t="s">
        <v>164</v>
      </c>
      <c r="F201" s="99">
        <v>43881</v>
      </c>
      <c r="G201" s="86">
        <v>919077.6</v>
      </c>
      <c r="H201" s="88">
        <v>-1.8287</v>
      </c>
      <c r="I201" s="86">
        <v>-16.807296652000002</v>
      </c>
      <c r="J201" s="87">
        <f t="shared" si="4"/>
        <v>-1.0455070378712799E-2</v>
      </c>
      <c r="K201" s="87">
        <f>I201/'סכום נכסי הקרן'!$C$42</f>
        <v>-7.1694114902545041E-6</v>
      </c>
    </row>
    <row r="202" spans="2:11">
      <c r="B202" s="75"/>
      <c r="C202" s="76"/>
      <c r="D202" s="76"/>
      <c r="E202" s="76"/>
      <c r="F202" s="76"/>
      <c r="G202" s="86"/>
      <c r="H202" s="88"/>
      <c r="I202" s="76"/>
      <c r="J202" s="87"/>
      <c r="K202" s="76"/>
    </row>
    <row r="203" spans="2:11">
      <c r="B203" s="73" t="s">
        <v>237</v>
      </c>
      <c r="C203" s="74"/>
      <c r="D203" s="74"/>
      <c r="E203" s="74"/>
      <c r="F203" s="74"/>
      <c r="G203" s="83"/>
      <c r="H203" s="85"/>
      <c r="I203" s="83">
        <v>1576.511043469</v>
      </c>
      <c r="J203" s="84">
        <f t="shared" ref="J203:J214" si="5">I203/$I$11</f>
        <v>0.98067727687337458</v>
      </c>
      <c r="K203" s="84">
        <f>I203/'סכום נכסי הקרן'!$C$42</f>
        <v>6.7248508927905399E-4</v>
      </c>
    </row>
    <row r="204" spans="2:11">
      <c r="B204" s="94" t="s">
        <v>227</v>
      </c>
      <c r="C204" s="74"/>
      <c r="D204" s="74"/>
      <c r="E204" s="74"/>
      <c r="F204" s="74"/>
      <c r="G204" s="83"/>
      <c r="H204" s="85"/>
      <c r="I204" s="83">
        <v>1568.290291364</v>
      </c>
      <c r="J204" s="84">
        <f t="shared" si="5"/>
        <v>0.97556351327395019</v>
      </c>
      <c r="K204" s="84">
        <f>I204/'סכום נכסי הקרן'!$C$42</f>
        <v>6.6897840073654484E-4</v>
      </c>
    </row>
    <row r="205" spans="2:11">
      <c r="B205" s="79" t="s">
        <v>2409</v>
      </c>
      <c r="C205" s="76" t="s">
        <v>2410</v>
      </c>
      <c r="D205" s="89" t="s">
        <v>693</v>
      </c>
      <c r="E205" s="89" t="s">
        <v>163</v>
      </c>
      <c r="F205" s="99">
        <v>43916</v>
      </c>
      <c r="G205" s="86">
        <v>656372.21739500004</v>
      </c>
      <c r="H205" s="88">
        <v>15.3485</v>
      </c>
      <c r="I205" s="86">
        <v>100.74345914200001</v>
      </c>
      <c r="J205" s="87">
        <f t="shared" si="5"/>
        <v>6.2668017191167463E-2</v>
      </c>
      <c r="K205" s="87">
        <f>I205/'סכום נכסי הקרן'!$C$42</f>
        <v>4.2973675570526248E-5</v>
      </c>
    </row>
    <row r="206" spans="2:11">
      <c r="B206" s="79" t="s">
        <v>2409</v>
      </c>
      <c r="C206" s="76" t="s">
        <v>2411</v>
      </c>
      <c r="D206" s="89" t="s">
        <v>693</v>
      </c>
      <c r="E206" s="89" t="s">
        <v>163</v>
      </c>
      <c r="F206" s="99">
        <v>43923</v>
      </c>
      <c r="G206" s="86">
        <v>918529.60836899991</v>
      </c>
      <c r="H206" s="88">
        <v>19.453700000000001</v>
      </c>
      <c r="I206" s="86">
        <v>178.68811975200001</v>
      </c>
      <c r="J206" s="87">
        <f t="shared" si="5"/>
        <v>0.11115391764235402</v>
      </c>
      <c r="K206" s="87">
        <f>I206/'סכום נכסי הקרן'!$C$42</f>
        <v>7.6222172158157104E-5</v>
      </c>
    </row>
    <row r="207" spans="2:11">
      <c r="B207" s="79" t="s">
        <v>2409</v>
      </c>
      <c r="C207" s="76" t="s">
        <v>2412</v>
      </c>
      <c r="D207" s="89" t="s">
        <v>693</v>
      </c>
      <c r="E207" s="89" t="s">
        <v>163</v>
      </c>
      <c r="F207" s="99">
        <v>43937</v>
      </c>
      <c r="G207" s="86">
        <v>966748.45808200003</v>
      </c>
      <c r="H207" s="88">
        <v>10.391500000000001</v>
      </c>
      <c r="I207" s="86">
        <v>100.45965444899998</v>
      </c>
      <c r="J207" s="87">
        <f t="shared" si="5"/>
        <v>6.2491474936897731E-2</v>
      </c>
      <c r="K207" s="87">
        <f>I207/'סכום נכסי הקרן'!$C$42</f>
        <v>4.2852614303559175E-5</v>
      </c>
    </row>
    <row r="208" spans="2:11">
      <c r="B208" s="79" t="s">
        <v>2409</v>
      </c>
      <c r="C208" s="76" t="s">
        <v>2413</v>
      </c>
      <c r="D208" s="89" t="s">
        <v>693</v>
      </c>
      <c r="E208" s="89" t="s">
        <v>165</v>
      </c>
      <c r="F208" s="99">
        <v>43955</v>
      </c>
      <c r="G208" s="86">
        <v>1844813.4085999997</v>
      </c>
      <c r="H208" s="88">
        <v>10.423299999999999</v>
      </c>
      <c r="I208" s="86">
        <v>192.29081160500002</v>
      </c>
      <c r="J208" s="87">
        <f t="shared" si="5"/>
        <v>0.11961554616047357</v>
      </c>
      <c r="K208" s="87">
        <f>I208/'סכום נכסי הקרן'!$C$42</f>
        <v>8.2024610068818054E-5</v>
      </c>
    </row>
    <row r="209" spans="2:11">
      <c r="B209" s="79" t="s">
        <v>2409</v>
      </c>
      <c r="C209" s="76" t="s">
        <v>2414</v>
      </c>
      <c r="D209" s="89" t="s">
        <v>693</v>
      </c>
      <c r="E209" s="89" t="s">
        <v>163</v>
      </c>
      <c r="F209" s="99">
        <v>43956</v>
      </c>
      <c r="G209" s="86">
        <v>329356.30373300001</v>
      </c>
      <c r="H209" s="88">
        <v>8.4291999999999998</v>
      </c>
      <c r="I209" s="86">
        <v>27.762231948</v>
      </c>
      <c r="J209" s="87">
        <f t="shared" si="5"/>
        <v>1.7269647516571299E-2</v>
      </c>
      <c r="K209" s="87">
        <f>I209/'סכום נכסי הקרן'!$C$42</f>
        <v>1.1842408023387692E-5</v>
      </c>
    </row>
    <row r="210" spans="2:11">
      <c r="B210" s="79" t="s">
        <v>2409</v>
      </c>
      <c r="C210" s="76" t="s">
        <v>2415</v>
      </c>
      <c r="D210" s="89" t="s">
        <v>693</v>
      </c>
      <c r="E210" s="89" t="s">
        <v>165</v>
      </c>
      <c r="F210" s="99">
        <v>43962</v>
      </c>
      <c r="G210" s="86">
        <v>2797631.8619410004</v>
      </c>
      <c r="H210" s="88">
        <v>6.5860000000000003</v>
      </c>
      <c r="I210" s="86">
        <v>184.250739184</v>
      </c>
      <c r="J210" s="87">
        <f t="shared" si="5"/>
        <v>0.11461417534207367</v>
      </c>
      <c r="K210" s="87">
        <f>I210/'סכום נכסי הקרן'!$C$42</f>
        <v>7.8594993230899233E-5</v>
      </c>
    </row>
    <row r="211" spans="2:11">
      <c r="B211" s="79" t="s">
        <v>2409</v>
      </c>
      <c r="C211" s="76" t="s">
        <v>2416</v>
      </c>
      <c r="D211" s="89" t="s">
        <v>693</v>
      </c>
      <c r="E211" s="89" t="s">
        <v>163</v>
      </c>
      <c r="F211" s="99">
        <v>43969</v>
      </c>
      <c r="G211" s="86">
        <v>3303596.7751469999</v>
      </c>
      <c r="H211" s="88">
        <v>5.1536999999999997</v>
      </c>
      <c r="I211" s="86">
        <v>170.25732955400002</v>
      </c>
      <c r="J211" s="87">
        <f t="shared" si="5"/>
        <v>0.10590949870376386</v>
      </c>
      <c r="K211" s="87">
        <f>I211/'סכום נכסי הקרן'!$C$42</f>
        <v>7.2625888629105836E-5</v>
      </c>
    </row>
    <row r="212" spans="2:11">
      <c r="B212" s="79" t="s">
        <v>2409</v>
      </c>
      <c r="C212" s="76" t="s">
        <v>2417</v>
      </c>
      <c r="D212" s="89" t="s">
        <v>693</v>
      </c>
      <c r="E212" s="89" t="s">
        <v>163</v>
      </c>
      <c r="F212" s="99">
        <v>43971</v>
      </c>
      <c r="G212" s="86">
        <v>5763741.9461820005</v>
      </c>
      <c r="H212" s="88">
        <v>4.5023</v>
      </c>
      <c r="I212" s="86">
        <v>259.499567802</v>
      </c>
      <c r="J212" s="87">
        <f t="shared" si="5"/>
        <v>0.16142311882694219</v>
      </c>
      <c r="K212" s="87">
        <f>I212/'סכום נכסי הקרן'!$C$42</f>
        <v>1.106935411230663E-4</v>
      </c>
    </row>
    <row r="213" spans="2:11">
      <c r="B213" s="79" t="s">
        <v>2409</v>
      </c>
      <c r="C213" s="76" t="s">
        <v>2418</v>
      </c>
      <c r="D213" s="89" t="s">
        <v>693</v>
      </c>
      <c r="E213" s="89" t="s">
        <v>165</v>
      </c>
      <c r="F213" s="99">
        <v>43956</v>
      </c>
      <c r="G213" s="86">
        <v>2792150.9213040001</v>
      </c>
      <c r="H213" s="88">
        <v>8.0516000000000005</v>
      </c>
      <c r="I213" s="86">
        <v>224.81265159900002</v>
      </c>
      <c r="J213" s="87">
        <f t="shared" si="5"/>
        <v>0.13984593377263282</v>
      </c>
      <c r="K213" s="87">
        <f>I213/'סכום נכסי הקרן'!$C$42</f>
        <v>9.5897302278927685E-5</v>
      </c>
    </row>
    <row r="214" spans="2:11">
      <c r="B214" s="79" t="s">
        <v>2409</v>
      </c>
      <c r="C214" s="76" t="s">
        <v>2419</v>
      </c>
      <c r="D214" s="89" t="s">
        <v>693</v>
      </c>
      <c r="E214" s="89" t="s">
        <v>163</v>
      </c>
      <c r="F214" s="99">
        <v>43983</v>
      </c>
      <c r="G214" s="86">
        <v>8265192.3277500002</v>
      </c>
      <c r="H214" s="88">
        <v>1.5670999999999999</v>
      </c>
      <c r="I214" s="86">
        <v>129.52572632900001</v>
      </c>
      <c r="J214" s="87">
        <f t="shared" si="5"/>
        <v>8.0572183181073564E-2</v>
      </c>
      <c r="K214" s="87">
        <f>I214/'סכום נכסי הקרן'!$C$42</f>
        <v>5.5251195350097572E-5</v>
      </c>
    </row>
    <row r="215" spans="2:11">
      <c r="B215" s="75"/>
      <c r="C215" s="76"/>
      <c r="D215" s="76"/>
      <c r="E215" s="76"/>
      <c r="F215" s="76"/>
      <c r="G215" s="86"/>
      <c r="H215" s="88"/>
      <c r="I215" s="76"/>
      <c r="J215" s="87"/>
      <c r="K215" s="76"/>
    </row>
    <row r="216" spans="2:11" s="92" customFormat="1">
      <c r="B216" s="126" t="s">
        <v>228</v>
      </c>
      <c r="C216" s="127"/>
      <c r="D216" s="127"/>
      <c r="E216" s="127"/>
      <c r="F216" s="127"/>
      <c r="G216" s="128"/>
      <c r="H216" s="129"/>
      <c r="I216" s="128">
        <v>8.220752104999999</v>
      </c>
      <c r="J216" s="130">
        <f t="shared" ref="J216:J217" si="6">I216/$I$11</f>
        <v>5.1137635994244705E-3</v>
      </c>
      <c r="K216" s="130">
        <f>I216/'סכום נכסי הקרן'!$C$42</f>
        <v>3.5066885425091557E-6</v>
      </c>
    </row>
    <row r="217" spans="2:11">
      <c r="B217" s="79" t="s">
        <v>2409</v>
      </c>
      <c r="C217" s="76" t="s">
        <v>2182</v>
      </c>
      <c r="D217" s="89" t="s">
        <v>693</v>
      </c>
      <c r="E217" s="89" t="s">
        <v>163</v>
      </c>
      <c r="F217" s="99">
        <v>43955</v>
      </c>
      <c r="G217" s="86">
        <v>221141.89120000001</v>
      </c>
      <c r="H217" s="88">
        <v>3.7174</v>
      </c>
      <c r="I217" s="86">
        <v>8.220752104999999</v>
      </c>
      <c r="J217" s="87">
        <f t="shared" si="6"/>
        <v>5.1137635994244705E-3</v>
      </c>
      <c r="K217" s="87">
        <f>I217/'סכום נכסי הקרן'!$C$42</f>
        <v>3.5066885425091557E-6</v>
      </c>
    </row>
    <row r="218" spans="2:11">
      <c r="C218" s="1"/>
      <c r="D218" s="1"/>
    </row>
    <row r="219" spans="2:11">
      <c r="C219" s="1"/>
      <c r="D219" s="1"/>
    </row>
    <row r="220" spans="2:11">
      <c r="C220" s="1"/>
      <c r="D220" s="1"/>
    </row>
    <row r="221" spans="2:11">
      <c r="B221" s="91" t="s">
        <v>257</v>
      </c>
      <c r="C221" s="1"/>
      <c r="D221" s="1"/>
    </row>
    <row r="222" spans="2:11">
      <c r="B222" s="91" t="s">
        <v>111</v>
      </c>
      <c r="C222" s="1"/>
      <c r="D222" s="1"/>
    </row>
    <row r="223" spans="2:11">
      <c r="B223" s="91" t="s">
        <v>239</v>
      </c>
      <c r="C223" s="1"/>
      <c r="D223" s="1"/>
    </row>
    <row r="224" spans="2:11">
      <c r="B224" s="91" t="s">
        <v>247</v>
      </c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D1:XFD40 D41:AF44 AH41:XFD44 C5:C1048576 A1:B1048576 D45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>
      <selection activeCell="N11" sqref="N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48" t="s">
        <v>179</v>
      </c>
      <c r="C1" s="70" t="s" vm="1">
        <v>266</v>
      </c>
    </row>
    <row r="2" spans="2:78">
      <c r="B2" s="48" t="s">
        <v>178</v>
      </c>
      <c r="C2" s="70" t="s">
        <v>267</v>
      </c>
    </row>
    <row r="3" spans="2:78">
      <c r="B3" s="48" t="s">
        <v>180</v>
      </c>
      <c r="C3" s="70" t="s">
        <v>268</v>
      </c>
    </row>
    <row r="4" spans="2:78">
      <c r="B4" s="48" t="s">
        <v>181</v>
      </c>
      <c r="C4" s="70">
        <v>12145</v>
      </c>
    </row>
    <row r="6" spans="2:78" ht="26.25" customHeight="1">
      <c r="B6" s="141" t="s">
        <v>210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3"/>
    </row>
    <row r="7" spans="2:78" ht="26.25" customHeight="1">
      <c r="B7" s="141" t="s">
        <v>100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3"/>
    </row>
    <row r="8" spans="2:78" s="3" customFormat="1" ht="47.25">
      <c r="B8" s="22" t="s">
        <v>115</v>
      </c>
      <c r="C8" s="30" t="s">
        <v>44</v>
      </c>
      <c r="D8" s="30" t="s">
        <v>50</v>
      </c>
      <c r="E8" s="30" t="s">
        <v>14</v>
      </c>
      <c r="F8" s="30" t="s">
        <v>66</v>
      </c>
      <c r="G8" s="30" t="s">
        <v>102</v>
      </c>
      <c r="H8" s="30" t="s">
        <v>17</v>
      </c>
      <c r="I8" s="30" t="s">
        <v>101</v>
      </c>
      <c r="J8" s="30" t="s">
        <v>16</v>
      </c>
      <c r="K8" s="30" t="s">
        <v>18</v>
      </c>
      <c r="L8" s="30" t="s">
        <v>241</v>
      </c>
      <c r="M8" s="30" t="s">
        <v>240</v>
      </c>
      <c r="N8" s="30" t="s">
        <v>109</v>
      </c>
      <c r="O8" s="30" t="s">
        <v>58</v>
      </c>
      <c r="P8" s="30" t="s">
        <v>182</v>
      </c>
      <c r="Q8" s="31" t="s">
        <v>184</v>
      </c>
      <c r="R8" s="1"/>
      <c r="S8" s="1"/>
      <c r="T8" s="1"/>
      <c r="U8" s="1"/>
      <c r="V8" s="1"/>
    </row>
    <row r="9" spans="2:78" s="3" customFormat="1" ht="18.75" customHeight="1">
      <c r="B9" s="15"/>
      <c r="C9" s="16"/>
      <c r="D9" s="16"/>
      <c r="E9" s="16"/>
      <c r="F9" s="16"/>
      <c r="G9" s="16" t="s">
        <v>21</v>
      </c>
      <c r="H9" s="16" t="s">
        <v>20</v>
      </c>
      <c r="I9" s="16"/>
      <c r="J9" s="16" t="s">
        <v>19</v>
      </c>
      <c r="K9" s="16" t="s">
        <v>19</v>
      </c>
      <c r="L9" s="16" t="s">
        <v>248</v>
      </c>
      <c r="M9" s="16"/>
      <c r="N9" s="16" t="s">
        <v>244</v>
      </c>
      <c r="O9" s="16" t="s">
        <v>19</v>
      </c>
      <c r="P9" s="32" t="s">
        <v>19</v>
      </c>
      <c r="Q9" s="17" t="s">
        <v>19</v>
      </c>
      <c r="R9" s="1"/>
      <c r="S9" s="1"/>
      <c r="T9" s="1"/>
      <c r="U9" s="1"/>
      <c r="V9" s="1"/>
    </row>
    <row r="10" spans="2:78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20" t="s">
        <v>112</v>
      </c>
      <c r="R10" s="1"/>
      <c r="S10" s="1"/>
      <c r="T10" s="1"/>
      <c r="U10" s="1"/>
      <c r="V10" s="1"/>
    </row>
    <row r="11" spans="2:78" s="4" customFormat="1" ht="18" customHeight="1"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88">
        <v>0</v>
      </c>
      <c r="O11" s="93"/>
      <c r="P11" s="93"/>
      <c r="Q11" s="93"/>
      <c r="R11" s="1"/>
      <c r="S11" s="1"/>
      <c r="T11" s="1"/>
      <c r="U11" s="1"/>
      <c r="V11" s="1"/>
      <c r="BZ11" s="1"/>
    </row>
    <row r="12" spans="2:78" ht="18" customHeight="1">
      <c r="B12" s="91" t="s">
        <v>257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</row>
    <row r="13" spans="2:78">
      <c r="B13" s="91" t="s">
        <v>111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</row>
    <row r="14" spans="2:78">
      <c r="B14" s="91" t="s">
        <v>239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</row>
    <row r="15" spans="2:78">
      <c r="B15" s="91" t="s">
        <v>247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</row>
    <row r="16" spans="2:78"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</row>
    <row r="17" spans="2:17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</row>
    <row r="18" spans="2:17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</row>
    <row r="19" spans="2:17"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</row>
    <row r="20" spans="2:17"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</row>
    <row r="21" spans="2:17"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</row>
    <row r="22" spans="2:17"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</row>
    <row r="23" spans="2:17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</row>
    <row r="24" spans="2:17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</row>
    <row r="25" spans="2:17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</row>
    <row r="26" spans="2:17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</row>
    <row r="27" spans="2:17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</row>
    <row r="28" spans="2:17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</row>
    <row r="29" spans="2:17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</row>
    <row r="30" spans="2:17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</row>
    <row r="31" spans="2:17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</row>
    <row r="32" spans="2:17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</row>
    <row r="33" spans="2:17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</row>
    <row r="34" spans="2:17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</row>
    <row r="35" spans="2:17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</row>
    <row r="36" spans="2:17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</row>
    <row r="37" spans="2:17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</row>
    <row r="38" spans="2:17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</row>
    <row r="39" spans="2:17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</row>
    <row r="40" spans="2:17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</row>
    <row r="41" spans="2:17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</row>
    <row r="42" spans="2:17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</row>
    <row r="43" spans="2:17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</row>
    <row r="44" spans="2:17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</row>
    <row r="45" spans="2:17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</row>
    <row r="46" spans="2:17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</row>
    <row r="47" spans="2:17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</row>
    <row r="48" spans="2:17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</row>
    <row r="49" spans="2:17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</row>
    <row r="50" spans="2:17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</row>
    <row r="51" spans="2:17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</row>
    <row r="52" spans="2:17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</row>
    <row r="53" spans="2:17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</row>
    <row r="54" spans="2:17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</row>
    <row r="55" spans="2:17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</row>
    <row r="56" spans="2:17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</row>
    <row r="57" spans="2:17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</row>
    <row r="58" spans="2:17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</row>
    <row r="59" spans="2:17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</row>
    <row r="60" spans="2:17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</row>
    <row r="61" spans="2:17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</row>
    <row r="62" spans="2:17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</row>
    <row r="63" spans="2:17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</row>
    <row r="64" spans="2:17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</row>
    <row r="65" spans="2:17"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</row>
    <row r="66" spans="2:17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</row>
    <row r="67" spans="2:17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</row>
    <row r="68" spans="2:17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</row>
    <row r="69" spans="2:17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</row>
    <row r="70" spans="2:17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</row>
    <row r="71" spans="2:17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</row>
    <row r="72" spans="2:17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</row>
    <row r="73" spans="2:17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</row>
    <row r="74" spans="2:17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</row>
    <row r="75" spans="2:17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</row>
    <row r="76" spans="2:17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</row>
    <row r="77" spans="2:17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</row>
    <row r="78" spans="2:17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</row>
    <row r="79" spans="2:17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</row>
    <row r="80" spans="2:17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</row>
    <row r="81" spans="2:17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</row>
    <row r="82" spans="2:17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</row>
    <row r="83" spans="2:17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</row>
    <row r="84" spans="2:17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</row>
    <row r="85" spans="2:17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</row>
    <row r="86" spans="2:17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</row>
    <row r="87" spans="2:17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</row>
    <row r="88" spans="2:17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</row>
    <row r="89" spans="2:17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</row>
    <row r="90" spans="2:17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</row>
    <row r="91" spans="2:17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</row>
    <row r="92" spans="2:17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</row>
    <row r="93" spans="2:17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</row>
    <row r="94" spans="2:17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</row>
    <row r="95" spans="2:17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</row>
    <row r="96" spans="2:17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</row>
    <row r="97" spans="2:17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</row>
    <row r="98" spans="2:17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</row>
    <row r="99" spans="2:17"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</row>
    <row r="100" spans="2:17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</row>
    <row r="101" spans="2:17"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</row>
    <row r="102" spans="2:17"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</row>
    <row r="103" spans="2:17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</row>
    <row r="104" spans="2:17"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</row>
    <row r="105" spans="2:17"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</row>
    <row r="106" spans="2:17"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</row>
    <row r="107" spans="2:17"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</row>
    <row r="108" spans="2:17"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</row>
    <row r="109" spans="2:17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</row>
    <row r="110" spans="2:17"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4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E82"/>
  <sheetViews>
    <sheetView rightToLeft="1" zoomScale="90" zoomScaleNormal="90" workbookViewId="0">
      <selection activeCell="C41" sqref="C41"/>
    </sheetView>
  </sheetViews>
  <sheetFormatPr defaultColWidth="9.140625" defaultRowHeight="18"/>
  <cols>
    <col min="1" max="1" width="6.28515625" style="1" customWidth="1"/>
    <col min="2" max="2" width="44.85546875" style="2" bestFit="1" customWidth="1"/>
    <col min="3" max="3" width="27.42578125" style="2" customWidth="1"/>
    <col min="4" max="4" width="10.140625" style="2" bestFit="1" customWidth="1"/>
    <col min="5" max="5" width="11.28515625" style="2" bestFit="1" customWidth="1"/>
    <col min="6" max="6" width="5.85546875" style="1" bestFit="1" customWidth="1"/>
    <col min="7" max="7" width="11.28515625" style="1" bestFit="1" customWidth="1"/>
    <col min="8" max="8" width="11.140625" style="1" bestFit="1" customWidth="1"/>
    <col min="9" max="9" width="6.140625" style="1" bestFit="1" customWidth="1"/>
    <col min="10" max="10" width="16.140625" style="1" bestFit="1" customWidth="1"/>
    <col min="11" max="11" width="12.28515625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10.140625" style="1" bestFit="1" customWidth="1"/>
    <col min="17" max="17" width="10" style="1" bestFit="1" customWidth="1"/>
    <col min="18" max="18" width="9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7">
      <c r="B1" s="48" t="s">
        <v>179</v>
      </c>
      <c r="C1" s="70" t="s" vm="1">
        <v>266</v>
      </c>
    </row>
    <row r="2" spans="2:57">
      <c r="B2" s="48" t="s">
        <v>178</v>
      </c>
      <c r="C2" s="70" t="s">
        <v>267</v>
      </c>
    </row>
    <row r="3" spans="2:57">
      <c r="B3" s="48" t="s">
        <v>180</v>
      </c>
      <c r="C3" s="70" t="s">
        <v>268</v>
      </c>
    </row>
    <row r="4" spans="2:57">
      <c r="B4" s="48" t="s">
        <v>181</v>
      </c>
      <c r="C4" s="70">
        <v>12145</v>
      </c>
    </row>
    <row r="6" spans="2:57" ht="26.25" customHeight="1">
      <c r="B6" s="141" t="s">
        <v>211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3"/>
    </row>
    <row r="7" spans="2:57" s="3" customFormat="1" ht="78.75">
      <c r="B7" s="49" t="s">
        <v>115</v>
      </c>
      <c r="C7" s="50" t="s">
        <v>223</v>
      </c>
      <c r="D7" s="50" t="s">
        <v>44</v>
      </c>
      <c r="E7" s="50" t="s">
        <v>116</v>
      </c>
      <c r="F7" s="50" t="s">
        <v>14</v>
      </c>
      <c r="G7" s="50" t="s">
        <v>102</v>
      </c>
      <c r="H7" s="50" t="s">
        <v>66</v>
      </c>
      <c r="I7" s="50" t="s">
        <v>17</v>
      </c>
      <c r="J7" s="50" t="s">
        <v>265</v>
      </c>
      <c r="K7" s="50" t="s">
        <v>101</v>
      </c>
      <c r="L7" s="50" t="s">
        <v>34</v>
      </c>
      <c r="M7" s="50" t="s">
        <v>18</v>
      </c>
      <c r="N7" s="50" t="s">
        <v>241</v>
      </c>
      <c r="O7" s="50" t="s">
        <v>240</v>
      </c>
      <c r="P7" s="50" t="s">
        <v>109</v>
      </c>
      <c r="Q7" s="50" t="s">
        <v>182</v>
      </c>
      <c r="R7" s="52" t="s">
        <v>184</v>
      </c>
      <c r="S7" s="1"/>
      <c r="BD7" s="3" t="s">
        <v>162</v>
      </c>
      <c r="BE7" s="3" t="s">
        <v>164</v>
      </c>
    </row>
    <row r="8" spans="2:57" s="3" customFormat="1" ht="24" customHeight="1">
      <c r="B8" s="15"/>
      <c r="C8" s="60"/>
      <c r="D8" s="16"/>
      <c r="E8" s="16"/>
      <c r="F8" s="16"/>
      <c r="G8" s="16" t="s">
        <v>21</v>
      </c>
      <c r="H8" s="16"/>
      <c r="I8" s="16" t="s">
        <v>20</v>
      </c>
      <c r="J8" s="16"/>
      <c r="K8" s="16"/>
      <c r="L8" s="16" t="s">
        <v>19</v>
      </c>
      <c r="M8" s="16" t="s">
        <v>19</v>
      </c>
      <c r="N8" s="16" t="s">
        <v>248</v>
      </c>
      <c r="O8" s="16"/>
      <c r="P8" s="16" t="s">
        <v>244</v>
      </c>
      <c r="Q8" s="16" t="s">
        <v>19</v>
      </c>
      <c r="R8" s="17" t="s">
        <v>19</v>
      </c>
      <c r="S8" s="1"/>
      <c r="BD8" s="3" t="s">
        <v>160</v>
      </c>
      <c r="BE8" s="3" t="s">
        <v>163</v>
      </c>
    </row>
    <row r="9" spans="2:57" s="4" customFormat="1" ht="18" customHeight="1">
      <c r="B9" s="18"/>
      <c r="C9" s="13" t="s">
        <v>0</v>
      </c>
      <c r="D9" s="13" t="s">
        <v>1</v>
      </c>
      <c r="E9" s="13" t="s">
        <v>2</v>
      </c>
      <c r="F9" s="13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19" t="s">
        <v>13</v>
      </c>
      <c r="Q9" s="19" t="s">
        <v>112</v>
      </c>
      <c r="R9" s="20" t="s">
        <v>113</v>
      </c>
      <c r="S9" s="1"/>
      <c r="BD9" s="4" t="s">
        <v>161</v>
      </c>
      <c r="BE9" s="4" t="s">
        <v>165</v>
      </c>
    </row>
    <row r="10" spans="2:57" s="4" customFormat="1" ht="18" customHeight="1">
      <c r="B10" s="71" t="s">
        <v>39</v>
      </c>
      <c r="C10" s="72"/>
      <c r="D10" s="72"/>
      <c r="E10" s="72"/>
      <c r="F10" s="72"/>
      <c r="G10" s="72"/>
      <c r="H10" s="72"/>
      <c r="I10" s="80">
        <v>5.0818404789179308</v>
      </c>
      <c r="J10" s="72"/>
      <c r="K10" s="72"/>
      <c r="L10" s="72"/>
      <c r="M10" s="95">
        <v>3.0090031601913893E-2</v>
      </c>
      <c r="N10" s="80"/>
      <c r="O10" s="82"/>
      <c r="P10" s="80">
        <f>P11+P48</f>
        <v>43869.036050000002</v>
      </c>
      <c r="Q10" s="81">
        <f>P10/$P$10</f>
        <v>1</v>
      </c>
      <c r="R10" s="81">
        <f>P10/'סכום נכסי הקרן'!$C$42</f>
        <v>1.8713013617560743E-2</v>
      </c>
      <c r="S10" s="1"/>
      <c r="BD10" s="1" t="s">
        <v>27</v>
      </c>
      <c r="BE10" s="4" t="s">
        <v>166</v>
      </c>
    </row>
    <row r="11" spans="2:57" ht="21.75" customHeight="1">
      <c r="B11" s="73" t="s">
        <v>37</v>
      </c>
      <c r="C11" s="74"/>
      <c r="D11" s="74"/>
      <c r="E11" s="74"/>
      <c r="F11" s="74"/>
      <c r="G11" s="74"/>
      <c r="H11" s="74"/>
      <c r="I11" s="83">
        <v>5.7593984647826746</v>
      </c>
      <c r="J11" s="74"/>
      <c r="K11" s="74"/>
      <c r="L11" s="74"/>
      <c r="M11" s="96">
        <v>2.4646543313230997E-2</v>
      </c>
      <c r="N11" s="83"/>
      <c r="O11" s="85"/>
      <c r="P11" s="83">
        <f>P12+P20</f>
        <v>23215.660360000005</v>
      </c>
      <c r="Q11" s="84">
        <f t="shared" ref="Q11:Q18" si="0">P11/$P$10</f>
        <v>0.52920379498514203</v>
      </c>
      <c r="R11" s="84">
        <f>P11/'סכום נכסי הקרן'!$C$42</f>
        <v>9.9029978220217859E-3</v>
      </c>
      <c r="BE11" s="1" t="s">
        <v>172</v>
      </c>
    </row>
    <row r="12" spans="2:57">
      <c r="B12" s="94" t="s">
        <v>35</v>
      </c>
      <c r="C12" s="74"/>
      <c r="D12" s="74"/>
      <c r="E12" s="74"/>
      <c r="F12" s="74"/>
      <c r="G12" s="74"/>
      <c r="H12" s="74"/>
      <c r="I12" s="83">
        <v>6.4142265058955745</v>
      </c>
      <c r="J12" s="74"/>
      <c r="K12" s="74"/>
      <c r="L12" s="74"/>
      <c r="M12" s="96">
        <v>1.4940726600059337E-2</v>
      </c>
      <c r="N12" s="83"/>
      <c r="O12" s="85"/>
      <c r="P12" s="83">
        <f>SUM(P13:P18)</f>
        <v>6352.8684600000006</v>
      </c>
      <c r="Q12" s="84">
        <f t="shared" si="0"/>
        <v>0.14481440742758239</v>
      </c>
      <c r="R12" s="84">
        <f>P12/'סכום נכסי הקרן'!$C$42</f>
        <v>2.7099139782113387E-3</v>
      </c>
      <c r="BE12" s="1" t="s">
        <v>167</v>
      </c>
    </row>
    <row r="13" spans="2:57">
      <c r="B13" s="79" t="s">
        <v>2513</v>
      </c>
      <c r="C13" s="89" t="s">
        <v>2459</v>
      </c>
      <c r="D13" s="76">
        <v>6869</v>
      </c>
      <c r="E13" s="76"/>
      <c r="F13" s="76" t="s">
        <v>694</v>
      </c>
      <c r="G13" s="99">
        <v>43555</v>
      </c>
      <c r="H13" s="76"/>
      <c r="I13" s="86">
        <v>4.8100000000000005</v>
      </c>
      <c r="J13" s="89" t="s">
        <v>27</v>
      </c>
      <c r="K13" s="89" t="s">
        <v>164</v>
      </c>
      <c r="L13" s="90">
        <v>3.4699999999999995E-2</v>
      </c>
      <c r="M13" s="90">
        <v>3.4699999999999995E-2</v>
      </c>
      <c r="N13" s="86">
        <v>214944.51</v>
      </c>
      <c r="O13" s="88">
        <v>111.13</v>
      </c>
      <c r="P13" s="86">
        <v>238.86783</v>
      </c>
      <c r="Q13" s="87">
        <f t="shared" si="0"/>
        <v>5.4450211700058536E-3</v>
      </c>
      <c r="R13" s="87">
        <f>P13/'סכום נכסי הקרן'!$C$42</f>
        <v>1.0189275530222607E-4</v>
      </c>
      <c r="BE13" s="1" t="s">
        <v>168</v>
      </c>
    </row>
    <row r="14" spans="2:57">
      <c r="B14" s="79" t="s">
        <v>2513</v>
      </c>
      <c r="C14" s="89" t="s">
        <v>2459</v>
      </c>
      <c r="D14" s="76">
        <v>6870</v>
      </c>
      <c r="E14" s="76"/>
      <c r="F14" s="76" t="s">
        <v>694</v>
      </c>
      <c r="G14" s="99">
        <v>43555</v>
      </c>
      <c r="H14" s="76"/>
      <c r="I14" s="86">
        <v>6.7099999999999991</v>
      </c>
      <c r="J14" s="89" t="s">
        <v>27</v>
      </c>
      <c r="K14" s="89" t="s">
        <v>164</v>
      </c>
      <c r="L14" s="90">
        <v>1.24E-2</v>
      </c>
      <c r="M14" s="90">
        <v>1.24E-2</v>
      </c>
      <c r="N14" s="86">
        <v>2118378.9900000002</v>
      </c>
      <c r="O14" s="88">
        <v>101.01</v>
      </c>
      <c r="P14" s="86">
        <v>2139.7746200000001</v>
      </c>
      <c r="Q14" s="87">
        <f t="shared" si="0"/>
        <v>4.8776422111513437E-2</v>
      </c>
      <c r="R14" s="87">
        <f>P14/'סכום נכסי הקרן'!$C$42</f>
        <v>9.1275385118864179E-4</v>
      </c>
      <c r="BE14" s="1" t="s">
        <v>169</v>
      </c>
    </row>
    <row r="15" spans="2:57">
      <c r="B15" s="79" t="s">
        <v>2513</v>
      </c>
      <c r="C15" s="89" t="s">
        <v>2459</v>
      </c>
      <c r="D15" s="76">
        <v>6868</v>
      </c>
      <c r="E15" s="76"/>
      <c r="F15" s="76" t="s">
        <v>694</v>
      </c>
      <c r="G15" s="99">
        <v>43555</v>
      </c>
      <c r="H15" s="76"/>
      <c r="I15" s="86">
        <v>6.3800000000000008</v>
      </c>
      <c r="J15" s="89" t="s">
        <v>27</v>
      </c>
      <c r="K15" s="89" t="s">
        <v>164</v>
      </c>
      <c r="L15" s="90">
        <v>3.2200000000000006E-2</v>
      </c>
      <c r="M15" s="90">
        <v>3.2200000000000006E-2</v>
      </c>
      <c r="N15" s="86">
        <v>386023.43</v>
      </c>
      <c r="O15" s="88">
        <v>110.55</v>
      </c>
      <c r="P15" s="86">
        <v>426.74885999999998</v>
      </c>
      <c r="Q15" s="87">
        <f t="shared" si="0"/>
        <v>9.7277920470741682E-3</v>
      </c>
      <c r="R15" s="87">
        <f>P15/'סכום נכסי הקרן'!$C$42</f>
        <v>1.8203630504569799E-4</v>
      </c>
      <c r="BE15" s="1" t="s">
        <v>171</v>
      </c>
    </row>
    <row r="16" spans="2:57">
      <c r="B16" s="79" t="s">
        <v>2513</v>
      </c>
      <c r="C16" s="89" t="s">
        <v>2459</v>
      </c>
      <c r="D16" s="76">
        <v>6867</v>
      </c>
      <c r="E16" s="76"/>
      <c r="F16" s="76" t="s">
        <v>694</v>
      </c>
      <c r="G16" s="99">
        <v>43555</v>
      </c>
      <c r="H16" s="76"/>
      <c r="I16" s="86">
        <v>6.4999999999999991</v>
      </c>
      <c r="J16" s="89" t="s">
        <v>27</v>
      </c>
      <c r="K16" s="89" t="s">
        <v>164</v>
      </c>
      <c r="L16" s="90">
        <v>1.84E-2</v>
      </c>
      <c r="M16" s="90">
        <v>1.84E-2</v>
      </c>
      <c r="N16" s="86">
        <v>976379.94</v>
      </c>
      <c r="O16" s="88">
        <v>107.18</v>
      </c>
      <c r="P16" s="86">
        <v>1046.4838999999999</v>
      </c>
      <c r="Q16" s="87">
        <f t="shared" si="0"/>
        <v>2.38547274849455E-2</v>
      </c>
      <c r="R16" s="87">
        <f>P16/'סכום נכסי הקרן'!$C$42</f>
        <v>4.4639384026898558E-4</v>
      </c>
      <c r="BE16" s="1" t="s">
        <v>170</v>
      </c>
    </row>
    <row r="17" spans="2:57">
      <c r="B17" s="79" t="s">
        <v>2513</v>
      </c>
      <c r="C17" s="89" t="s">
        <v>2459</v>
      </c>
      <c r="D17" s="76">
        <v>6866</v>
      </c>
      <c r="E17" s="76"/>
      <c r="F17" s="76" t="s">
        <v>694</v>
      </c>
      <c r="G17" s="99">
        <v>43555</v>
      </c>
      <c r="H17" s="76"/>
      <c r="I17" s="86">
        <v>7.3699999999999992</v>
      </c>
      <c r="J17" s="89" t="s">
        <v>27</v>
      </c>
      <c r="K17" s="89" t="s">
        <v>164</v>
      </c>
      <c r="L17" s="90">
        <v>3.3999999999999998E-3</v>
      </c>
      <c r="M17" s="90">
        <v>3.3999999999999998E-3</v>
      </c>
      <c r="N17" s="86">
        <v>1368530.98</v>
      </c>
      <c r="O17" s="88">
        <v>105.55</v>
      </c>
      <c r="P17" s="86">
        <v>1444.4842900000001</v>
      </c>
      <c r="Q17" s="87">
        <f t="shared" si="0"/>
        <v>3.2927194669917989E-2</v>
      </c>
      <c r="R17" s="87">
        <f>P17/'סכום נכסי הקרן'!$C$42</f>
        <v>6.1616704224624875E-4</v>
      </c>
      <c r="BE17" s="1" t="s">
        <v>173</v>
      </c>
    </row>
    <row r="18" spans="2:57">
      <c r="B18" s="79" t="s">
        <v>2513</v>
      </c>
      <c r="C18" s="89" t="s">
        <v>2459</v>
      </c>
      <c r="D18" s="76">
        <v>6865</v>
      </c>
      <c r="E18" s="76"/>
      <c r="F18" s="76" t="s">
        <v>694</v>
      </c>
      <c r="G18" s="99">
        <v>43555</v>
      </c>
      <c r="H18" s="76"/>
      <c r="I18" s="86">
        <v>4.8000000000000007</v>
      </c>
      <c r="J18" s="89" t="s">
        <v>27</v>
      </c>
      <c r="K18" s="89" t="s">
        <v>164</v>
      </c>
      <c r="L18" s="90">
        <v>2.1000000000000001E-2</v>
      </c>
      <c r="M18" s="90">
        <v>2.1000000000000001E-2</v>
      </c>
      <c r="N18" s="86">
        <v>929289.18</v>
      </c>
      <c r="O18" s="88">
        <v>113.69</v>
      </c>
      <c r="P18" s="86">
        <v>1056.5089599999999</v>
      </c>
      <c r="Q18" s="87">
        <f t="shared" si="0"/>
        <v>2.4083249944125449E-2</v>
      </c>
      <c r="R18" s="87">
        <f>P18/'סכום נכסי הקרן'!$C$42</f>
        <v>4.506701841595385E-4</v>
      </c>
      <c r="BE18" s="1" t="s">
        <v>174</v>
      </c>
    </row>
    <row r="19" spans="2:57">
      <c r="B19" s="75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86"/>
      <c r="O19" s="88"/>
      <c r="P19" s="76"/>
      <c r="Q19" s="87"/>
      <c r="R19" s="76"/>
      <c r="BE19" s="1" t="s">
        <v>175</v>
      </c>
    </row>
    <row r="20" spans="2:57">
      <c r="B20" s="94" t="s">
        <v>36</v>
      </c>
      <c r="C20" s="74"/>
      <c r="D20" s="74"/>
      <c r="E20" s="74"/>
      <c r="F20" s="74"/>
      <c r="G20" s="74"/>
      <c r="H20" s="74"/>
      <c r="I20" s="83">
        <v>5.5126993159240731</v>
      </c>
      <c r="J20" s="74"/>
      <c r="K20" s="74"/>
      <c r="L20" s="74"/>
      <c r="M20" s="96">
        <v>2.8303101328137723E-2</v>
      </c>
      <c r="N20" s="83"/>
      <c r="O20" s="85"/>
      <c r="P20" s="83">
        <f>SUM(P21:P46)</f>
        <v>16862.791900000004</v>
      </c>
      <c r="Q20" s="84">
        <f t="shared" ref="Q20:Q46" si="1">P20/$P$10</f>
        <v>0.38438938755755958</v>
      </c>
      <c r="R20" s="84">
        <f>P20/'סכום נכסי הקרן'!$C$42</f>
        <v>7.1930838438104463E-3</v>
      </c>
      <c r="BE20" s="1" t="s">
        <v>176</v>
      </c>
    </row>
    <row r="21" spans="2:57">
      <c r="B21" s="79" t="s">
        <v>2514</v>
      </c>
      <c r="C21" s="89" t="s">
        <v>2459</v>
      </c>
      <c r="D21" s="76">
        <v>6686</v>
      </c>
      <c r="E21" s="76"/>
      <c r="F21" s="76" t="s">
        <v>1867</v>
      </c>
      <c r="G21" s="99">
        <v>43471</v>
      </c>
      <c r="H21" s="76" t="s">
        <v>2458</v>
      </c>
      <c r="I21" s="86">
        <v>0.52</v>
      </c>
      <c r="J21" s="89" t="s">
        <v>156</v>
      </c>
      <c r="K21" s="89" t="s">
        <v>164</v>
      </c>
      <c r="L21" s="90">
        <v>2.2970000000000001E-2</v>
      </c>
      <c r="M21" s="90">
        <v>1.83E-2</v>
      </c>
      <c r="N21" s="86">
        <v>1639310</v>
      </c>
      <c r="O21" s="88">
        <v>101.35</v>
      </c>
      <c r="P21" s="86">
        <v>1661.4406399999998</v>
      </c>
      <c r="Q21" s="87">
        <f t="shared" si="1"/>
        <v>3.7872740994499235E-2</v>
      </c>
      <c r="R21" s="87">
        <f>P21/'סכום נכסי הקרן'!$C$42</f>
        <v>7.0871311796441507E-4</v>
      </c>
      <c r="BE21" s="1" t="s">
        <v>177</v>
      </c>
    </row>
    <row r="22" spans="2:57">
      <c r="B22" s="79" t="s">
        <v>2515</v>
      </c>
      <c r="C22" s="89" t="s">
        <v>2459</v>
      </c>
      <c r="D22" s="76">
        <v>7699</v>
      </c>
      <c r="E22" s="76"/>
      <c r="F22" s="76" t="s">
        <v>2460</v>
      </c>
      <c r="G22" s="99">
        <v>43977</v>
      </c>
      <c r="H22" s="76" t="s">
        <v>2458</v>
      </c>
      <c r="I22" s="86">
        <v>10.29</v>
      </c>
      <c r="J22" s="89" t="s">
        <v>399</v>
      </c>
      <c r="K22" s="89" t="s">
        <v>164</v>
      </c>
      <c r="L22" s="90">
        <v>1.908E-2</v>
      </c>
      <c r="M22" s="90">
        <v>2.4999999999999994E-2</v>
      </c>
      <c r="N22" s="86">
        <v>713532.38</v>
      </c>
      <c r="O22" s="88">
        <v>94.31</v>
      </c>
      <c r="P22" s="86">
        <v>672.93241</v>
      </c>
      <c r="Q22" s="87">
        <f t="shared" si="1"/>
        <v>1.5339575942198072E-2</v>
      </c>
      <c r="R22" s="87">
        <f>P22/'סכום נכסי הקרן'!$C$42</f>
        <v>2.8704969349395968E-4</v>
      </c>
      <c r="BE22" s="1" t="s">
        <v>27</v>
      </c>
    </row>
    <row r="23" spans="2:57">
      <c r="B23" s="79" t="s">
        <v>2515</v>
      </c>
      <c r="C23" s="89" t="s">
        <v>2459</v>
      </c>
      <c r="D23" s="76">
        <v>7567</v>
      </c>
      <c r="E23" s="76"/>
      <c r="F23" s="76" t="s">
        <v>2460</v>
      </c>
      <c r="G23" s="99">
        <v>43919</v>
      </c>
      <c r="H23" s="76" t="s">
        <v>2458</v>
      </c>
      <c r="I23" s="86">
        <v>10.01</v>
      </c>
      <c r="J23" s="89" t="s">
        <v>399</v>
      </c>
      <c r="K23" s="89" t="s">
        <v>164</v>
      </c>
      <c r="L23" s="90">
        <v>2.69E-2</v>
      </c>
      <c r="M23" s="90">
        <v>1.8700000000000001E-2</v>
      </c>
      <c r="N23" s="86">
        <v>396406.88</v>
      </c>
      <c r="O23" s="88">
        <v>108.53</v>
      </c>
      <c r="P23" s="86">
        <v>430.22037999999998</v>
      </c>
      <c r="Q23" s="87">
        <f t="shared" si="1"/>
        <v>9.80692576672197E-3</v>
      </c>
      <c r="R23" s="87">
        <f>P23/'סכום נכסי הקרן'!$C$42</f>
        <v>1.8351713541907551E-4</v>
      </c>
    </row>
    <row r="24" spans="2:57">
      <c r="B24" s="79" t="s">
        <v>2515</v>
      </c>
      <c r="C24" s="89" t="s">
        <v>2459</v>
      </c>
      <c r="D24" s="76">
        <v>7566</v>
      </c>
      <c r="E24" s="76"/>
      <c r="F24" s="76" t="s">
        <v>2460</v>
      </c>
      <c r="G24" s="99">
        <v>43919</v>
      </c>
      <c r="H24" s="76" t="s">
        <v>2458</v>
      </c>
      <c r="I24" s="86">
        <v>9.6300000000000008</v>
      </c>
      <c r="J24" s="89" t="s">
        <v>399</v>
      </c>
      <c r="K24" s="89" t="s">
        <v>164</v>
      </c>
      <c r="L24" s="90">
        <v>2.69E-2</v>
      </c>
      <c r="M24" s="90">
        <v>1.8600000000000002E-2</v>
      </c>
      <c r="N24" s="86">
        <v>396406.88</v>
      </c>
      <c r="O24" s="88">
        <v>108.33</v>
      </c>
      <c r="P24" s="86">
        <v>429.42757</v>
      </c>
      <c r="Q24" s="87">
        <f t="shared" si="1"/>
        <v>9.7888535665693072E-3</v>
      </c>
      <c r="R24" s="87">
        <f>P24/'סכום נכסי הקרן'!$C$42</f>
        <v>1.8317895009151947E-4</v>
      </c>
    </row>
    <row r="25" spans="2:57">
      <c r="B25" s="79" t="s">
        <v>2515</v>
      </c>
      <c r="C25" s="89" t="s">
        <v>2459</v>
      </c>
      <c r="D25" s="76">
        <v>7700</v>
      </c>
      <c r="E25" s="76"/>
      <c r="F25" s="76" t="s">
        <v>2460</v>
      </c>
      <c r="G25" s="99">
        <v>43977</v>
      </c>
      <c r="H25" s="76" t="s">
        <v>2458</v>
      </c>
      <c r="I25" s="86">
        <v>9.91</v>
      </c>
      <c r="J25" s="89" t="s">
        <v>399</v>
      </c>
      <c r="K25" s="89" t="s">
        <v>164</v>
      </c>
      <c r="L25" s="90">
        <v>1.8769999999999998E-2</v>
      </c>
      <c r="M25" s="90">
        <v>2.4900000000000002E-2</v>
      </c>
      <c r="N25" s="86">
        <v>475688.26</v>
      </c>
      <c r="O25" s="88">
        <v>94.33</v>
      </c>
      <c r="P25" s="86">
        <v>448.71672999999998</v>
      </c>
      <c r="Q25" s="87">
        <f t="shared" si="1"/>
        <v>1.0228552309391351E-2</v>
      </c>
      <c r="R25" s="87">
        <f>P25/'סכום נכסי הקרן'!$C$42</f>
        <v>1.9140703865357274E-4</v>
      </c>
    </row>
    <row r="26" spans="2:57">
      <c r="B26" s="79" t="s">
        <v>2516</v>
      </c>
      <c r="C26" s="89" t="s">
        <v>2461</v>
      </c>
      <c r="D26" s="76">
        <v>9912270</v>
      </c>
      <c r="E26" s="76"/>
      <c r="F26" s="76" t="s">
        <v>639</v>
      </c>
      <c r="G26" s="99">
        <v>43801</v>
      </c>
      <c r="H26" s="76" t="s">
        <v>338</v>
      </c>
      <c r="I26" s="86">
        <v>6.4499999999999993</v>
      </c>
      <c r="J26" s="89" t="s">
        <v>463</v>
      </c>
      <c r="K26" s="89" t="s">
        <v>165</v>
      </c>
      <c r="L26" s="90">
        <v>2.3629999999999998E-2</v>
      </c>
      <c r="M26" s="90">
        <v>3.7399999999999996E-2</v>
      </c>
      <c r="N26" s="86">
        <v>1075458.5600000001</v>
      </c>
      <c r="O26" s="88">
        <v>91.98</v>
      </c>
      <c r="P26" s="86">
        <v>3840.8922400000001</v>
      </c>
      <c r="Q26" s="87">
        <f t="shared" si="1"/>
        <v>8.7553604679672464E-2</v>
      </c>
      <c r="R26" s="87">
        <f>P26/'סכום נכסי הקרן'!$C$42</f>
        <v>1.6383917966372407E-3</v>
      </c>
    </row>
    <row r="27" spans="2:57">
      <c r="B27" s="79" t="s">
        <v>2517</v>
      </c>
      <c r="C27" s="89" t="s">
        <v>2459</v>
      </c>
      <c r="D27" s="76">
        <v>7497</v>
      </c>
      <c r="E27" s="76"/>
      <c r="F27" s="76" t="s">
        <v>326</v>
      </c>
      <c r="G27" s="99">
        <v>43902</v>
      </c>
      <c r="H27" s="76" t="s">
        <v>2458</v>
      </c>
      <c r="I27" s="86">
        <v>8.06</v>
      </c>
      <c r="J27" s="89" t="s">
        <v>399</v>
      </c>
      <c r="K27" s="89" t="s">
        <v>164</v>
      </c>
      <c r="L27" s="90">
        <v>2.7000000000000003E-2</v>
      </c>
      <c r="M27" s="90">
        <v>1.7899999999999999E-2</v>
      </c>
      <c r="N27" s="86">
        <v>746149.45</v>
      </c>
      <c r="O27" s="88">
        <v>107.63</v>
      </c>
      <c r="P27" s="86">
        <v>803.08063000000004</v>
      </c>
      <c r="Q27" s="87">
        <f t="shared" si="1"/>
        <v>1.8306320409791636E-2</v>
      </c>
      <c r="R27" s="87">
        <f>P27/'סכום נכסי הקרן'!$C$42</f>
        <v>3.4256642311586102E-4</v>
      </c>
    </row>
    <row r="28" spans="2:57">
      <c r="B28" s="79" t="s">
        <v>2517</v>
      </c>
      <c r="C28" s="89" t="s">
        <v>2459</v>
      </c>
      <c r="D28" s="76">
        <v>7583</v>
      </c>
      <c r="E28" s="76"/>
      <c r="F28" s="76" t="s">
        <v>326</v>
      </c>
      <c r="G28" s="99">
        <v>43926</v>
      </c>
      <c r="H28" s="76" t="s">
        <v>2458</v>
      </c>
      <c r="I28" s="86">
        <v>8.0299999999999994</v>
      </c>
      <c r="J28" s="89" t="s">
        <v>399</v>
      </c>
      <c r="K28" s="89" t="s">
        <v>164</v>
      </c>
      <c r="L28" s="90">
        <v>2.7000000000000003E-2</v>
      </c>
      <c r="M28" s="90">
        <v>2.23E-2</v>
      </c>
      <c r="N28" s="86">
        <v>36519.279999999999</v>
      </c>
      <c r="O28" s="88">
        <v>103.96</v>
      </c>
      <c r="P28" s="86">
        <v>37.965440000000001</v>
      </c>
      <c r="Q28" s="87">
        <f t="shared" si="1"/>
        <v>8.6542681167483735E-4</v>
      </c>
      <c r="R28" s="87">
        <f>P28/'סכום נכסי הקרן'!$C$42</f>
        <v>1.6194743711873404E-5</v>
      </c>
    </row>
    <row r="29" spans="2:57">
      <c r="B29" s="79" t="s">
        <v>2517</v>
      </c>
      <c r="C29" s="89" t="s">
        <v>2459</v>
      </c>
      <c r="D29" s="76">
        <v>7658</v>
      </c>
      <c r="E29" s="76"/>
      <c r="F29" s="76" t="s">
        <v>326</v>
      </c>
      <c r="G29" s="99">
        <v>43956</v>
      </c>
      <c r="H29" s="76" t="s">
        <v>2458</v>
      </c>
      <c r="I29" s="86">
        <v>7.99</v>
      </c>
      <c r="J29" s="89" t="s">
        <v>399</v>
      </c>
      <c r="K29" s="89" t="s">
        <v>164</v>
      </c>
      <c r="L29" s="90">
        <v>2.7000000000000003E-2</v>
      </c>
      <c r="M29" s="90">
        <v>2.7300000000000001E-2</v>
      </c>
      <c r="N29" s="86">
        <v>53298.25</v>
      </c>
      <c r="O29" s="88">
        <v>99.96</v>
      </c>
      <c r="P29" s="86">
        <v>53.27693</v>
      </c>
      <c r="Q29" s="87">
        <f t="shared" si="1"/>
        <v>1.2144540841808626E-3</v>
      </c>
      <c r="R29" s="87">
        <f>P29/'סכום נכסי הקרן'!$C$42</f>
        <v>2.2726095815178741E-5</v>
      </c>
    </row>
    <row r="30" spans="2:57">
      <c r="B30" s="79" t="s">
        <v>2517</v>
      </c>
      <c r="C30" s="89" t="s">
        <v>2459</v>
      </c>
      <c r="D30" s="76">
        <v>7716</v>
      </c>
      <c r="E30" s="76"/>
      <c r="F30" s="76" t="s">
        <v>326</v>
      </c>
      <c r="G30" s="99">
        <v>43986</v>
      </c>
      <c r="H30" s="76" t="s">
        <v>2458</v>
      </c>
      <c r="I30" s="86">
        <v>7.9799999999999995</v>
      </c>
      <c r="J30" s="89" t="s">
        <v>399</v>
      </c>
      <c r="K30" s="89" t="s">
        <v>164</v>
      </c>
      <c r="L30" s="90">
        <v>2.7000000000000003E-2</v>
      </c>
      <c r="M30" s="90">
        <v>2.9299999999999996E-2</v>
      </c>
      <c r="N30" s="86">
        <v>47502.26</v>
      </c>
      <c r="O30" s="88">
        <v>98.44</v>
      </c>
      <c r="P30" s="86">
        <v>46.761230000000005</v>
      </c>
      <c r="Q30" s="87">
        <f t="shared" si="1"/>
        <v>1.065927912040365E-3</v>
      </c>
      <c r="R30" s="87">
        <f>P30/'סכום נכסי הקרן'!$C$42</f>
        <v>1.994672353334944E-5</v>
      </c>
    </row>
    <row r="31" spans="2:57">
      <c r="B31" s="79" t="s">
        <v>2518</v>
      </c>
      <c r="C31" s="89" t="s">
        <v>2459</v>
      </c>
      <c r="D31" s="76">
        <v>7490</v>
      </c>
      <c r="E31" s="76"/>
      <c r="F31" s="76" t="s">
        <v>326</v>
      </c>
      <c r="G31" s="99">
        <v>43899</v>
      </c>
      <c r="H31" s="76" t="s">
        <v>2458</v>
      </c>
      <c r="I31" s="86">
        <v>4.67</v>
      </c>
      <c r="J31" s="89" t="s">
        <v>156</v>
      </c>
      <c r="K31" s="89" t="s">
        <v>164</v>
      </c>
      <c r="L31" s="90">
        <v>2.3889999999999998E-2</v>
      </c>
      <c r="M31" s="90">
        <v>2.2400000000000003E-2</v>
      </c>
      <c r="N31" s="86">
        <v>544839.68999999994</v>
      </c>
      <c r="O31" s="88">
        <v>100.73</v>
      </c>
      <c r="P31" s="86">
        <v>548.81700000000001</v>
      </c>
      <c r="Q31" s="87">
        <f t="shared" si="1"/>
        <v>1.251035011059925E-2</v>
      </c>
      <c r="R31" s="87">
        <f>P31/'סכום נכסי הקרן'!$C$42</f>
        <v>2.3410635198009629E-4</v>
      </c>
    </row>
    <row r="32" spans="2:57">
      <c r="B32" s="79" t="s">
        <v>2518</v>
      </c>
      <c r="C32" s="89" t="s">
        <v>2459</v>
      </c>
      <c r="D32" s="76">
        <v>7491</v>
      </c>
      <c r="E32" s="76"/>
      <c r="F32" s="76" t="s">
        <v>326</v>
      </c>
      <c r="G32" s="99">
        <v>43899</v>
      </c>
      <c r="H32" s="76" t="s">
        <v>2458</v>
      </c>
      <c r="I32" s="86">
        <v>4.84</v>
      </c>
      <c r="J32" s="89" t="s">
        <v>156</v>
      </c>
      <c r="K32" s="89" t="s">
        <v>164</v>
      </c>
      <c r="L32" s="90">
        <v>1.2969999999999999E-2</v>
      </c>
      <c r="M32" s="90">
        <v>1.03E-2</v>
      </c>
      <c r="N32" s="86">
        <v>1089679.3799999999</v>
      </c>
      <c r="O32" s="88">
        <v>101.29</v>
      </c>
      <c r="P32" s="86">
        <v>1103.7362900000001</v>
      </c>
      <c r="Q32" s="87">
        <f t="shared" si="1"/>
        <v>2.5159802662224215E-2</v>
      </c>
      <c r="R32" s="87">
        <f>P32/'סכום נכסי הקרן'!$C$42</f>
        <v>4.7081572983334271E-4</v>
      </c>
    </row>
    <row r="33" spans="2:18">
      <c r="B33" s="79" t="s">
        <v>2519</v>
      </c>
      <c r="C33" s="89" t="s">
        <v>2459</v>
      </c>
      <c r="D33" s="76">
        <v>523632</v>
      </c>
      <c r="E33" s="76"/>
      <c r="F33" s="76" t="s">
        <v>326</v>
      </c>
      <c r="G33" s="99">
        <v>43321</v>
      </c>
      <c r="H33" s="76" t="s">
        <v>2458</v>
      </c>
      <c r="I33" s="86">
        <v>1.0899999999999999</v>
      </c>
      <c r="J33" s="89" t="s">
        <v>156</v>
      </c>
      <c r="K33" s="89" t="s">
        <v>164</v>
      </c>
      <c r="L33" s="90">
        <v>2.3980000000000001E-2</v>
      </c>
      <c r="M33" s="90">
        <v>2.1899999999999999E-2</v>
      </c>
      <c r="N33" s="86">
        <v>44967.9</v>
      </c>
      <c r="O33" s="88">
        <v>100.58</v>
      </c>
      <c r="P33" s="86">
        <v>45.22871</v>
      </c>
      <c r="Q33" s="87">
        <f t="shared" si="1"/>
        <v>1.0309939326783998E-3</v>
      </c>
      <c r="R33" s="87">
        <f>P33/'סכום נכסי הקרן'!$C$42</f>
        <v>1.9293003501833399E-5</v>
      </c>
    </row>
    <row r="34" spans="2:18">
      <c r="B34" s="79" t="s">
        <v>2519</v>
      </c>
      <c r="C34" s="89" t="s">
        <v>2459</v>
      </c>
      <c r="D34" s="76">
        <v>524747</v>
      </c>
      <c r="E34" s="76"/>
      <c r="F34" s="76" t="s">
        <v>326</v>
      </c>
      <c r="G34" s="99">
        <v>43343</v>
      </c>
      <c r="H34" s="76" t="s">
        <v>2458</v>
      </c>
      <c r="I34" s="86">
        <v>1.1500000000000001</v>
      </c>
      <c r="J34" s="89" t="s">
        <v>156</v>
      </c>
      <c r="K34" s="89" t="s">
        <v>164</v>
      </c>
      <c r="L34" s="90">
        <v>2.3789999999999999E-2</v>
      </c>
      <c r="M34" s="90">
        <v>2.3200000000000002E-2</v>
      </c>
      <c r="N34" s="86">
        <v>44967.9</v>
      </c>
      <c r="O34" s="88">
        <v>100.28</v>
      </c>
      <c r="P34" s="86">
        <v>45.093809999999998</v>
      </c>
      <c r="Q34" s="87">
        <f t="shared" si="1"/>
        <v>1.0279188708091067E-3</v>
      </c>
      <c r="R34" s="87">
        <f>P34/'סכום נכסי הקרן'!$C$42</f>
        <v>1.9235459827198475E-5</v>
      </c>
    </row>
    <row r="35" spans="2:18">
      <c r="B35" s="79" t="s">
        <v>2519</v>
      </c>
      <c r="C35" s="89" t="s">
        <v>2459</v>
      </c>
      <c r="D35" s="76">
        <v>545876</v>
      </c>
      <c r="E35" s="76"/>
      <c r="F35" s="76" t="s">
        <v>326</v>
      </c>
      <c r="G35" s="99">
        <v>43614</v>
      </c>
      <c r="H35" s="76" t="s">
        <v>2458</v>
      </c>
      <c r="I35" s="86">
        <v>1.5</v>
      </c>
      <c r="J35" s="89" t="s">
        <v>156</v>
      </c>
      <c r="K35" s="89" t="s">
        <v>164</v>
      </c>
      <c r="L35" s="90">
        <v>2.427E-2</v>
      </c>
      <c r="M35" s="90">
        <v>2.52E-2</v>
      </c>
      <c r="N35" s="86">
        <v>59957.19</v>
      </c>
      <c r="O35" s="88">
        <v>100.09</v>
      </c>
      <c r="P35" s="86">
        <v>60.011150000000001</v>
      </c>
      <c r="Q35" s="87">
        <f t="shared" si="1"/>
        <v>1.3679614462374309E-3</v>
      </c>
      <c r="R35" s="87">
        <f>P35/'סכום נכסי הקרן'!$C$42</f>
        <v>2.5598681171739133E-5</v>
      </c>
    </row>
    <row r="36" spans="2:18">
      <c r="B36" s="79" t="s">
        <v>2519</v>
      </c>
      <c r="C36" s="89" t="s">
        <v>2459</v>
      </c>
      <c r="D36" s="76">
        <v>7355</v>
      </c>
      <c r="E36" s="76"/>
      <c r="F36" s="76" t="s">
        <v>326</v>
      </c>
      <c r="G36" s="99">
        <v>43842</v>
      </c>
      <c r="H36" s="76" t="s">
        <v>2458</v>
      </c>
      <c r="I36" s="86">
        <v>1.7199999999999998</v>
      </c>
      <c r="J36" s="89" t="s">
        <v>156</v>
      </c>
      <c r="K36" s="89" t="s">
        <v>164</v>
      </c>
      <c r="L36" s="90">
        <v>2.0838000000000002E-2</v>
      </c>
      <c r="M36" s="90">
        <v>3.4200000000000001E-2</v>
      </c>
      <c r="N36" s="86">
        <v>74946.48</v>
      </c>
      <c r="O36" s="88">
        <v>98.25</v>
      </c>
      <c r="P36" s="86">
        <v>73.634910000000005</v>
      </c>
      <c r="Q36" s="87">
        <f t="shared" si="1"/>
        <v>1.6785167085977034E-3</v>
      </c>
      <c r="R36" s="87">
        <f>P36/'סכום נכסי הקרן'!$C$42</f>
        <v>3.1410106025292061E-5</v>
      </c>
    </row>
    <row r="37" spans="2:18">
      <c r="B37" s="79" t="s">
        <v>2520</v>
      </c>
      <c r="C37" s="89" t="s">
        <v>2461</v>
      </c>
      <c r="D37" s="76">
        <v>7127</v>
      </c>
      <c r="E37" s="76"/>
      <c r="F37" s="76" t="s">
        <v>326</v>
      </c>
      <c r="G37" s="99">
        <v>43631</v>
      </c>
      <c r="H37" s="76" t="s">
        <v>2458</v>
      </c>
      <c r="I37" s="86">
        <v>6.5600000000000005</v>
      </c>
      <c r="J37" s="89" t="s">
        <v>399</v>
      </c>
      <c r="K37" s="89" t="s">
        <v>164</v>
      </c>
      <c r="L37" s="90">
        <v>3.1E-2</v>
      </c>
      <c r="M37" s="90">
        <v>2.6699999999999998E-2</v>
      </c>
      <c r="N37" s="86">
        <v>852388.47</v>
      </c>
      <c r="O37" s="88">
        <v>103.12</v>
      </c>
      <c r="P37" s="86">
        <v>878.98298999999997</v>
      </c>
      <c r="Q37" s="87">
        <f t="shared" si="1"/>
        <v>2.003652391628058E-2</v>
      </c>
      <c r="R37" s="87">
        <f>P37/'סכום נכסי הקרן'!$C$42</f>
        <v>3.7494374489393996E-4</v>
      </c>
    </row>
    <row r="38" spans="2:18">
      <c r="B38" s="79" t="s">
        <v>2520</v>
      </c>
      <c r="C38" s="89" t="s">
        <v>2461</v>
      </c>
      <c r="D38" s="76">
        <v>7128</v>
      </c>
      <c r="E38" s="76"/>
      <c r="F38" s="76" t="s">
        <v>326</v>
      </c>
      <c r="G38" s="99">
        <v>43634</v>
      </c>
      <c r="H38" s="76" t="s">
        <v>2458</v>
      </c>
      <c r="I38" s="86">
        <v>6.5900000000000007</v>
      </c>
      <c r="J38" s="89" t="s">
        <v>399</v>
      </c>
      <c r="K38" s="89" t="s">
        <v>164</v>
      </c>
      <c r="L38" s="90">
        <v>2.4900000000000002E-2</v>
      </c>
      <c r="M38" s="90">
        <v>2.6200000000000001E-2</v>
      </c>
      <c r="N38" s="86">
        <v>361401.73</v>
      </c>
      <c r="O38" s="88">
        <v>100.87</v>
      </c>
      <c r="P38" s="86">
        <v>364.54590999999999</v>
      </c>
      <c r="Q38" s="87">
        <f t="shared" si="1"/>
        <v>8.3098682538751602E-3</v>
      </c>
      <c r="R38" s="87">
        <f>P38/'סכום נכסי הקרן'!$C$42</f>
        <v>1.5550267779490157E-4</v>
      </c>
    </row>
    <row r="39" spans="2:18">
      <c r="B39" s="79" t="s">
        <v>2520</v>
      </c>
      <c r="C39" s="89" t="s">
        <v>2461</v>
      </c>
      <c r="D39" s="76">
        <v>7130</v>
      </c>
      <c r="E39" s="76"/>
      <c r="F39" s="76" t="s">
        <v>326</v>
      </c>
      <c r="G39" s="99">
        <v>43634</v>
      </c>
      <c r="H39" s="76" t="s">
        <v>2458</v>
      </c>
      <c r="I39" s="86">
        <v>6.93</v>
      </c>
      <c r="J39" s="89" t="s">
        <v>399</v>
      </c>
      <c r="K39" s="89" t="s">
        <v>164</v>
      </c>
      <c r="L39" s="90">
        <v>3.6000000000000004E-2</v>
      </c>
      <c r="M39" s="90">
        <v>2.6699999999999998E-2</v>
      </c>
      <c r="N39" s="86">
        <v>227805.2</v>
      </c>
      <c r="O39" s="88">
        <v>106.83</v>
      </c>
      <c r="P39" s="86">
        <v>243.36429000000001</v>
      </c>
      <c r="Q39" s="87">
        <f t="shared" si="1"/>
        <v>5.5475185213238803E-3</v>
      </c>
      <c r="R39" s="87">
        <f>P39/'סכום נכסי הקרן'!$C$42</f>
        <v>1.038107896332042E-4</v>
      </c>
    </row>
    <row r="40" spans="2:18">
      <c r="B40" s="79" t="s">
        <v>2521</v>
      </c>
      <c r="C40" s="89" t="s">
        <v>2461</v>
      </c>
      <c r="D40" s="76">
        <v>84666730</v>
      </c>
      <c r="E40" s="76"/>
      <c r="F40" s="76" t="s">
        <v>649</v>
      </c>
      <c r="G40" s="99">
        <v>43530</v>
      </c>
      <c r="H40" s="76" t="s">
        <v>160</v>
      </c>
      <c r="I40" s="86">
        <v>6.22</v>
      </c>
      <c r="J40" s="89" t="s">
        <v>463</v>
      </c>
      <c r="K40" s="89" t="s">
        <v>164</v>
      </c>
      <c r="L40" s="90">
        <v>3.4165000000000001E-2</v>
      </c>
      <c r="M40" s="90">
        <v>4.2199999999999994E-2</v>
      </c>
      <c r="N40" s="86">
        <v>429956.01</v>
      </c>
      <c r="O40" s="88">
        <v>95.38</v>
      </c>
      <c r="P40" s="86">
        <v>410.09204</v>
      </c>
      <c r="Q40" s="87">
        <f t="shared" si="1"/>
        <v>9.3480978139705434E-3</v>
      </c>
      <c r="R40" s="87">
        <f>P40/'סכום נכסי הקרן'!$C$42</f>
        <v>1.7493108169112058E-4</v>
      </c>
    </row>
    <row r="41" spans="2:18">
      <c r="B41" s="79" t="s">
        <v>2522</v>
      </c>
      <c r="C41" s="89" t="s">
        <v>2461</v>
      </c>
      <c r="D41" s="76">
        <v>84666732</v>
      </c>
      <c r="E41" s="76"/>
      <c r="F41" s="76" t="s">
        <v>649</v>
      </c>
      <c r="G41" s="99">
        <v>43530</v>
      </c>
      <c r="H41" s="76" t="s">
        <v>160</v>
      </c>
      <c r="I41" s="86">
        <v>6.39</v>
      </c>
      <c r="J41" s="89" t="s">
        <v>463</v>
      </c>
      <c r="K41" s="89" t="s">
        <v>164</v>
      </c>
      <c r="L41" s="90">
        <v>3.4165000000000001E-2</v>
      </c>
      <c r="M41" s="90">
        <v>4.2199999999999994E-2</v>
      </c>
      <c r="N41" s="86">
        <v>898539.7</v>
      </c>
      <c r="O41" s="88">
        <v>95.26</v>
      </c>
      <c r="P41" s="86">
        <v>855.94892000000004</v>
      </c>
      <c r="Q41" s="87">
        <f t="shared" si="1"/>
        <v>1.9511459495586522E-2</v>
      </c>
      <c r="R41" s="87">
        <f>P41/'סכום נכסי הקרן'!$C$42</f>
        <v>3.6511820723939545E-4</v>
      </c>
    </row>
    <row r="42" spans="2:18">
      <c r="B42" s="79" t="s">
        <v>2523</v>
      </c>
      <c r="C42" s="89" t="s">
        <v>2459</v>
      </c>
      <c r="D42" s="76">
        <v>7561</v>
      </c>
      <c r="E42" s="76"/>
      <c r="F42" s="76" t="s">
        <v>940</v>
      </c>
      <c r="G42" s="99">
        <v>43920</v>
      </c>
      <c r="H42" s="76" t="s">
        <v>2458</v>
      </c>
      <c r="I42" s="86">
        <v>6.93</v>
      </c>
      <c r="J42" s="89" t="s">
        <v>2462</v>
      </c>
      <c r="K42" s="89" t="s">
        <v>164</v>
      </c>
      <c r="L42" s="90">
        <v>5.5918000000000002E-2</v>
      </c>
      <c r="M42" s="90">
        <v>4.3899999999999988E-2</v>
      </c>
      <c r="N42" s="86">
        <v>676046.3</v>
      </c>
      <c r="O42" s="88">
        <v>110.26</v>
      </c>
      <c r="P42" s="86">
        <v>745.40866000000005</v>
      </c>
      <c r="Q42" s="87">
        <f t="shared" si="1"/>
        <v>1.6991680855499444E-2</v>
      </c>
      <c r="R42" s="87">
        <f>P42/'סכום נכסי הקרן'!$C$42</f>
        <v>3.1796555523420727E-4</v>
      </c>
    </row>
    <row r="43" spans="2:18">
      <c r="B43" s="79" t="s">
        <v>2524</v>
      </c>
      <c r="C43" s="89" t="s">
        <v>2459</v>
      </c>
      <c r="D43" s="76">
        <v>7202</v>
      </c>
      <c r="E43" s="76"/>
      <c r="F43" s="76" t="s">
        <v>694</v>
      </c>
      <c r="G43" s="99">
        <v>43734</v>
      </c>
      <c r="H43" s="76"/>
      <c r="I43" s="86">
        <v>1.78</v>
      </c>
      <c r="J43" s="89" t="s">
        <v>653</v>
      </c>
      <c r="K43" s="89" t="s">
        <v>164</v>
      </c>
      <c r="L43" s="90">
        <v>2.1000000000000001E-2</v>
      </c>
      <c r="M43" s="90">
        <v>2.9399999999999996E-2</v>
      </c>
      <c r="N43" s="86">
        <v>643026.01</v>
      </c>
      <c r="O43" s="88">
        <v>98.57</v>
      </c>
      <c r="P43" s="86">
        <v>633.83071999999993</v>
      </c>
      <c r="Q43" s="87">
        <f t="shared" si="1"/>
        <v>1.4448248173896219E-2</v>
      </c>
      <c r="R43" s="87">
        <f>P43/'סכום נכסי הקרן'!$C$42</f>
        <v>2.7037026482801707E-4</v>
      </c>
    </row>
    <row r="44" spans="2:18">
      <c r="B44" s="79" t="s">
        <v>2524</v>
      </c>
      <c r="C44" s="89" t="s">
        <v>2459</v>
      </c>
      <c r="D44" s="76">
        <v>7372</v>
      </c>
      <c r="E44" s="76"/>
      <c r="F44" s="76" t="s">
        <v>694</v>
      </c>
      <c r="G44" s="99">
        <v>43853</v>
      </c>
      <c r="H44" s="76"/>
      <c r="I44" s="86">
        <v>1.78</v>
      </c>
      <c r="J44" s="89" t="s">
        <v>653</v>
      </c>
      <c r="K44" s="89" t="s">
        <v>164</v>
      </c>
      <c r="L44" s="90">
        <v>2.1000000000000001E-2</v>
      </c>
      <c r="M44" s="90">
        <v>3.56E-2</v>
      </c>
      <c r="N44" s="86">
        <v>46561.24</v>
      </c>
      <c r="O44" s="88">
        <v>97.52</v>
      </c>
      <c r="P44" s="86">
        <v>45.406519999999993</v>
      </c>
      <c r="Q44" s="87">
        <f t="shared" si="1"/>
        <v>1.0350471332045599E-3</v>
      </c>
      <c r="R44" s="87">
        <f>P44/'סכום נכסי הקרן'!$C$42</f>
        <v>1.9368851098474136E-5</v>
      </c>
    </row>
    <row r="45" spans="2:18">
      <c r="B45" s="79" t="s">
        <v>2524</v>
      </c>
      <c r="C45" s="89" t="s">
        <v>2459</v>
      </c>
      <c r="D45" s="76">
        <v>7250</v>
      </c>
      <c r="E45" s="76"/>
      <c r="F45" s="76" t="s">
        <v>694</v>
      </c>
      <c r="G45" s="99">
        <v>43768</v>
      </c>
      <c r="H45" s="76"/>
      <c r="I45" s="86">
        <v>1.78</v>
      </c>
      <c r="J45" s="89" t="s">
        <v>653</v>
      </c>
      <c r="K45" s="89" t="s">
        <v>164</v>
      </c>
      <c r="L45" s="90">
        <v>2.1000000000000001E-2</v>
      </c>
      <c r="M45" s="90">
        <v>3.3400000000000006E-2</v>
      </c>
      <c r="N45" s="86">
        <v>342967.76</v>
      </c>
      <c r="O45" s="88">
        <v>97.89</v>
      </c>
      <c r="P45" s="86">
        <v>335.73113000000001</v>
      </c>
      <c r="Q45" s="87">
        <f t="shared" si="1"/>
        <v>7.6530318472771636E-3</v>
      </c>
      <c r="R45" s="87">
        <f>P45/'סכום נכסי הקרן'!$C$42</f>
        <v>1.4321128917372359E-4</v>
      </c>
    </row>
    <row r="46" spans="2:18">
      <c r="B46" s="79" t="s">
        <v>2525</v>
      </c>
      <c r="C46" s="89" t="s">
        <v>2459</v>
      </c>
      <c r="D46" s="76">
        <v>6718</v>
      </c>
      <c r="E46" s="76"/>
      <c r="F46" s="76" t="s">
        <v>694</v>
      </c>
      <c r="G46" s="99">
        <v>43482</v>
      </c>
      <c r="H46" s="76"/>
      <c r="I46" s="86">
        <v>3.35</v>
      </c>
      <c r="J46" s="89" t="s">
        <v>2462</v>
      </c>
      <c r="K46" s="89" t="s">
        <v>164</v>
      </c>
      <c r="L46" s="90">
        <v>4.1299999999999996E-2</v>
      </c>
      <c r="M46" s="90">
        <v>2.6499999999999999E-2</v>
      </c>
      <c r="N46" s="86">
        <v>1941648.16</v>
      </c>
      <c r="O46" s="88">
        <v>105.49</v>
      </c>
      <c r="P46" s="86">
        <v>2048.2446500000001</v>
      </c>
      <c r="Q46" s="87">
        <f t="shared" si="1"/>
        <v>4.6689985338759225E-2</v>
      </c>
      <c r="R46" s="87">
        <f>P46/'סכום נכסי הקרן'!$C$42</f>
        <v>8.7371033144791283E-4</v>
      </c>
    </row>
    <row r="47" spans="2:18">
      <c r="B47" s="75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86"/>
      <c r="O47" s="88"/>
      <c r="P47" s="76"/>
      <c r="Q47" s="87"/>
      <c r="R47" s="76"/>
    </row>
    <row r="48" spans="2:18">
      <c r="B48" s="73" t="s">
        <v>38</v>
      </c>
      <c r="C48" s="74"/>
      <c r="D48" s="74"/>
      <c r="E48" s="74"/>
      <c r="F48" s="74"/>
      <c r="G48" s="74"/>
      <c r="H48" s="74"/>
      <c r="I48" s="83">
        <v>4.3202237674348911</v>
      </c>
      <c r="J48" s="74"/>
      <c r="K48" s="74"/>
      <c r="L48" s="74"/>
      <c r="M48" s="96">
        <v>3.6208846132794098E-2</v>
      </c>
      <c r="N48" s="83"/>
      <c r="O48" s="85"/>
      <c r="P48" s="83">
        <f>P49</f>
        <v>20653.375689999997</v>
      </c>
      <c r="Q48" s="84">
        <f t="shared" ref="Q48:Q75" si="2">P48/$P$10</f>
        <v>0.47079620501485797</v>
      </c>
      <c r="R48" s="84">
        <f>P48/'סכום נכסי הקרן'!$C$42</f>
        <v>8.8100157955389568E-3</v>
      </c>
    </row>
    <row r="49" spans="2:18">
      <c r="B49" s="94" t="s">
        <v>36</v>
      </c>
      <c r="C49" s="74"/>
      <c r="D49" s="74"/>
      <c r="E49" s="74"/>
      <c r="F49" s="74"/>
      <c r="G49" s="74"/>
      <c r="H49" s="74"/>
      <c r="I49" s="83">
        <v>4.3202237674348911</v>
      </c>
      <c r="J49" s="74"/>
      <c r="K49" s="74"/>
      <c r="L49" s="74"/>
      <c r="M49" s="96">
        <v>3.6208846132794098E-2</v>
      </c>
      <c r="N49" s="83"/>
      <c r="O49" s="85"/>
      <c r="P49" s="83">
        <f>SUM(P50:P75)</f>
        <v>20653.375689999997</v>
      </c>
      <c r="Q49" s="84">
        <f t="shared" si="2"/>
        <v>0.47079620501485797</v>
      </c>
      <c r="R49" s="84">
        <f>P49/'סכום נכסי הקרן'!$C$42</f>
        <v>8.8100157955389568E-3</v>
      </c>
    </row>
    <row r="50" spans="2:18">
      <c r="B50" s="79" t="s">
        <v>2526</v>
      </c>
      <c r="C50" s="89" t="s">
        <v>2459</v>
      </c>
      <c r="D50" s="76">
        <v>6831</v>
      </c>
      <c r="E50" s="76"/>
      <c r="F50" s="76" t="s">
        <v>2460</v>
      </c>
      <c r="G50" s="99">
        <v>43552</v>
      </c>
      <c r="H50" s="76" t="s">
        <v>2458</v>
      </c>
      <c r="I50" s="86">
        <v>5.3800000000000008</v>
      </c>
      <c r="J50" s="89" t="s">
        <v>190</v>
      </c>
      <c r="K50" s="89" t="s">
        <v>163</v>
      </c>
      <c r="L50" s="90">
        <v>4.5999999999999999E-2</v>
      </c>
      <c r="M50" s="90">
        <v>3.2000000000000008E-2</v>
      </c>
      <c r="N50" s="86">
        <v>631436.35</v>
      </c>
      <c r="O50" s="88">
        <v>109.16</v>
      </c>
      <c r="P50" s="86">
        <v>2389.03026</v>
      </c>
      <c r="Q50" s="87">
        <f t="shared" si="2"/>
        <v>5.4458234670966742E-2</v>
      </c>
      <c r="R50" s="87">
        <f>P50/'סכום נכסי הקרן'!$C$42</f>
        <v>1.0190776869861192E-3</v>
      </c>
    </row>
    <row r="51" spans="2:18">
      <c r="B51" s="79" t="s">
        <v>2526</v>
      </c>
      <c r="C51" s="89" t="s">
        <v>2461</v>
      </c>
      <c r="D51" s="76">
        <v>7598</v>
      </c>
      <c r="E51" s="76"/>
      <c r="F51" s="76" t="s">
        <v>2460</v>
      </c>
      <c r="G51" s="99">
        <v>43942</v>
      </c>
      <c r="H51" s="76" t="s">
        <v>2458</v>
      </c>
      <c r="I51" s="86">
        <v>5.25</v>
      </c>
      <c r="J51" s="89" t="s">
        <v>190</v>
      </c>
      <c r="K51" s="89" t="s">
        <v>163</v>
      </c>
      <c r="L51" s="90">
        <v>5.4400000000000004E-2</v>
      </c>
      <c r="M51" s="90">
        <v>4.2199999999999994E-2</v>
      </c>
      <c r="N51" s="86">
        <v>565753.35</v>
      </c>
      <c r="O51" s="88">
        <v>107.69</v>
      </c>
      <c r="P51" s="86">
        <v>2111.69443</v>
      </c>
      <c r="Q51" s="87">
        <f t="shared" si="2"/>
        <v>4.8136330773103454E-2</v>
      </c>
      <c r="R51" s="87">
        <f>P51/'סכום נכסי הקרן'!$C$42</f>
        <v>9.0077581325649311E-4</v>
      </c>
    </row>
    <row r="52" spans="2:18">
      <c r="B52" s="79" t="s">
        <v>2527</v>
      </c>
      <c r="C52" s="89" t="s">
        <v>2461</v>
      </c>
      <c r="D52" s="76">
        <v>67859</v>
      </c>
      <c r="E52" s="76"/>
      <c r="F52" s="76" t="s">
        <v>1037</v>
      </c>
      <c r="G52" s="99">
        <v>43811</v>
      </c>
      <c r="H52" s="76" t="s">
        <v>914</v>
      </c>
      <c r="I52" s="86">
        <v>9.81</v>
      </c>
      <c r="J52" s="89" t="s">
        <v>2463</v>
      </c>
      <c r="K52" s="89" t="s">
        <v>163</v>
      </c>
      <c r="L52" s="90">
        <v>4.4800000000000006E-2</v>
      </c>
      <c r="M52" s="90">
        <v>3.3399999999999999E-2</v>
      </c>
      <c r="N52" s="86">
        <v>180495.62</v>
      </c>
      <c r="O52" s="88">
        <v>113.58</v>
      </c>
      <c r="P52" s="86">
        <v>710.55402000000004</v>
      </c>
      <c r="Q52" s="87">
        <f t="shared" si="2"/>
        <v>1.6197165107301233E-2</v>
      </c>
      <c r="R52" s="87">
        <f>P52/'סכום נכסי הקרן'!$C$42</f>
        <v>3.0309777121880768E-4</v>
      </c>
    </row>
    <row r="53" spans="2:18">
      <c r="B53" s="79" t="s">
        <v>2528</v>
      </c>
      <c r="C53" s="89" t="s">
        <v>2461</v>
      </c>
      <c r="D53" s="76">
        <v>7364</v>
      </c>
      <c r="E53" s="76"/>
      <c r="F53" s="76" t="s">
        <v>694</v>
      </c>
      <c r="G53" s="99">
        <v>43846</v>
      </c>
      <c r="H53" s="76"/>
      <c r="I53" s="86">
        <v>2.62</v>
      </c>
      <c r="J53" s="89" t="s">
        <v>2463</v>
      </c>
      <c r="K53" s="89" t="s">
        <v>165</v>
      </c>
      <c r="L53" s="90">
        <v>1.7500000000000002E-2</v>
      </c>
      <c r="M53" s="90">
        <v>2.5600000000000001E-2</v>
      </c>
      <c r="N53" s="86">
        <v>647441.81000000006</v>
      </c>
      <c r="O53" s="88">
        <v>98.03</v>
      </c>
      <c r="P53" s="86">
        <v>2464.3634999999999</v>
      </c>
      <c r="Q53" s="87">
        <f t="shared" si="2"/>
        <v>5.6175465017996438E-2</v>
      </c>
      <c r="R53" s="87">
        <f>P53/'סכום נכסי הקרן'!$C$42</f>
        <v>1.0512122418545745E-3</v>
      </c>
    </row>
    <row r="54" spans="2:18">
      <c r="B54" s="79" t="s">
        <v>2529</v>
      </c>
      <c r="C54" s="89" t="s">
        <v>2461</v>
      </c>
      <c r="D54" s="76">
        <v>7319</v>
      </c>
      <c r="E54" s="76"/>
      <c r="F54" s="76" t="s">
        <v>694</v>
      </c>
      <c r="G54" s="99">
        <v>43818</v>
      </c>
      <c r="H54" s="76"/>
      <c r="I54" s="86">
        <v>2.1599999999999997</v>
      </c>
      <c r="J54" s="89" t="s">
        <v>1144</v>
      </c>
      <c r="K54" s="89" t="s">
        <v>163</v>
      </c>
      <c r="L54" s="90">
        <v>2.1729999999999999E-2</v>
      </c>
      <c r="M54" s="90">
        <v>3.7100000000000001E-2</v>
      </c>
      <c r="N54" s="86">
        <v>946870.13</v>
      </c>
      <c r="O54" s="88">
        <v>97.08</v>
      </c>
      <c r="P54" s="86">
        <v>3186.02189</v>
      </c>
      <c r="Q54" s="87">
        <f t="shared" si="2"/>
        <v>7.2625755586895324E-2</v>
      </c>
      <c r="R54" s="87">
        <f>P54/'סכום נכסי הקרן'!$C$42</f>
        <v>1.3590467532832104E-3</v>
      </c>
    </row>
    <row r="55" spans="2:18">
      <c r="B55" s="79" t="s">
        <v>2529</v>
      </c>
      <c r="C55" s="89" t="s">
        <v>2461</v>
      </c>
      <c r="D55" s="76">
        <v>7320</v>
      </c>
      <c r="E55" s="76"/>
      <c r="F55" s="76" t="s">
        <v>694</v>
      </c>
      <c r="G55" s="99">
        <v>43819</v>
      </c>
      <c r="H55" s="76"/>
      <c r="I55" s="86">
        <v>2.16</v>
      </c>
      <c r="J55" s="89" t="s">
        <v>1144</v>
      </c>
      <c r="K55" s="89" t="s">
        <v>163</v>
      </c>
      <c r="L55" s="90">
        <v>2.1729999999999999E-2</v>
      </c>
      <c r="M55" s="90">
        <v>3.7100000000000001E-2</v>
      </c>
      <c r="N55" s="86">
        <v>28903.37</v>
      </c>
      <c r="O55" s="88">
        <v>97.08</v>
      </c>
      <c r="P55" s="86">
        <v>97.253839999999997</v>
      </c>
      <c r="Q55" s="87">
        <f t="shared" si="2"/>
        <v>2.2169130839609589E-3</v>
      </c>
      <c r="R55" s="87">
        <f>P55/'סכום נכסי הקרן'!$C$42</f>
        <v>4.1485124729110009E-5</v>
      </c>
    </row>
    <row r="56" spans="2:18">
      <c r="B56" s="79" t="s">
        <v>2529</v>
      </c>
      <c r="C56" s="89" t="s">
        <v>2461</v>
      </c>
      <c r="D56" s="76">
        <v>7441</v>
      </c>
      <c r="E56" s="76"/>
      <c r="F56" s="76" t="s">
        <v>694</v>
      </c>
      <c r="G56" s="99">
        <v>43885</v>
      </c>
      <c r="H56" s="76"/>
      <c r="I56" s="86">
        <v>2.1599999999999997</v>
      </c>
      <c r="J56" s="89" t="s">
        <v>1144</v>
      </c>
      <c r="K56" s="89" t="s">
        <v>163</v>
      </c>
      <c r="L56" s="90">
        <v>2.1729999999999999E-2</v>
      </c>
      <c r="M56" s="90">
        <v>3.7100000000000001E-2</v>
      </c>
      <c r="N56" s="86">
        <v>8054.18</v>
      </c>
      <c r="O56" s="88">
        <v>97.08</v>
      </c>
      <c r="P56" s="86">
        <v>27.10061</v>
      </c>
      <c r="Q56" s="87">
        <f t="shared" si="2"/>
        <v>6.1776169344391143E-4</v>
      </c>
      <c r="R56" s="87">
        <f>P56/'סכום נכסי הקרן'!$C$42</f>
        <v>1.1560182981823298E-5</v>
      </c>
    </row>
    <row r="57" spans="2:18">
      <c r="B57" s="79" t="s">
        <v>2529</v>
      </c>
      <c r="C57" s="89" t="s">
        <v>2461</v>
      </c>
      <c r="D57" s="76">
        <v>7568</v>
      </c>
      <c r="E57" s="76"/>
      <c r="F57" s="76" t="s">
        <v>694</v>
      </c>
      <c r="G57" s="99">
        <v>43922</v>
      </c>
      <c r="H57" s="76"/>
      <c r="I57" s="86">
        <v>2.16</v>
      </c>
      <c r="J57" s="89" t="s">
        <v>1144</v>
      </c>
      <c r="K57" s="89" t="s">
        <v>163</v>
      </c>
      <c r="L57" s="90">
        <v>2.1729999999999999E-2</v>
      </c>
      <c r="M57" s="90">
        <v>3.7100000000000001E-2</v>
      </c>
      <c r="N57" s="86">
        <v>2659.03</v>
      </c>
      <c r="O57" s="88">
        <v>97.08</v>
      </c>
      <c r="P57" s="86">
        <v>8.9471000000000007</v>
      </c>
      <c r="Q57" s="87">
        <f t="shared" si="2"/>
        <v>2.0395023017607427E-4</v>
      </c>
      <c r="R57" s="87">
        <f>P57/'סכום נכסי הקרן'!$C$42</f>
        <v>3.8165234345895255E-6</v>
      </c>
    </row>
    <row r="58" spans="2:18">
      <c r="B58" s="79" t="s">
        <v>2529</v>
      </c>
      <c r="C58" s="89" t="s">
        <v>2461</v>
      </c>
      <c r="D58" s="76">
        <v>7639</v>
      </c>
      <c r="E58" s="76"/>
      <c r="F58" s="76" t="s">
        <v>694</v>
      </c>
      <c r="G58" s="99">
        <v>43949</v>
      </c>
      <c r="H58" s="76"/>
      <c r="I58" s="86">
        <v>2.16</v>
      </c>
      <c r="J58" s="89" t="s">
        <v>1144</v>
      </c>
      <c r="K58" s="89" t="s">
        <v>163</v>
      </c>
      <c r="L58" s="90">
        <v>2.1729999999999999E-2</v>
      </c>
      <c r="M58" s="90">
        <v>3.7100000000000001E-2</v>
      </c>
      <c r="N58" s="86">
        <v>4032.56</v>
      </c>
      <c r="O58" s="88">
        <v>97.08</v>
      </c>
      <c r="P58" s="86">
        <v>13.56873</v>
      </c>
      <c r="Q58" s="87">
        <f t="shared" si="2"/>
        <v>3.0930084683271721E-4</v>
      </c>
      <c r="R58" s="87">
        <f>P58/'סכום נכסי הקרן'!$C$42</f>
        <v>5.7879509587037062E-6</v>
      </c>
    </row>
    <row r="59" spans="2:18">
      <c r="B59" s="79" t="s">
        <v>2530</v>
      </c>
      <c r="C59" s="89" t="s">
        <v>2461</v>
      </c>
      <c r="D59" s="76">
        <v>7407</v>
      </c>
      <c r="E59" s="76"/>
      <c r="F59" s="76" t="s">
        <v>694</v>
      </c>
      <c r="G59" s="99">
        <v>43866</v>
      </c>
      <c r="H59" s="76"/>
      <c r="I59" s="86">
        <v>4.1099999999999994</v>
      </c>
      <c r="J59" s="89" t="s">
        <v>1144</v>
      </c>
      <c r="K59" s="89" t="s">
        <v>163</v>
      </c>
      <c r="L59" s="90">
        <v>2.4265999999999999E-2</v>
      </c>
      <c r="M59" s="90">
        <v>4.6900000000000004E-2</v>
      </c>
      <c r="N59" s="86">
        <v>832478.21</v>
      </c>
      <c r="O59" s="88">
        <v>91.71</v>
      </c>
      <c r="P59" s="86">
        <v>2646.1724599999998</v>
      </c>
      <c r="Q59" s="87">
        <f t="shared" si="2"/>
        <v>6.0319822322606055E-2</v>
      </c>
      <c r="R59" s="87">
        <f>P59/'סכום נכסי הקרן'!$C$42</f>
        <v>1.1287656565317715E-3</v>
      </c>
    </row>
    <row r="60" spans="2:18">
      <c r="B60" s="79" t="s">
        <v>2530</v>
      </c>
      <c r="C60" s="89" t="s">
        <v>2461</v>
      </c>
      <c r="D60" s="76">
        <v>7489</v>
      </c>
      <c r="E60" s="76"/>
      <c r="F60" s="76" t="s">
        <v>694</v>
      </c>
      <c r="G60" s="99">
        <v>43903</v>
      </c>
      <c r="H60" s="76"/>
      <c r="I60" s="86">
        <v>4.1099999999999994</v>
      </c>
      <c r="J60" s="89" t="s">
        <v>1144</v>
      </c>
      <c r="K60" s="89" t="s">
        <v>163</v>
      </c>
      <c r="L60" s="90">
        <v>2.4265999999999999E-2</v>
      </c>
      <c r="M60" s="90">
        <v>4.6900000000000004E-2</v>
      </c>
      <c r="N60" s="86">
        <v>7495.28</v>
      </c>
      <c r="O60" s="88">
        <v>91.71</v>
      </c>
      <c r="P60" s="86">
        <v>23.825040000000001</v>
      </c>
      <c r="Q60" s="87">
        <f t="shared" si="2"/>
        <v>5.4309467782344856E-4</v>
      </c>
      <c r="R60" s="87">
        <f>P60/'סכום נכסי הקרן'!$C$42</f>
        <v>1.0162938101734957E-5</v>
      </c>
    </row>
    <row r="61" spans="2:18">
      <c r="B61" s="79" t="s">
        <v>2530</v>
      </c>
      <c r="C61" s="89" t="s">
        <v>2461</v>
      </c>
      <c r="D61" s="76">
        <v>7590</v>
      </c>
      <c r="E61" s="76"/>
      <c r="F61" s="76" t="s">
        <v>694</v>
      </c>
      <c r="G61" s="99">
        <v>43927</v>
      </c>
      <c r="H61" s="76"/>
      <c r="I61" s="86">
        <v>4.1100000000000003</v>
      </c>
      <c r="J61" s="89" t="s">
        <v>1144</v>
      </c>
      <c r="K61" s="89" t="s">
        <v>163</v>
      </c>
      <c r="L61" s="90">
        <v>2.4265999999999999E-2</v>
      </c>
      <c r="M61" s="90">
        <v>4.6899999999999997E-2</v>
      </c>
      <c r="N61" s="86">
        <v>4663.74</v>
      </c>
      <c r="O61" s="88">
        <v>91.71</v>
      </c>
      <c r="P61" s="86">
        <v>14.824489999999999</v>
      </c>
      <c r="Q61" s="87">
        <f t="shared" si="2"/>
        <v>3.3792604841154241E-4</v>
      </c>
      <c r="R61" s="87">
        <f>P61/'סכום נכסי הקרן'!$C$42</f>
        <v>6.3236147456536828E-6</v>
      </c>
    </row>
    <row r="62" spans="2:18">
      <c r="B62" s="79" t="s">
        <v>2530</v>
      </c>
      <c r="C62" s="89" t="s">
        <v>2461</v>
      </c>
      <c r="D62" s="76">
        <v>7594</v>
      </c>
      <c r="E62" s="76"/>
      <c r="F62" s="76" t="s">
        <v>694</v>
      </c>
      <c r="G62" s="99">
        <v>43929</v>
      </c>
      <c r="H62" s="76"/>
      <c r="I62" s="86">
        <v>4.1100000000000003</v>
      </c>
      <c r="J62" s="89" t="s">
        <v>1144</v>
      </c>
      <c r="K62" s="89" t="s">
        <v>163</v>
      </c>
      <c r="L62" s="90">
        <v>2.4265999999999999E-2</v>
      </c>
      <c r="M62" s="90">
        <v>4.6900000000000004E-2</v>
      </c>
      <c r="N62" s="86">
        <v>1123.79</v>
      </c>
      <c r="O62" s="88">
        <v>91.71</v>
      </c>
      <c r="P62" s="86">
        <v>3.57212</v>
      </c>
      <c r="Q62" s="87">
        <f t="shared" si="2"/>
        <v>8.1426908854998641E-5</v>
      </c>
      <c r="R62" s="87">
        <f>P62/'סכום נכסי הקרן'!$C$42</f>
        <v>1.5237428542394669E-6</v>
      </c>
    </row>
    <row r="63" spans="2:18">
      <c r="B63" s="79" t="s">
        <v>2530</v>
      </c>
      <c r="C63" s="89" t="s">
        <v>2461</v>
      </c>
      <c r="D63" s="76">
        <v>7651</v>
      </c>
      <c r="E63" s="76"/>
      <c r="F63" s="76" t="s">
        <v>694</v>
      </c>
      <c r="G63" s="99">
        <v>43955</v>
      </c>
      <c r="H63" s="76"/>
      <c r="I63" s="86">
        <v>4.1100000000000003</v>
      </c>
      <c r="J63" s="89" t="s">
        <v>1144</v>
      </c>
      <c r="K63" s="89" t="s">
        <v>163</v>
      </c>
      <c r="L63" s="90">
        <v>2.4265999999999999E-2</v>
      </c>
      <c r="M63" s="90">
        <v>4.6899999999999997E-2</v>
      </c>
      <c r="N63" s="86">
        <v>3847.05</v>
      </c>
      <c r="O63" s="88">
        <v>91.71</v>
      </c>
      <c r="P63" s="86">
        <v>12.228489999999999</v>
      </c>
      <c r="Q63" s="87">
        <f t="shared" si="2"/>
        <v>2.7874991340275866E-4</v>
      </c>
      <c r="R63" s="87">
        <f>P63/'סכום נכסי הקרן'!$C$42</f>
        <v>5.2162509253997006E-6</v>
      </c>
    </row>
    <row r="64" spans="2:18">
      <c r="B64" s="79" t="s">
        <v>2530</v>
      </c>
      <c r="C64" s="89" t="s">
        <v>2461</v>
      </c>
      <c r="D64" s="76">
        <v>7715</v>
      </c>
      <c r="E64" s="76"/>
      <c r="F64" s="76" t="s">
        <v>694</v>
      </c>
      <c r="G64" s="99">
        <v>43986</v>
      </c>
      <c r="H64" s="76"/>
      <c r="I64" s="86">
        <v>4.1099999999999994</v>
      </c>
      <c r="J64" s="89" t="s">
        <v>1144</v>
      </c>
      <c r="K64" s="89" t="s">
        <v>163</v>
      </c>
      <c r="L64" s="90">
        <v>2.4265999999999999E-2</v>
      </c>
      <c r="M64" s="90">
        <v>4.6899999999999997E-2</v>
      </c>
      <c r="N64" s="86">
        <v>3776.31</v>
      </c>
      <c r="O64" s="88">
        <v>91.71</v>
      </c>
      <c r="P64" s="86">
        <v>12.003629999999999</v>
      </c>
      <c r="Q64" s="87">
        <f t="shared" si="2"/>
        <v>2.7362420241736768E-4</v>
      </c>
      <c r="R64" s="87">
        <f>P64/'סכום נכסי הקרן'!$C$42</f>
        <v>5.1203334259303974E-6</v>
      </c>
    </row>
    <row r="65" spans="2:18">
      <c r="B65" s="79" t="s">
        <v>2530</v>
      </c>
      <c r="C65" s="89" t="s">
        <v>2461</v>
      </c>
      <c r="D65" s="76">
        <v>7738</v>
      </c>
      <c r="E65" s="76"/>
      <c r="F65" s="76" t="s">
        <v>694</v>
      </c>
      <c r="G65" s="99">
        <v>43991</v>
      </c>
      <c r="H65" s="76"/>
      <c r="I65" s="86">
        <v>4.1100000000000003</v>
      </c>
      <c r="J65" s="89" t="s">
        <v>1144</v>
      </c>
      <c r="K65" s="89" t="s">
        <v>163</v>
      </c>
      <c r="L65" s="90">
        <v>2.4265999999999999E-2</v>
      </c>
      <c r="M65" s="90">
        <v>4.6900000000000004E-2</v>
      </c>
      <c r="N65" s="86">
        <v>772.56</v>
      </c>
      <c r="O65" s="88">
        <v>91.71</v>
      </c>
      <c r="P65" s="86">
        <v>2.4556999999999998</v>
      </c>
      <c r="Q65" s="87">
        <f t="shared" si="2"/>
        <v>5.5977979484233497E-5</v>
      </c>
      <c r="R65" s="87">
        <f>P65/'סכום נכסי הקרן'!$C$42</f>
        <v>1.0475166923719973E-6</v>
      </c>
    </row>
    <row r="66" spans="2:18">
      <c r="B66" s="79" t="s">
        <v>2531</v>
      </c>
      <c r="C66" s="89" t="s">
        <v>2461</v>
      </c>
      <c r="D66" s="76">
        <v>7373</v>
      </c>
      <c r="E66" s="76"/>
      <c r="F66" s="76" t="s">
        <v>694</v>
      </c>
      <c r="G66" s="99">
        <v>43857</v>
      </c>
      <c r="H66" s="76"/>
      <c r="I66" s="86">
        <v>4.6100000000000003</v>
      </c>
      <c r="J66" s="89" t="s">
        <v>2463</v>
      </c>
      <c r="K66" s="89" t="s">
        <v>163</v>
      </c>
      <c r="L66" s="90">
        <v>2.6782E-2</v>
      </c>
      <c r="M66" s="90">
        <v>3.4799999999999998E-2</v>
      </c>
      <c r="N66" s="86">
        <v>76389.119999999995</v>
      </c>
      <c r="O66" s="88">
        <v>96.72</v>
      </c>
      <c r="P66" s="86">
        <v>256.08037999999999</v>
      </c>
      <c r="Q66" s="87">
        <f t="shared" si="2"/>
        <v>5.8373833358939279E-3</v>
      </c>
      <c r="R66" s="87">
        <f>P66/'סכום נכסי הקרן'!$C$42</f>
        <v>1.0923503385550523E-4</v>
      </c>
    </row>
    <row r="67" spans="2:18">
      <c r="B67" s="79" t="s">
        <v>2532</v>
      </c>
      <c r="C67" s="89" t="s">
        <v>2461</v>
      </c>
      <c r="D67" s="76">
        <v>7646</v>
      </c>
      <c r="E67" s="76"/>
      <c r="F67" s="76" t="s">
        <v>694</v>
      </c>
      <c r="G67" s="99">
        <v>43951</v>
      </c>
      <c r="H67" s="76"/>
      <c r="I67" s="86">
        <v>11</v>
      </c>
      <c r="J67" s="89" t="s">
        <v>918</v>
      </c>
      <c r="K67" s="89" t="s">
        <v>166</v>
      </c>
      <c r="L67" s="90">
        <v>2.9923999999999999E-2</v>
      </c>
      <c r="M67" s="90">
        <v>3.3099999999999997E-2</v>
      </c>
      <c r="N67" s="86">
        <v>2713.95</v>
      </c>
      <c r="O67" s="88">
        <v>98.7</v>
      </c>
      <c r="P67" s="86">
        <v>11.39533</v>
      </c>
      <c r="Q67" s="87">
        <f t="shared" si="2"/>
        <v>2.5975793010386876E-4</v>
      </c>
      <c r="R67" s="87">
        <f>P67/'סכום נכסי הקרן'!$C$42</f>
        <v>4.8608536833030872E-6</v>
      </c>
    </row>
    <row r="68" spans="2:18">
      <c r="B68" s="79" t="s">
        <v>2532</v>
      </c>
      <c r="C68" s="89" t="s">
        <v>2461</v>
      </c>
      <c r="D68" s="76">
        <v>7701</v>
      </c>
      <c r="E68" s="76"/>
      <c r="F68" s="76" t="s">
        <v>694</v>
      </c>
      <c r="G68" s="99">
        <v>43979</v>
      </c>
      <c r="H68" s="76"/>
      <c r="I68" s="86">
        <v>11</v>
      </c>
      <c r="J68" s="89" t="s">
        <v>918</v>
      </c>
      <c r="K68" s="89" t="s">
        <v>166</v>
      </c>
      <c r="L68" s="90">
        <v>2.9923999999999999E-2</v>
      </c>
      <c r="M68" s="90">
        <v>3.3099999999999997E-2</v>
      </c>
      <c r="N68" s="86">
        <v>164.05</v>
      </c>
      <c r="O68" s="88">
        <v>98.7</v>
      </c>
      <c r="P68" s="86">
        <v>0.68883000000000005</v>
      </c>
      <c r="Q68" s="87">
        <f t="shared" si="2"/>
        <v>1.5701963435323762E-5</v>
      </c>
      <c r="R68" s="87">
        <f>P68/'סכום נכסי הקרן'!$C$42</f>
        <v>2.9383105558765441E-7</v>
      </c>
    </row>
    <row r="69" spans="2:18">
      <c r="B69" s="79" t="s">
        <v>2532</v>
      </c>
      <c r="C69" s="89" t="s">
        <v>2461</v>
      </c>
      <c r="D69" s="76">
        <v>77801</v>
      </c>
      <c r="E69" s="76"/>
      <c r="F69" s="76" t="s">
        <v>694</v>
      </c>
      <c r="G69" s="99">
        <v>44012</v>
      </c>
      <c r="H69" s="76"/>
      <c r="I69" s="86">
        <v>11.030000000000001</v>
      </c>
      <c r="J69" s="89" t="s">
        <v>918</v>
      </c>
      <c r="K69" s="89" t="s">
        <v>166</v>
      </c>
      <c r="L69" s="90">
        <v>2.9902999999999999E-2</v>
      </c>
      <c r="M69" s="90">
        <v>3.1799999999999995E-2</v>
      </c>
      <c r="N69" s="86">
        <v>10270.870000000001</v>
      </c>
      <c r="O69" s="88">
        <v>100</v>
      </c>
      <c r="P69" s="86">
        <v>43.693309999999997</v>
      </c>
      <c r="Q69" s="87">
        <f t="shared" si="2"/>
        <v>9.9599430336696441E-4</v>
      </c>
      <c r="R69" s="87">
        <f>P69/'סכום נכסי הקרן'!$C$42</f>
        <v>1.8638054961918927E-5</v>
      </c>
    </row>
    <row r="70" spans="2:18">
      <c r="B70" s="79" t="s">
        <v>2532</v>
      </c>
      <c r="C70" s="89" t="s">
        <v>2461</v>
      </c>
      <c r="D70" s="76">
        <v>7436</v>
      </c>
      <c r="E70" s="76"/>
      <c r="F70" s="76" t="s">
        <v>694</v>
      </c>
      <c r="G70" s="99">
        <v>43871</v>
      </c>
      <c r="H70" s="76"/>
      <c r="I70" s="86">
        <v>11</v>
      </c>
      <c r="J70" s="89" t="s">
        <v>918</v>
      </c>
      <c r="K70" s="89" t="s">
        <v>166</v>
      </c>
      <c r="L70" s="90">
        <v>2.9923999999999999E-2</v>
      </c>
      <c r="M70" s="90">
        <v>3.3099999999999997E-2</v>
      </c>
      <c r="N70" s="86">
        <v>20596.34</v>
      </c>
      <c r="O70" s="88">
        <v>98.7</v>
      </c>
      <c r="P70" s="86">
        <v>86.479860000000002</v>
      </c>
      <c r="Q70" s="87">
        <f t="shared" si="2"/>
        <v>1.9713189025041275E-3</v>
      </c>
      <c r="R70" s="87">
        <f>P70/'סכום נכסי הקרן'!$C$42</f>
        <v>3.6889317467114627E-5</v>
      </c>
    </row>
    <row r="71" spans="2:18">
      <c r="B71" s="79" t="s">
        <v>2532</v>
      </c>
      <c r="C71" s="89" t="s">
        <v>2461</v>
      </c>
      <c r="D71" s="76">
        <v>7455</v>
      </c>
      <c r="E71" s="76"/>
      <c r="F71" s="76" t="s">
        <v>694</v>
      </c>
      <c r="G71" s="99">
        <v>43889</v>
      </c>
      <c r="H71" s="76"/>
      <c r="I71" s="86">
        <v>11</v>
      </c>
      <c r="J71" s="89" t="s">
        <v>918</v>
      </c>
      <c r="K71" s="89" t="s">
        <v>166</v>
      </c>
      <c r="L71" s="90">
        <v>2.9923999999999999E-2</v>
      </c>
      <c r="M71" s="90">
        <v>3.3099999999999997E-2</v>
      </c>
      <c r="N71" s="86">
        <v>14129.8</v>
      </c>
      <c r="O71" s="88">
        <v>98.7</v>
      </c>
      <c r="P71" s="86">
        <v>59.328150000000001</v>
      </c>
      <c r="Q71" s="87">
        <f t="shared" si="2"/>
        <v>1.3523923783595423E-3</v>
      </c>
      <c r="R71" s="87">
        <f>P71/'סכום נכסי הקרן'!$C$42</f>
        <v>2.5307336992527474E-5</v>
      </c>
    </row>
    <row r="72" spans="2:18">
      <c r="B72" s="79" t="s">
        <v>2532</v>
      </c>
      <c r="C72" s="89" t="s">
        <v>2461</v>
      </c>
      <c r="D72" s="76">
        <v>7536</v>
      </c>
      <c r="E72" s="76"/>
      <c r="F72" s="76" t="s">
        <v>694</v>
      </c>
      <c r="G72" s="99">
        <v>43921</v>
      </c>
      <c r="H72" s="76"/>
      <c r="I72" s="86">
        <v>11</v>
      </c>
      <c r="J72" s="89" t="s">
        <v>918</v>
      </c>
      <c r="K72" s="89" t="s">
        <v>166</v>
      </c>
      <c r="L72" s="90">
        <v>2.9923999999999999E-2</v>
      </c>
      <c r="M72" s="90">
        <v>3.3099999999999997E-2</v>
      </c>
      <c r="N72" s="86">
        <v>2188</v>
      </c>
      <c r="O72" s="88">
        <v>98.7</v>
      </c>
      <c r="P72" s="86">
        <v>9.1869899999999998</v>
      </c>
      <c r="Q72" s="87">
        <f t="shared" si="2"/>
        <v>2.094185518352642E-4</v>
      </c>
      <c r="R72" s="87">
        <f>P72/'סכום נכסי הקרן'!$C$42</f>
        <v>3.9188522122631492E-6</v>
      </c>
    </row>
    <row r="73" spans="2:18">
      <c r="B73" s="79" t="s">
        <v>2533</v>
      </c>
      <c r="C73" s="89" t="s">
        <v>2461</v>
      </c>
      <c r="D73" s="76">
        <v>7770</v>
      </c>
      <c r="E73" s="76"/>
      <c r="F73" s="76" t="s">
        <v>694</v>
      </c>
      <c r="G73" s="99">
        <v>44004</v>
      </c>
      <c r="H73" s="76"/>
      <c r="I73" s="86">
        <v>4.5</v>
      </c>
      <c r="J73" s="89" t="s">
        <v>2463</v>
      </c>
      <c r="K73" s="89" t="s">
        <v>167</v>
      </c>
      <c r="L73" s="90">
        <v>4.7785000000000001E-2</v>
      </c>
      <c r="M73" s="90">
        <v>4.1399999999999999E-2</v>
      </c>
      <c r="N73" s="86">
        <v>1500063.17</v>
      </c>
      <c r="O73" s="88">
        <v>99.61</v>
      </c>
      <c r="P73" s="86">
        <v>3544.7213299999999</v>
      </c>
      <c r="Q73" s="87">
        <f t="shared" si="2"/>
        <v>8.080235284768697E-2</v>
      </c>
      <c r="R73" s="87">
        <f>P73/'סכום נכסי הקרן'!$C$42</f>
        <v>1.5120555291697141E-3</v>
      </c>
    </row>
    <row r="74" spans="2:18">
      <c r="B74" s="79" t="s">
        <v>2533</v>
      </c>
      <c r="C74" s="89" t="s">
        <v>2461</v>
      </c>
      <c r="D74" s="76">
        <v>7771</v>
      </c>
      <c r="E74" s="76"/>
      <c r="F74" s="76" t="s">
        <v>694</v>
      </c>
      <c r="G74" s="99">
        <v>44004</v>
      </c>
      <c r="H74" s="76"/>
      <c r="I74" s="86">
        <v>4.5</v>
      </c>
      <c r="J74" s="89" t="s">
        <v>2463</v>
      </c>
      <c r="K74" s="89" t="s">
        <v>167</v>
      </c>
      <c r="L74" s="90">
        <v>4.7782999999999999E-2</v>
      </c>
      <c r="M74" s="90">
        <v>4.1400000000000006E-2</v>
      </c>
      <c r="N74" s="86">
        <v>90829.88</v>
      </c>
      <c r="O74" s="88">
        <v>99.61</v>
      </c>
      <c r="P74" s="86">
        <v>214.63535999999999</v>
      </c>
      <c r="Q74" s="87">
        <f t="shared" si="2"/>
        <v>4.8926390758932568E-3</v>
      </c>
      <c r="R74" s="87">
        <f>P74/'סכום נכסי הקרן'!$C$42</f>
        <v>9.1556021653000318E-5</v>
      </c>
    </row>
    <row r="75" spans="2:18">
      <c r="B75" s="79" t="s">
        <v>2534</v>
      </c>
      <c r="C75" s="89" t="s">
        <v>2461</v>
      </c>
      <c r="D75" s="76">
        <v>7382</v>
      </c>
      <c r="E75" s="76"/>
      <c r="F75" s="76" t="s">
        <v>694</v>
      </c>
      <c r="G75" s="99">
        <v>43860</v>
      </c>
      <c r="H75" s="76"/>
      <c r="I75" s="86">
        <v>4.84</v>
      </c>
      <c r="J75" s="89" t="s">
        <v>918</v>
      </c>
      <c r="K75" s="89" t="s">
        <v>163</v>
      </c>
      <c r="L75" s="90">
        <v>2.9281999999999999E-2</v>
      </c>
      <c r="M75" s="90">
        <v>2.7000000000000003E-2</v>
      </c>
      <c r="N75" s="86">
        <v>767509.71</v>
      </c>
      <c r="O75" s="88">
        <v>101.63</v>
      </c>
      <c r="P75" s="86">
        <v>2703.5498399999997</v>
      </c>
      <c r="Q75" s="87">
        <f t="shared" si="2"/>
        <v>6.1627746662101537E-2</v>
      </c>
      <c r="R75" s="87">
        <f>P75/'סכום נכסי הקרן'!$C$42</f>
        <v>1.1532408625074895E-3</v>
      </c>
    </row>
    <row r="79" spans="2:18">
      <c r="B79" s="91" t="s">
        <v>257</v>
      </c>
    </row>
    <row r="80" spans="2:18">
      <c r="B80" s="91" t="s">
        <v>111</v>
      </c>
    </row>
    <row r="81" spans="2:2">
      <c r="B81" s="91" t="s">
        <v>239</v>
      </c>
    </row>
    <row r="82" spans="2:2">
      <c r="B82" s="91" t="s">
        <v>247</v>
      </c>
    </row>
  </sheetData>
  <sheetProtection sheet="1" objects="1" scenarios="1"/>
  <mergeCells count="1">
    <mergeCell ref="B6:R6"/>
  </mergeCells>
  <phoneticPr fontId="3" type="noConversion"/>
  <conditionalFormatting sqref="B11:B46">
    <cfRule type="cellIs" dxfId="3" priority="2" operator="equal">
      <formula>"NR3"</formula>
    </cfRule>
  </conditionalFormatting>
  <conditionalFormatting sqref="B50:B75">
    <cfRule type="cellIs" dxfId="2" priority="1" operator="equal">
      <formula>"NR3"</formula>
    </cfRule>
  </conditionalFormatting>
  <dataValidations count="1">
    <dataValidation allowBlank="1" showInputMessage="1" showErrorMessage="1" sqref="C5 D1:R5 C7:R9 B1:B9 B76:R1048576 AC50:XFD53 A1:A1048576 S54:XFD1048576 S1:XFD49 S50:AA53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>
      <selection activeCell="R21" sqref="R2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48" t="s">
        <v>179</v>
      </c>
      <c r="C1" s="70" t="s" vm="1">
        <v>266</v>
      </c>
    </row>
    <row r="2" spans="2:64">
      <c r="B2" s="48" t="s">
        <v>178</v>
      </c>
      <c r="C2" s="70" t="s">
        <v>267</v>
      </c>
    </row>
    <row r="3" spans="2:64">
      <c r="B3" s="48" t="s">
        <v>180</v>
      </c>
      <c r="C3" s="70" t="s">
        <v>268</v>
      </c>
    </row>
    <row r="4" spans="2:64">
      <c r="B4" s="48" t="s">
        <v>181</v>
      </c>
      <c r="C4" s="70">
        <v>12145</v>
      </c>
    </row>
    <row r="6" spans="2:64" ht="26.25" customHeight="1">
      <c r="B6" s="141" t="s">
        <v>212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3"/>
    </row>
    <row r="7" spans="2:64" s="3" customFormat="1" ht="78.75">
      <c r="B7" s="49" t="s">
        <v>115</v>
      </c>
      <c r="C7" s="50" t="s">
        <v>44</v>
      </c>
      <c r="D7" s="50" t="s">
        <v>116</v>
      </c>
      <c r="E7" s="50" t="s">
        <v>14</v>
      </c>
      <c r="F7" s="50" t="s">
        <v>66</v>
      </c>
      <c r="G7" s="50" t="s">
        <v>17</v>
      </c>
      <c r="H7" s="50" t="s">
        <v>101</v>
      </c>
      <c r="I7" s="50" t="s">
        <v>52</v>
      </c>
      <c r="J7" s="50" t="s">
        <v>18</v>
      </c>
      <c r="K7" s="50" t="s">
        <v>241</v>
      </c>
      <c r="L7" s="50" t="s">
        <v>240</v>
      </c>
      <c r="M7" s="50" t="s">
        <v>109</v>
      </c>
      <c r="N7" s="50" t="s">
        <v>182</v>
      </c>
      <c r="O7" s="52" t="s">
        <v>184</v>
      </c>
      <c r="P7" s="1"/>
      <c r="Q7" s="1"/>
      <c r="R7" s="1"/>
      <c r="S7" s="1"/>
      <c r="T7" s="1"/>
      <c r="U7" s="1"/>
    </row>
    <row r="8" spans="2:64" s="3" customFormat="1" ht="24.75" customHeight="1">
      <c r="B8" s="15"/>
      <c r="C8" s="32"/>
      <c r="D8" s="32"/>
      <c r="E8" s="32"/>
      <c r="F8" s="32"/>
      <c r="G8" s="32" t="s">
        <v>20</v>
      </c>
      <c r="H8" s="32"/>
      <c r="I8" s="32" t="s">
        <v>19</v>
      </c>
      <c r="J8" s="32" t="s">
        <v>19</v>
      </c>
      <c r="K8" s="32" t="s">
        <v>248</v>
      </c>
      <c r="L8" s="32"/>
      <c r="M8" s="32" t="s">
        <v>244</v>
      </c>
      <c r="N8" s="32" t="s">
        <v>19</v>
      </c>
      <c r="O8" s="17" t="s">
        <v>19</v>
      </c>
      <c r="P8" s="1"/>
      <c r="Q8" s="1"/>
      <c r="R8" s="1"/>
      <c r="S8" s="1"/>
      <c r="T8" s="1"/>
      <c r="U8" s="1"/>
    </row>
    <row r="9" spans="2:64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20" t="s">
        <v>12</v>
      </c>
      <c r="P9" s="1"/>
      <c r="Q9" s="1"/>
      <c r="R9" s="1"/>
      <c r="S9" s="1"/>
      <c r="T9" s="1"/>
      <c r="U9" s="1"/>
    </row>
    <row r="10" spans="2:64" s="4" customFormat="1" ht="18" customHeight="1"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88">
        <v>0</v>
      </c>
      <c r="N10" s="93"/>
      <c r="O10" s="93"/>
      <c r="P10" s="1"/>
      <c r="Q10" s="1"/>
      <c r="R10" s="1"/>
      <c r="S10" s="1"/>
      <c r="T10" s="1"/>
      <c r="U10" s="1"/>
      <c r="BL10" s="1"/>
    </row>
    <row r="11" spans="2:64" ht="20.25" customHeight="1">
      <c r="B11" s="91" t="s">
        <v>257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</row>
    <row r="12" spans="2:64">
      <c r="B12" s="91" t="s">
        <v>111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</row>
    <row r="13" spans="2:64">
      <c r="B13" s="91" t="s">
        <v>239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</row>
    <row r="14" spans="2:64">
      <c r="B14" s="91" t="s">
        <v>247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</row>
    <row r="15" spans="2:64"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</row>
    <row r="16" spans="2:64"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</row>
    <row r="17" spans="2:15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</row>
    <row r="18" spans="2:15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</row>
    <row r="19" spans="2:15"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</row>
    <row r="20" spans="2:15"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</row>
    <row r="21" spans="2:15"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</row>
    <row r="22" spans="2:15"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</row>
    <row r="23" spans="2:15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</row>
    <row r="24" spans="2:15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</row>
    <row r="25" spans="2:15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</row>
    <row r="26" spans="2:15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</row>
    <row r="27" spans="2:15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</row>
    <row r="28" spans="2:15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</row>
    <row r="29" spans="2:15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</row>
    <row r="30" spans="2:15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</row>
    <row r="31" spans="2:15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</row>
    <row r="32" spans="2:15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</row>
    <row r="33" spans="2:15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</row>
    <row r="34" spans="2:15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</row>
    <row r="35" spans="2:15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</row>
    <row r="36" spans="2:15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</row>
    <row r="37" spans="2:15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</row>
    <row r="38" spans="2:15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</row>
    <row r="39" spans="2:15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</row>
    <row r="40" spans="2:15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</row>
    <row r="41" spans="2:15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</row>
    <row r="42" spans="2:15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</row>
    <row r="43" spans="2:15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</row>
    <row r="44" spans="2:15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</row>
    <row r="45" spans="2:15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</row>
    <row r="46" spans="2:15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</row>
    <row r="47" spans="2:15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</row>
    <row r="48" spans="2:15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</row>
    <row r="49" spans="2:15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</row>
    <row r="50" spans="2:15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</row>
    <row r="51" spans="2:15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</row>
    <row r="52" spans="2:15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</row>
    <row r="53" spans="2:15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</row>
    <row r="54" spans="2:15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</row>
    <row r="55" spans="2:15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</row>
    <row r="56" spans="2:15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</row>
    <row r="57" spans="2:15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</row>
    <row r="58" spans="2:15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</row>
    <row r="59" spans="2:15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</row>
    <row r="60" spans="2:15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</row>
    <row r="61" spans="2:15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</row>
    <row r="62" spans="2:15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</row>
    <row r="63" spans="2:15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</row>
    <row r="64" spans="2:15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</row>
    <row r="65" spans="2:15"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</row>
    <row r="66" spans="2:15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</row>
    <row r="67" spans="2:15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</row>
    <row r="68" spans="2:15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</row>
    <row r="69" spans="2:15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</row>
    <row r="70" spans="2:15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</row>
    <row r="71" spans="2:15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</row>
    <row r="72" spans="2:15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</row>
    <row r="73" spans="2:15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</row>
    <row r="74" spans="2:15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</row>
    <row r="75" spans="2:15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</row>
    <row r="76" spans="2:15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</row>
    <row r="77" spans="2:15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</row>
    <row r="78" spans="2:15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</row>
    <row r="79" spans="2:15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</row>
    <row r="80" spans="2:15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</row>
    <row r="81" spans="2:15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</row>
    <row r="82" spans="2:15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</row>
    <row r="83" spans="2:15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</row>
    <row r="84" spans="2:15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</row>
    <row r="85" spans="2:15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</row>
    <row r="86" spans="2:15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</row>
    <row r="87" spans="2:15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</row>
    <row r="88" spans="2:15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</row>
    <row r="89" spans="2:15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</row>
    <row r="90" spans="2:15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</row>
    <row r="91" spans="2:15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</row>
    <row r="92" spans="2:15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</row>
    <row r="93" spans="2:15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</row>
    <row r="94" spans="2:15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</row>
    <row r="95" spans="2:15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</row>
    <row r="96" spans="2:15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</row>
    <row r="97" spans="2:15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</row>
    <row r="98" spans="2:15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</row>
    <row r="99" spans="2:15"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</row>
    <row r="100" spans="2:15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</row>
    <row r="101" spans="2:15"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</row>
    <row r="102" spans="2:15"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</row>
    <row r="103" spans="2:15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</row>
    <row r="104" spans="2:15"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</row>
    <row r="105" spans="2:15"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</row>
    <row r="106" spans="2:15"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</row>
    <row r="107" spans="2:15"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</row>
    <row r="108" spans="2:15"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</row>
    <row r="109" spans="2:15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>
      <selection activeCell="G26" sqref="G26"/>
    </sheetView>
  </sheetViews>
  <sheetFormatPr defaultColWidth="9.140625" defaultRowHeight="18"/>
  <cols>
    <col min="1" max="1" width="6.28515625" style="1" customWidth="1"/>
    <col min="2" max="2" width="26.5703125" style="2" bestFit="1" customWidth="1"/>
    <col min="3" max="3" width="62" style="2" bestFit="1" customWidth="1"/>
    <col min="4" max="4" width="7.140625" style="1" bestFit="1" customWidth="1"/>
    <col min="5" max="5" width="9.140625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31.5703125" style="1" bestFit="1" customWidth="1"/>
    <col min="11" max="11" width="7.5703125" style="3" customWidth="1"/>
    <col min="12" max="12" width="6.7109375" style="3" customWidth="1"/>
    <col min="13" max="13" width="35.140625" style="3" bestFit="1" customWidth="1"/>
    <col min="14" max="14" width="9.140625" style="3" bestFit="1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48" t="s">
        <v>179</v>
      </c>
      <c r="C1" s="70" t="s" vm="1">
        <v>266</v>
      </c>
    </row>
    <row r="2" spans="2:56">
      <c r="B2" s="48" t="s">
        <v>178</v>
      </c>
      <c r="C2" s="70" t="s">
        <v>267</v>
      </c>
    </row>
    <row r="3" spans="2:56">
      <c r="B3" s="48" t="s">
        <v>180</v>
      </c>
      <c r="C3" s="70" t="s">
        <v>268</v>
      </c>
    </row>
    <row r="4" spans="2:56">
      <c r="B4" s="48" t="s">
        <v>181</v>
      </c>
      <c r="C4" s="70">
        <v>12145</v>
      </c>
    </row>
    <row r="6" spans="2:56" ht="26.25" customHeight="1">
      <c r="B6" s="141" t="s">
        <v>213</v>
      </c>
      <c r="C6" s="142"/>
      <c r="D6" s="142"/>
      <c r="E6" s="142"/>
      <c r="F6" s="142"/>
      <c r="G6" s="142"/>
      <c r="H6" s="142"/>
      <c r="I6" s="142"/>
      <c r="J6" s="143"/>
    </row>
    <row r="7" spans="2:56" s="3" customFormat="1" ht="63">
      <c r="B7" s="49" t="s">
        <v>115</v>
      </c>
      <c r="C7" s="51" t="s">
        <v>54</v>
      </c>
      <c r="D7" s="51" t="s">
        <v>84</v>
      </c>
      <c r="E7" s="51" t="s">
        <v>55</v>
      </c>
      <c r="F7" s="51" t="s">
        <v>101</v>
      </c>
      <c r="G7" s="51" t="s">
        <v>224</v>
      </c>
      <c r="H7" s="51" t="s">
        <v>182</v>
      </c>
      <c r="I7" s="51" t="s">
        <v>183</v>
      </c>
      <c r="J7" s="67" t="s">
        <v>251</v>
      </c>
    </row>
    <row r="8" spans="2:56" s="3" customFormat="1" ht="22.5" customHeight="1">
      <c r="B8" s="15"/>
      <c r="C8" s="16" t="s">
        <v>21</v>
      </c>
      <c r="D8" s="16"/>
      <c r="E8" s="16" t="s">
        <v>19</v>
      </c>
      <c r="F8" s="16"/>
      <c r="G8" s="16" t="s">
        <v>245</v>
      </c>
      <c r="H8" s="32" t="s">
        <v>19</v>
      </c>
      <c r="I8" s="32" t="s">
        <v>19</v>
      </c>
      <c r="J8" s="17"/>
    </row>
    <row r="9" spans="2:56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20" t="s">
        <v>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93" t="s">
        <v>40</v>
      </c>
      <c r="C10" s="93"/>
      <c r="D10" s="93"/>
      <c r="E10" s="122">
        <v>3.3220417296615477E-2</v>
      </c>
      <c r="F10" s="76"/>
      <c r="G10" s="86">
        <v>10309.617769999999</v>
      </c>
      <c r="H10" s="87">
        <v>1</v>
      </c>
      <c r="I10" s="87">
        <v>4.3975811371583092E-3</v>
      </c>
      <c r="J10" s="76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97" t="s">
        <v>238</v>
      </c>
      <c r="C11" s="93"/>
      <c r="D11" s="93"/>
      <c r="E11" s="122">
        <v>3.3220417296615477E-2</v>
      </c>
      <c r="F11" s="89" t="s">
        <v>164</v>
      </c>
      <c r="G11" s="86">
        <v>10309.617769999999</v>
      </c>
      <c r="H11" s="87">
        <v>1</v>
      </c>
      <c r="I11" s="87">
        <v>4.3975811371583092E-3</v>
      </c>
      <c r="J11" s="76"/>
    </row>
    <row r="12" spans="2:56">
      <c r="B12" s="94" t="s">
        <v>85</v>
      </c>
      <c r="C12" s="98"/>
      <c r="D12" s="98"/>
      <c r="E12" s="122">
        <v>6.290135105416908E-2</v>
      </c>
      <c r="F12" s="115" t="s">
        <v>164</v>
      </c>
      <c r="G12" s="83">
        <v>5444.8719900000006</v>
      </c>
      <c r="H12" s="84">
        <v>0.52813519487056615</v>
      </c>
      <c r="I12" s="84">
        <v>2.3225173708322291E-3</v>
      </c>
      <c r="J12" s="74"/>
    </row>
    <row r="13" spans="2:56">
      <c r="B13" s="79" t="s">
        <v>2464</v>
      </c>
      <c r="C13" s="117">
        <v>43646</v>
      </c>
      <c r="D13" s="93" t="s">
        <v>2465</v>
      </c>
      <c r="E13" s="121">
        <v>5.8212977210814545E-3</v>
      </c>
      <c r="F13" s="89" t="s">
        <v>164</v>
      </c>
      <c r="G13" s="86">
        <v>748.59398999999996</v>
      </c>
      <c r="H13" s="87">
        <v>7.2611226400491474E-2</v>
      </c>
      <c r="I13" s="87">
        <v>3.1931375956473272E-4</v>
      </c>
      <c r="J13" s="76" t="s">
        <v>2466</v>
      </c>
      <c r="L13" s="118"/>
      <c r="M13" s="120"/>
    </row>
    <row r="14" spans="2:56">
      <c r="B14" s="79" t="s">
        <v>2467</v>
      </c>
      <c r="C14" s="123">
        <v>43738</v>
      </c>
      <c r="D14" s="93" t="s">
        <v>2465</v>
      </c>
      <c r="E14" s="121">
        <v>7.1999999999999995E-2</v>
      </c>
      <c r="F14" s="89" t="s">
        <v>164</v>
      </c>
      <c r="G14" s="86">
        <v>4696.2780000000002</v>
      </c>
      <c r="H14" s="87">
        <v>0.45552396847007459</v>
      </c>
      <c r="I14" s="87">
        <v>2.0032036112674961E-3</v>
      </c>
      <c r="J14" s="76" t="s">
        <v>2468</v>
      </c>
      <c r="L14" s="118"/>
      <c r="M14" s="120"/>
    </row>
    <row r="15" spans="2:56">
      <c r="B15" s="97"/>
      <c r="C15" s="93"/>
      <c r="D15" s="93"/>
      <c r="E15" s="76"/>
      <c r="F15" s="76"/>
      <c r="G15" s="76"/>
      <c r="H15" s="87"/>
      <c r="I15" s="76"/>
      <c r="J15" s="76"/>
      <c r="M15" s="119"/>
    </row>
    <row r="16" spans="2:56">
      <c r="B16" s="94" t="s">
        <v>86</v>
      </c>
      <c r="C16" s="98"/>
      <c r="D16" s="98"/>
      <c r="E16" s="122">
        <v>0</v>
      </c>
      <c r="F16" s="115" t="s">
        <v>164</v>
      </c>
      <c r="G16" s="83">
        <v>4864.7457800000002</v>
      </c>
      <c r="H16" s="84">
        <v>0.47186480512943407</v>
      </c>
      <c r="I16" s="84">
        <v>2.0750637663260805E-3</v>
      </c>
      <c r="J16" s="74"/>
      <c r="N16" s="120"/>
    </row>
    <row r="17" spans="2:10">
      <c r="B17" s="79" t="s">
        <v>2469</v>
      </c>
      <c r="C17" s="123">
        <v>43738</v>
      </c>
      <c r="D17" s="93" t="s">
        <v>27</v>
      </c>
      <c r="E17" s="124">
        <v>0</v>
      </c>
      <c r="F17" s="89" t="s">
        <v>164</v>
      </c>
      <c r="G17" s="86">
        <v>4864.7457800000002</v>
      </c>
      <c r="H17" s="87">
        <v>0.47186480512943407</v>
      </c>
      <c r="I17" s="87">
        <v>2.0750637663260805E-3</v>
      </c>
      <c r="J17" s="76" t="s">
        <v>2470</v>
      </c>
    </row>
    <row r="18" spans="2:10">
      <c r="B18" s="97"/>
      <c r="C18" s="93"/>
      <c r="D18" s="93"/>
      <c r="E18" s="76"/>
      <c r="F18" s="76"/>
      <c r="G18" s="76"/>
      <c r="H18" s="87"/>
      <c r="I18" s="76"/>
      <c r="J18" s="76"/>
    </row>
    <row r="19" spans="2:10">
      <c r="B19" s="93"/>
      <c r="C19" s="93"/>
      <c r="D19" s="93"/>
      <c r="E19" s="93"/>
      <c r="F19" s="93"/>
      <c r="G19" s="93"/>
      <c r="H19" s="93"/>
      <c r="I19" s="93"/>
      <c r="J19" s="93"/>
    </row>
    <row r="20" spans="2:10">
      <c r="B20" s="93"/>
      <c r="C20" s="93"/>
      <c r="D20" s="93"/>
      <c r="E20" s="93"/>
      <c r="F20" s="93"/>
      <c r="G20" s="93"/>
      <c r="H20" s="93"/>
      <c r="I20" s="93"/>
      <c r="J20" s="93"/>
    </row>
    <row r="21" spans="2:10">
      <c r="B21" s="125"/>
      <c r="C21" s="93"/>
      <c r="D21" s="93"/>
      <c r="E21" s="93"/>
      <c r="F21" s="93"/>
      <c r="G21" s="93"/>
      <c r="H21" s="93"/>
      <c r="I21" s="93"/>
      <c r="J21" s="93"/>
    </row>
    <row r="22" spans="2:10">
      <c r="B22" s="125"/>
      <c r="C22" s="93"/>
      <c r="D22" s="93"/>
      <c r="E22" s="93"/>
      <c r="F22" s="93"/>
      <c r="G22" s="93"/>
      <c r="H22" s="93"/>
      <c r="I22" s="93"/>
      <c r="J22" s="93"/>
    </row>
    <row r="23" spans="2:10">
      <c r="B23" s="93"/>
      <c r="C23" s="93"/>
      <c r="D23" s="93"/>
      <c r="E23" s="93"/>
      <c r="F23" s="93"/>
      <c r="G23" s="93"/>
      <c r="H23" s="93"/>
      <c r="I23" s="93"/>
      <c r="J23" s="93"/>
    </row>
    <row r="24" spans="2:10">
      <c r="B24" s="93"/>
      <c r="C24" s="93"/>
      <c r="D24" s="93"/>
      <c r="E24" s="93"/>
      <c r="F24" s="93"/>
      <c r="G24" s="93"/>
      <c r="H24" s="93"/>
      <c r="I24" s="93"/>
      <c r="J24" s="93"/>
    </row>
    <row r="25" spans="2:10">
      <c r="B25" s="93"/>
      <c r="C25" s="93"/>
      <c r="D25" s="93"/>
      <c r="E25" s="93"/>
      <c r="F25" s="93"/>
      <c r="G25" s="93"/>
      <c r="H25" s="93"/>
      <c r="I25" s="93"/>
      <c r="J25" s="93"/>
    </row>
    <row r="26" spans="2:10">
      <c r="B26" s="93"/>
      <c r="C26" s="93"/>
      <c r="D26" s="93"/>
      <c r="E26" s="93"/>
      <c r="F26" s="93"/>
      <c r="G26" s="93"/>
      <c r="H26" s="93"/>
      <c r="I26" s="93"/>
      <c r="J26" s="93"/>
    </row>
    <row r="27" spans="2:10">
      <c r="B27" s="93"/>
      <c r="C27" s="93"/>
      <c r="D27" s="93"/>
      <c r="E27" s="93"/>
      <c r="F27" s="93"/>
      <c r="G27" s="93"/>
      <c r="H27" s="93"/>
      <c r="I27" s="93"/>
      <c r="J27" s="93"/>
    </row>
    <row r="28" spans="2:10">
      <c r="B28" s="93"/>
      <c r="C28" s="93"/>
      <c r="D28" s="93"/>
      <c r="E28" s="93"/>
      <c r="F28" s="93"/>
      <c r="G28" s="93"/>
      <c r="H28" s="93"/>
      <c r="I28" s="93"/>
      <c r="J28" s="93"/>
    </row>
    <row r="29" spans="2:10">
      <c r="B29" s="93"/>
      <c r="C29" s="93"/>
      <c r="D29" s="93"/>
      <c r="E29" s="93"/>
      <c r="F29" s="93"/>
      <c r="G29" s="93"/>
      <c r="H29" s="93"/>
      <c r="I29" s="93"/>
      <c r="J29" s="93"/>
    </row>
    <row r="30" spans="2:10">
      <c r="B30" s="93"/>
      <c r="C30" s="93"/>
      <c r="D30" s="93"/>
      <c r="E30" s="93"/>
      <c r="F30" s="93"/>
      <c r="G30" s="93"/>
      <c r="H30" s="93"/>
      <c r="I30" s="93"/>
      <c r="J30" s="93"/>
    </row>
    <row r="31" spans="2:10">
      <c r="B31" s="93"/>
      <c r="C31" s="93"/>
      <c r="D31" s="93"/>
      <c r="E31" s="93"/>
      <c r="F31" s="93"/>
      <c r="G31" s="93"/>
      <c r="H31" s="93"/>
      <c r="I31" s="93"/>
      <c r="J31" s="93"/>
    </row>
    <row r="32" spans="2:10">
      <c r="B32" s="93"/>
      <c r="C32" s="93"/>
      <c r="D32" s="93"/>
      <c r="E32" s="93"/>
      <c r="F32" s="93"/>
      <c r="G32" s="93"/>
      <c r="H32" s="93"/>
      <c r="I32" s="93"/>
      <c r="J32" s="93"/>
    </row>
    <row r="33" spans="2:10">
      <c r="B33" s="93"/>
      <c r="C33" s="93"/>
      <c r="D33" s="93"/>
      <c r="E33" s="93"/>
      <c r="F33" s="93"/>
      <c r="G33" s="93"/>
      <c r="H33" s="93"/>
      <c r="I33" s="93"/>
      <c r="J33" s="93"/>
    </row>
    <row r="34" spans="2:10">
      <c r="B34" s="93"/>
      <c r="C34" s="93"/>
      <c r="D34" s="93"/>
      <c r="E34" s="93"/>
      <c r="F34" s="93"/>
      <c r="G34" s="93"/>
      <c r="H34" s="93"/>
      <c r="I34" s="93"/>
      <c r="J34" s="93"/>
    </row>
    <row r="35" spans="2:10">
      <c r="B35" s="93"/>
      <c r="C35" s="93"/>
      <c r="D35" s="93"/>
      <c r="E35" s="93"/>
      <c r="F35" s="93"/>
      <c r="G35" s="93"/>
      <c r="H35" s="93"/>
      <c r="I35" s="93"/>
      <c r="J35" s="93"/>
    </row>
    <row r="36" spans="2:10">
      <c r="B36" s="93"/>
      <c r="C36" s="93"/>
      <c r="D36" s="93"/>
      <c r="E36" s="93"/>
      <c r="F36" s="93"/>
      <c r="G36" s="93"/>
      <c r="H36" s="93"/>
      <c r="I36" s="93"/>
      <c r="J36" s="93"/>
    </row>
    <row r="37" spans="2:10">
      <c r="B37" s="93"/>
      <c r="C37" s="93"/>
      <c r="D37" s="93"/>
      <c r="E37" s="93"/>
      <c r="F37" s="93"/>
      <c r="G37" s="93"/>
      <c r="H37" s="93"/>
      <c r="I37" s="93"/>
      <c r="J37" s="93"/>
    </row>
    <row r="38" spans="2:10">
      <c r="B38" s="93"/>
      <c r="C38" s="93"/>
      <c r="D38" s="93"/>
      <c r="E38" s="93"/>
      <c r="F38" s="93"/>
      <c r="G38" s="93"/>
      <c r="H38" s="93"/>
      <c r="I38" s="93"/>
      <c r="J38" s="93"/>
    </row>
    <row r="39" spans="2:10">
      <c r="B39" s="93"/>
      <c r="C39" s="93"/>
      <c r="D39" s="93"/>
      <c r="E39" s="93"/>
      <c r="F39" s="93"/>
      <c r="G39" s="93"/>
      <c r="H39" s="93"/>
      <c r="I39" s="93"/>
      <c r="J39" s="93"/>
    </row>
    <row r="40" spans="2:10">
      <c r="B40" s="93"/>
      <c r="C40" s="93"/>
      <c r="D40" s="93"/>
      <c r="E40" s="93"/>
      <c r="F40" s="93"/>
      <c r="G40" s="93"/>
      <c r="H40" s="93"/>
      <c r="I40" s="93"/>
      <c r="J40" s="93"/>
    </row>
    <row r="41" spans="2:10">
      <c r="B41" s="93"/>
      <c r="C41" s="93"/>
      <c r="D41" s="93"/>
      <c r="E41" s="93"/>
      <c r="F41" s="93"/>
      <c r="G41" s="93"/>
      <c r="H41" s="93"/>
      <c r="I41" s="93"/>
      <c r="J41" s="93"/>
    </row>
    <row r="42" spans="2:10">
      <c r="B42" s="93"/>
      <c r="C42" s="93"/>
      <c r="D42" s="93"/>
      <c r="E42" s="93"/>
      <c r="F42" s="93"/>
      <c r="G42" s="93"/>
      <c r="H42" s="93"/>
      <c r="I42" s="93"/>
      <c r="J42" s="93"/>
    </row>
    <row r="43" spans="2:10">
      <c r="B43" s="93"/>
      <c r="C43" s="93"/>
      <c r="D43" s="93"/>
      <c r="E43" s="93"/>
      <c r="F43" s="93"/>
      <c r="G43" s="93"/>
      <c r="H43" s="93"/>
      <c r="I43" s="93"/>
      <c r="J43" s="93"/>
    </row>
    <row r="44" spans="2:10">
      <c r="B44" s="93"/>
      <c r="C44" s="93"/>
      <c r="D44" s="93"/>
      <c r="E44" s="93"/>
      <c r="F44" s="93"/>
      <c r="G44" s="93"/>
      <c r="H44" s="93"/>
      <c r="I44" s="93"/>
      <c r="J44" s="93"/>
    </row>
    <row r="45" spans="2:10">
      <c r="B45" s="93"/>
      <c r="C45" s="93"/>
      <c r="D45" s="93"/>
      <c r="E45" s="93"/>
      <c r="F45" s="93"/>
      <c r="G45" s="93"/>
      <c r="H45" s="93"/>
      <c r="I45" s="93"/>
      <c r="J45" s="93"/>
    </row>
    <row r="46" spans="2:10">
      <c r="B46" s="93"/>
      <c r="C46" s="93"/>
      <c r="D46" s="93"/>
      <c r="E46" s="93"/>
      <c r="F46" s="93"/>
      <c r="G46" s="93"/>
      <c r="H46" s="93"/>
      <c r="I46" s="93"/>
      <c r="J46" s="93"/>
    </row>
    <row r="47" spans="2:10">
      <c r="B47" s="93"/>
      <c r="C47" s="93"/>
      <c r="D47" s="93"/>
      <c r="E47" s="93"/>
      <c r="F47" s="93"/>
      <c r="G47" s="93"/>
      <c r="H47" s="93"/>
      <c r="I47" s="93"/>
      <c r="J47" s="93"/>
    </row>
    <row r="48" spans="2:10">
      <c r="B48" s="93"/>
      <c r="C48" s="93"/>
      <c r="D48" s="93"/>
      <c r="E48" s="93"/>
      <c r="F48" s="93"/>
      <c r="G48" s="93"/>
      <c r="H48" s="93"/>
      <c r="I48" s="93"/>
      <c r="J48" s="93"/>
    </row>
    <row r="49" spans="2:10">
      <c r="B49" s="93"/>
      <c r="C49" s="93"/>
      <c r="D49" s="93"/>
      <c r="E49" s="93"/>
      <c r="F49" s="93"/>
      <c r="G49" s="93"/>
      <c r="H49" s="93"/>
      <c r="I49" s="93"/>
      <c r="J49" s="93"/>
    </row>
    <row r="50" spans="2:10">
      <c r="B50" s="93"/>
      <c r="C50" s="93"/>
      <c r="D50" s="93"/>
      <c r="E50" s="93"/>
      <c r="F50" s="93"/>
      <c r="G50" s="93"/>
      <c r="H50" s="93"/>
      <c r="I50" s="93"/>
      <c r="J50" s="93"/>
    </row>
    <row r="51" spans="2:10">
      <c r="B51" s="93"/>
      <c r="C51" s="93"/>
      <c r="D51" s="93"/>
      <c r="E51" s="93"/>
      <c r="F51" s="93"/>
      <c r="G51" s="93"/>
      <c r="H51" s="93"/>
      <c r="I51" s="93"/>
      <c r="J51" s="93"/>
    </row>
    <row r="52" spans="2:10">
      <c r="B52" s="93"/>
      <c r="C52" s="93"/>
      <c r="D52" s="93"/>
      <c r="E52" s="93"/>
      <c r="F52" s="93"/>
      <c r="G52" s="93"/>
      <c r="H52" s="93"/>
      <c r="I52" s="93"/>
      <c r="J52" s="93"/>
    </row>
    <row r="53" spans="2:10">
      <c r="B53" s="93"/>
      <c r="C53" s="93"/>
      <c r="D53" s="93"/>
      <c r="E53" s="93"/>
      <c r="F53" s="93"/>
      <c r="G53" s="93"/>
      <c r="H53" s="93"/>
      <c r="I53" s="93"/>
      <c r="J53" s="93"/>
    </row>
    <row r="54" spans="2:10">
      <c r="B54" s="93"/>
      <c r="C54" s="93"/>
      <c r="D54" s="93"/>
      <c r="E54" s="93"/>
      <c r="F54" s="93"/>
      <c r="G54" s="93"/>
      <c r="H54" s="93"/>
      <c r="I54" s="93"/>
      <c r="J54" s="93"/>
    </row>
    <row r="55" spans="2:10">
      <c r="B55" s="93"/>
      <c r="C55" s="93"/>
      <c r="D55" s="93"/>
      <c r="E55" s="93"/>
      <c r="F55" s="93"/>
      <c r="G55" s="93"/>
      <c r="H55" s="93"/>
      <c r="I55" s="93"/>
      <c r="J55" s="93"/>
    </row>
    <row r="56" spans="2:10">
      <c r="B56" s="93"/>
      <c r="C56" s="93"/>
      <c r="D56" s="93"/>
      <c r="E56" s="93"/>
      <c r="F56" s="93"/>
      <c r="G56" s="93"/>
      <c r="H56" s="93"/>
      <c r="I56" s="93"/>
      <c r="J56" s="93"/>
    </row>
    <row r="57" spans="2:10">
      <c r="B57" s="93"/>
      <c r="C57" s="93"/>
      <c r="D57" s="93"/>
      <c r="E57" s="93"/>
      <c r="F57" s="93"/>
      <c r="G57" s="93"/>
      <c r="H57" s="93"/>
      <c r="I57" s="93"/>
      <c r="J57" s="93"/>
    </row>
    <row r="58" spans="2:10">
      <c r="B58" s="93"/>
      <c r="C58" s="93"/>
      <c r="D58" s="93"/>
      <c r="E58" s="93"/>
      <c r="F58" s="93"/>
      <c r="G58" s="93"/>
      <c r="H58" s="93"/>
      <c r="I58" s="93"/>
      <c r="J58" s="93"/>
    </row>
    <row r="59" spans="2:10">
      <c r="B59" s="93"/>
      <c r="C59" s="93"/>
      <c r="D59" s="93"/>
      <c r="E59" s="93"/>
      <c r="F59" s="93"/>
      <c r="G59" s="93"/>
      <c r="H59" s="93"/>
      <c r="I59" s="93"/>
      <c r="J59" s="93"/>
    </row>
    <row r="60" spans="2:10">
      <c r="B60" s="93"/>
      <c r="C60" s="93"/>
      <c r="D60" s="93"/>
      <c r="E60" s="93"/>
      <c r="F60" s="93"/>
      <c r="G60" s="93"/>
      <c r="H60" s="93"/>
      <c r="I60" s="93"/>
      <c r="J60" s="93"/>
    </row>
    <row r="61" spans="2:10">
      <c r="B61" s="93"/>
      <c r="C61" s="93"/>
      <c r="D61" s="93"/>
      <c r="E61" s="93"/>
      <c r="F61" s="93"/>
      <c r="G61" s="93"/>
      <c r="H61" s="93"/>
      <c r="I61" s="93"/>
      <c r="J61" s="93"/>
    </row>
    <row r="62" spans="2:10">
      <c r="B62" s="93"/>
      <c r="C62" s="93"/>
      <c r="D62" s="93"/>
      <c r="E62" s="93"/>
      <c r="F62" s="93"/>
      <c r="G62" s="93"/>
      <c r="H62" s="93"/>
      <c r="I62" s="93"/>
      <c r="J62" s="93"/>
    </row>
    <row r="63" spans="2:10">
      <c r="B63" s="93"/>
      <c r="C63" s="93"/>
      <c r="D63" s="93"/>
      <c r="E63" s="93"/>
      <c r="F63" s="93"/>
      <c r="G63" s="93"/>
      <c r="H63" s="93"/>
      <c r="I63" s="93"/>
      <c r="J63" s="93"/>
    </row>
    <row r="64" spans="2:10">
      <c r="B64" s="93"/>
      <c r="C64" s="93"/>
      <c r="D64" s="93"/>
      <c r="E64" s="93"/>
      <c r="F64" s="93"/>
      <c r="G64" s="93"/>
      <c r="H64" s="93"/>
      <c r="I64" s="93"/>
      <c r="J64" s="93"/>
    </row>
    <row r="65" spans="2:10">
      <c r="B65" s="93"/>
      <c r="C65" s="93"/>
      <c r="D65" s="93"/>
      <c r="E65" s="93"/>
      <c r="F65" s="93"/>
      <c r="G65" s="93"/>
      <c r="H65" s="93"/>
      <c r="I65" s="93"/>
      <c r="J65" s="93"/>
    </row>
    <row r="66" spans="2:10">
      <c r="B66" s="93"/>
      <c r="C66" s="93"/>
      <c r="D66" s="93"/>
      <c r="E66" s="93"/>
      <c r="F66" s="93"/>
      <c r="G66" s="93"/>
      <c r="H66" s="93"/>
      <c r="I66" s="93"/>
      <c r="J66" s="93"/>
    </row>
    <row r="67" spans="2:10">
      <c r="B67" s="93"/>
      <c r="C67" s="93"/>
      <c r="D67" s="93"/>
      <c r="E67" s="93"/>
      <c r="F67" s="93"/>
      <c r="G67" s="93"/>
      <c r="H67" s="93"/>
      <c r="I67" s="93"/>
      <c r="J67" s="93"/>
    </row>
    <row r="68" spans="2:10">
      <c r="B68" s="93"/>
      <c r="C68" s="93"/>
      <c r="D68" s="93"/>
      <c r="E68" s="93"/>
      <c r="F68" s="93"/>
      <c r="G68" s="93"/>
      <c r="H68" s="93"/>
      <c r="I68" s="93"/>
      <c r="J68" s="93"/>
    </row>
    <row r="69" spans="2:10">
      <c r="B69" s="93"/>
      <c r="C69" s="93"/>
      <c r="D69" s="93"/>
      <c r="E69" s="93"/>
      <c r="F69" s="93"/>
      <c r="G69" s="93"/>
      <c r="H69" s="93"/>
      <c r="I69" s="93"/>
      <c r="J69" s="93"/>
    </row>
    <row r="70" spans="2:10">
      <c r="B70" s="93"/>
      <c r="C70" s="93"/>
      <c r="D70" s="93"/>
      <c r="E70" s="93"/>
      <c r="F70" s="93"/>
      <c r="G70" s="93"/>
      <c r="H70" s="93"/>
      <c r="I70" s="93"/>
      <c r="J70" s="93"/>
    </row>
    <row r="71" spans="2:10">
      <c r="B71" s="93"/>
      <c r="C71" s="93"/>
      <c r="D71" s="93"/>
      <c r="E71" s="93"/>
      <c r="F71" s="93"/>
      <c r="G71" s="93"/>
      <c r="H71" s="93"/>
      <c r="I71" s="93"/>
      <c r="J71" s="93"/>
    </row>
    <row r="72" spans="2:10">
      <c r="B72" s="93"/>
      <c r="C72" s="93"/>
      <c r="D72" s="93"/>
      <c r="E72" s="93"/>
      <c r="F72" s="93"/>
      <c r="G72" s="93"/>
      <c r="H72" s="93"/>
      <c r="I72" s="93"/>
      <c r="J72" s="93"/>
    </row>
    <row r="73" spans="2:10">
      <c r="B73" s="93"/>
      <c r="C73" s="93"/>
      <c r="D73" s="93"/>
      <c r="E73" s="93"/>
      <c r="F73" s="93"/>
      <c r="G73" s="93"/>
      <c r="H73" s="93"/>
      <c r="I73" s="93"/>
      <c r="J73" s="93"/>
    </row>
    <row r="74" spans="2:10">
      <c r="B74" s="93"/>
      <c r="C74" s="93"/>
      <c r="D74" s="93"/>
      <c r="E74" s="93"/>
      <c r="F74" s="93"/>
      <c r="G74" s="93"/>
      <c r="H74" s="93"/>
      <c r="I74" s="93"/>
      <c r="J74" s="93"/>
    </row>
    <row r="75" spans="2:10">
      <c r="B75" s="93"/>
      <c r="C75" s="93"/>
      <c r="D75" s="93"/>
      <c r="E75" s="93"/>
      <c r="F75" s="93"/>
      <c r="G75" s="93"/>
      <c r="H75" s="93"/>
      <c r="I75" s="93"/>
      <c r="J75" s="93"/>
    </row>
    <row r="76" spans="2:10">
      <c r="B76" s="93"/>
      <c r="C76" s="93"/>
      <c r="D76" s="93"/>
      <c r="E76" s="93"/>
      <c r="F76" s="93"/>
      <c r="G76" s="93"/>
      <c r="H76" s="93"/>
      <c r="I76" s="93"/>
      <c r="J76" s="93"/>
    </row>
    <row r="77" spans="2:10">
      <c r="B77" s="93"/>
      <c r="C77" s="93"/>
      <c r="D77" s="93"/>
      <c r="E77" s="93"/>
      <c r="F77" s="93"/>
      <c r="G77" s="93"/>
      <c r="H77" s="93"/>
      <c r="I77" s="93"/>
      <c r="J77" s="93"/>
    </row>
    <row r="78" spans="2:10">
      <c r="B78" s="93"/>
      <c r="C78" s="93"/>
      <c r="D78" s="93"/>
      <c r="E78" s="93"/>
      <c r="F78" s="93"/>
      <c r="G78" s="93"/>
      <c r="H78" s="93"/>
      <c r="I78" s="93"/>
      <c r="J78" s="93"/>
    </row>
    <row r="79" spans="2:10">
      <c r="B79" s="93"/>
      <c r="C79" s="93"/>
      <c r="D79" s="93"/>
      <c r="E79" s="93"/>
      <c r="F79" s="93"/>
      <c r="G79" s="93"/>
      <c r="H79" s="93"/>
      <c r="I79" s="93"/>
      <c r="J79" s="93"/>
    </row>
    <row r="80" spans="2:10">
      <c r="B80" s="93"/>
      <c r="C80" s="93"/>
      <c r="D80" s="93"/>
      <c r="E80" s="93"/>
      <c r="F80" s="93"/>
      <c r="G80" s="93"/>
      <c r="H80" s="93"/>
      <c r="I80" s="93"/>
      <c r="J80" s="93"/>
    </row>
    <row r="81" spans="2:10">
      <c r="B81" s="93"/>
      <c r="C81" s="93"/>
      <c r="D81" s="93"/>
      <c r="E81" s="93"/>
      <c r="F81" s="93"/>
      <c r="G81" s="93"/>
      <c r="H81" s="93"/>
      <c r="I81" s="93"/>
      <c r="J81" s="93"/>
    </row>
    <row r="82" spans="2:10">
      <c r="B82" s="93"/>
      <c r="C82" s="93"/>
      <c r="D82" s="93"/>
      <c r="E82" s="93"/>
      <c r="F82" s="93"/>
      <c r="G82" s="93"/>
      <c r="H82" s="93"/>
      <c r="I82" s="93"/>
      <c r="J82" s="93"/>
    </row>
    <row r="83" spans="2:10">
      <c r="B83" s="93"/>
      <c r="C83" s="93"/>
      <c r="D83" s="93"/>
      <c r="E83" s="93"/>
      <c r="F83" s="93"/>
      <c r="G83" s="93"/>
      <c r="H83" s="93"/>
      <c r="I83" s="93"/>
      <c r="J83" s="93"/>
    </row>
    <row r="84" spans="2:10">
      <c r="B84" s="93"/>
      <c r="C84" s="93"/>
      <c r="D84" s="93"/>
      <c r="E84" s="93"/>
      <c r="F84" s="93"/>
      <c r="G84" s="93"/>
      <c r="H84" s="93"/>
      <c r="I84" s="93"/>
      <c r="J84" s="93"/>
    </row>
    <row r="85" spans="2:10">
      <c r="B85" s="93"/>
      <c r="C85" s="93"/>
      <c r="D85" s="93"/>
      <c r="E85" s="93"/>
      <c r="F85" s="93"/>
      <c r="G85" s="93"/>
      <c r="H85" s="93"/>
      <c r="I85" s="93"/>
      <c r="J85" s="93"/>
    </row>
    <row r="86" spans="2:10">
      <c r="B86" s="93"/>
      <c r="C86" s="93"/>
      <c r="D86" s="93"/>
      <c r="E86" s="93"/>
      <c r="F86" s="93"/>
      <c r="G86" s="93"/>
      <c r="H86" s="93"/>
      <c r="I86" s="93"/>
      <c r="J86" s="93"/>
    </row>
    <row r="87" spans="2:10">
      <c r="B87" s="93"/>
      <c r="C87" s="93"/>
      <c r="D87" s="93"/>
      <c r="E87" s="93"/>
      <c r="F87" s="93"/>
      <c r="G87" s="93"/>
      <c r="H87" s="93"/>
      <c r="I87" s="93"/>
      <c r="J87" s="93"/>
    </row>
    <row r="88" spans="2:10">
      <c r="B88" s="93"/>
      <c r="C88" s="93"/>
      <c r="D88" s="93"/>
      <c r="E88" s="93"/>
      <c r="F88" s="93"/>
      <c r="G88" s="93"/>
      <c r="H88" s="93"/>
      <c r="I88" s="93"/>
      <c r="J88" s="93"/>
    </row>
    <row r="89" spans="2:10">
      <c r="B89" s="93"/>
      <c r="C89" s="93"/>
      <c r="D89" s="93"/>
      <c r="E89" s="93"/>
      <c r="F89" s="93"/>
      <c r="G89" s="93"/>
      <c r="H89" s="93"/>
      <c r="I89" s="93"/>
      <c r="J89" s="93"/>
    </row>
    <row r="90" spans="2:10">
      <c r="B90" s="93"/>
      <c r="C90" s="93"/>
      <c r="D90" s="93"/>
      <c r="E90" s="93"/>
      <c r="F90" s="93"/>
      <c r="G90" s="93"/>
      <c r="H90" s="93"/>
      <c r="I90" s="93"/>
      <c r="J90" s="93"/>
    </row>
    <row r="91" spans="2:10">
      <c r="B91" s="93"/>
      <c r="C91" s="93"/>
      <c r="D91" s="93"/>
      <c r="E91" s="93"/>
      <c r="F91" s="93"/>
      <c r="G91" s="93"/>
      <c r="H91" s="93"/>
      <c r="I91" s="93"/>
      <c r="J91" s="93"/>
    </row>
    <row r="92" spans="2:10">
      <c r="B92" s="93"/>
      <c r="C92" s="93"/>
      <c r="D92" s="93"/>
      <c r="E92" s="93"/>
      <c r="F92" s="93"/>
      <c r="G92" s="93"/>
      <c r="H92" s="93"/>
      <c r="I92" s="93"/>
      <c r="J92" s="93"/>
    </row>
    <row r="93" spans="2:10">
      <c r="B93" s="93"/>
      <c r="C93" s="93"/>
      <c r="D93" s="93"/>
      <c r="E93" s="93"/>
      <c r="F93" s="93"/>
      <c r="G93" s="93"/>
      <c r="H93" s="93"/>
      <c r="I93" s="93"/>
      <c r="J93" s="93"/>
    </row>
    <row r="94" spans="2:10">
      <c r="B94" s="93"/>
      <c r="C94" s="93"/>
      <c r="D94" s="93"/>
      <c r="E94" s="93"/>
      <c r="F94" s="93"/>
      <c r="G94" s="93"/>
      <c r="H94" s="93"/>
      <c r="I94" s="93"/>
      <c r="J94" s="93"/>
    </row>
    <row r="95" spans="2:10">
      <c r="B95" s="93"/>
      <c r="C95" s="93"/>
      <c r="D95" s="93"/>
      <c r="E95" s="93"/>
      <c r="F95" s="93"/>
      <c r="G95" s="93"/>
      <c r="H95" s="93"/>
      <c r="I95" s="93"/>
      <c r="J95" s="93"/>
    </row>
    <row r="96" spans="2:10">
      <c r="B96" s="93"/>
      <c r="C96" s="93"/>
      <c r="D96" s="93"/>
      <c r="E96" s="93"/>
      <c r="F96" s="93"/>
      <c r="G96" s="93"/>
      <c r="H96" s="93"/>
      <c r="I96" s="93"/>
      <c r="J96" s="93"/>
    </row>
    <row r="97" spans="2:10">
      <c r="B97" s="93"/>
      <c r="C97" s="93"/>
      <c r="D97" s="93"/>
      <c r="E97" s="93"/>
      <c r="F97" s="93"/>
      <c r="G97" s="93"/>
      <c r="H97" s="93"/>
      <c r="I97" s="93"/>
      <c r="J97" s="93"/>
    </row>
    <row r="98" spans="2:10">
      <c r="B98" s="93"/>
      <c r="C98" s="93"/>
      <c r="D98" s="93"/>
      <c r="E98" s="93"/>
      <c r="F98" s="93"/>
      <c r="G98" s="93"/>
      <c r="H98" s="93"/>
      <c r="I98" s="93"/>
      <c r="J98" s="93"/>
    </row>
    <row r="99" spans="2:10">
      <c r="B99" s="93"/>
      <c r="C99" s="93"/>
      <c r="D99" s="93"/>
      <c r="E99" s="93"/>
      <c r="F99" s="93"/>
      <c r="G99" s="93"/>
      <c r="H99" s="93"/>
      <c r="I99" s="93"/>
      <c r="J99" s="93"/>
    </row>
    <row r="100" spans="2:10">
      <c r="B100" s="93"/>
      <c r="C100" s="93"/>
      <c r="D100" s="93"/>
      <c r="E100" s="93"/>
      <c r="F100" s="93"/>
      <c r="G100" s="93"/>
      <c r="H100" s="93"/>
      <c r="I100" s="93"/>
      <c r="J100" s="93"/>
    </row>
    <row r="101" spans="2:10">
      <c r="B101" s="93"/>
      <c r="C101" s="93"/>
      <c r="D101" s="93"/>
      <c r="E101" s="93"/>
      <c r="F101" s="93"/>
      <c r="G101" s="93"/>
      <c r="H101" s="93"/>
      <c r="I101" s="93"/>
      <c r="J101" s="93"/>
    </row>
    <row r="102" spans="2:10">
      <c r="B102" s="93"/>
      <c r="C102" s="93"/>
      <c r="D102" s="93"/>
      <c r="E102" s="93"/>
      <c r="F102" s="93"/>
      <c r="G102" s="93"/>
      <c r="H102" s="93"/>
      <c r="I102" s="93"/>
      <c r="J102" s="93"/>
    </row>
    <row r="103" spans="2:10">
      <c r="B103" s="93"/>
      <c r="C103" s="93"/>
      <c r="D103" s="93"/>
      <c r="E103" s="93"/>
      <c r="F103" s="93"/>
      <c r="G103" s="93"/>
      <c r="H103" s="93"/>
      <c r="I103" s="93"/>
      <c r="J103" s="93"/>
    </row>
    <row r="104" spans="2:10">
      <c r="B104" s="93"/>
      <c r="C104" s="93"/>
      <c r="D104" s="93"/>
      <c r="E104" s="93"/>
      <c r="F104" s="93"/>
      <c r="G104" s="93"/>
      <c r="H104" s="93"/>
      <c r="I104" s="93"/>
      <c r="J104" s="93"/>
    </row>
    <row r="105" spans="2:10">
      <c r="B105" s="93"/>
      <c r="C105" s="93"/>
      <c r="D105" s="93"/>
      <c r="E105" s="93"/>
      <c r="F105" s="93"/>
      <c r="G105" s="93"/>
      <c r="H105" s="93"/>
      <c r="I105" s="93"/>
      <c r="J105" s="93"/>
    </row>
    <row r="106" spans="2:10">
      <c r="B106" s="93"/>
      <c r="C106" s="93"/>
      <c r="D106" s="93"/>
      <c r="E106" s="93"/>
      <c r="F106" s="93"/>
      <c r="G106" s="93"/>
      <c r="H106" s="93"/>
      <c r="I106" s="93"/>
      <c r="J106" s="93"/>
    </row>
    <row r="107" spans="2:10">
      <c r="B107" s="93"/>
      <c r="C107" s="93"/>
      <c r="D107" s="93"/>
      <c r="E107" s="93"/>
      <c r="F107" s="93"/>
      <c r="G107" s="93"/>
      <c r="H107" s="93"/>
      <c r="I107" s="93"/>
      <c r="J107" s="93"/>
    </row>
    <row r="108" spans="2:10">
      <c r="B108" s="93"/>
      <c r="C108" s="93"/>
      <c r="D108" s="93"/>
      <c r="E108" s="93"/>
      <c r="F108" s="93"/>
      <c r="G108" s="93"/>
      <c r="H108" s="93"/>
      <c r="I108" s="93"/>
      <c r="J108" s="93"/>
    </row>
    <row r="109" spans="2:10">
      <c r="B109" s="93"/>
      <c r="C109" s="93"/>
      <c r="D109" s="93"/>
      <c r="E109" s="93"/>
      <c r="F109" s="93"/>
      <c r="G109" s="93"/>
      <c r="H109" s="93"/>
      <c r="I109" s="93"/>
      <c r="J109" s="93"/>
    </row>
    <row r="110" spans="2:10">
      <c r="B110" s="93"/>
      <c r="C110" s="93"/>
      <c r="D110" s="93"/>
      <c r="E110" s="93"/>
      <c r="F110" s="93"/>
      <c r="G110" s="93"/>
      <c r="H110" s="93"/>
      <c r="I110" s="93"/>
      <c r="J110" s="93"/>
    </row>
    <row r="111" spans="2:10">
      <c r="B111" s="93"/>
      <c r="C111" s="93"/>
      <c r="D111" s="93"/>
      <c r="E111" s="93"/>
      <c r="F111" s="93"/>
      <c r="G111" s="93"/>
      <c r="H111" s="93"/>
      <c r="I111" s="93"/>
      <c r="J111" s="93"/>
    </row>
    <row r="112" spans="2:10">
      <c r="B112" s="93"/>
      <c r="C112" s="93"/>
      <c r="D112" s="93"/>
      <c r="E112" s="93"/>
      <c r="F112" s="93"/>
      <c r="G112" s="93"/>
      <c r="H112" s="93"/>
      <c r="I112" s="93"/>
      <c r="J112" s="93"/>
    </row>
    <row r="113" spans="2:10">
      <c r="B113" s="93"/>
      <c r="C113" s="93"/>
      <c r="D113" s="93"/>
      <c r="E113" s="93"/>
      <c r="F113" s="93"/>
      <c r="G113" s="93"/>
      <c r="H113" s="93"/>
      <c r="I113" s="93"/>
      <c r="J113" s="93"/>
    </row>
    <row r="114" spans="2:10">
      <c r="B114" s="93"/>
      <c r="C114" s="93"/>
      <c r="D114" s="93"/>
      <c r="E114" s="93"/>
      <c r="F114" s="93"/>
      <c r="G114" s="93"/>
      <c r="H114" s="93"/>
      <c r="I114" s="93"/>
      <c r="J114" s="93"/>
    </row>
    <row r="115" spans="2:10">
      <c r="B115" s="93"/>
      <c r="C115" s="93"/>
      <c r="D115" s="93"/>
      <c r="E115" s="93"/>
      <c r="F115" s="93"/>
      <c r="G115" s="93"/>
      <c r="H115" s="93"/>
      <c r="I115" s="93"/>
      <c r="J115" s="93"/>
    </row>
    <row r="116" spans="2:10">
      <c r="B116" s="93"/>
      <c r="C116" s="93"/>
      <c r="D116" s="93"/>
      <c r="E116" s="93"/>
      <c r="F116" s="93"/>
      <c r="G116" s="93"/>
      <c r="H116" s="93"/>
      <c r="I116" s="93"/>
      <c r="J116" s="93"/>
    </row>
    <row r="117" spans="2:10">
      <c r="B117" s="93"/>
      <c r="C117" s="93"/>
      <c r="D117" s="93"/>
      <c r="E117" s="93"/>
      <c r="F117" s="93"/>
      <c r="G117" s="93"/>
      <c r="H117" s="93"/>
      <c r="I117" s="93"/>
      <c r="J117" s="93"/>
    </row>
    <row r="118" spans="2:10">
      <c r="F118" s="3"/>
      <c r="G118" s="3"/>
      <c r="H118" s="3"/>
      <c r="I118" s="3"/>
    </row>
    <row r="119" spans="2:10">
      <c r="F119" s="3"/>
      <c r="G119" s="3"/>
      <c r="H119" s="3"/>
      <c r="I119" s="3"/>
    </row>
    <row r="120" spans="2:10">
      <c r="F120" s="3"/>
      <c r="G120" s="3"/>
      <c r="H120" s="3"/>
      <c r="I120" s="3"/>
    </row>
    <row r="121" spans="2:10">
      <c r="F121" s="3"/>
      <c r="G121" s="3"/>
      <c r="H121" s="3"/>
      <c r="I121" s="3"/>
    </row>
    <row r="122" spans="2:10">
      <c r="F122" s="3"/>
      <c r="G122" s="3"/>
      <c r="H122" s="3"/>
      <c r="I122" s="3"/>
    </row>
    <row r="123" spans="2:10">
      <c r="F123" s="3"/>
      <c r="G123" s="3"/>
      <c r="H123" s="3"/>
      <c r="I123" s="3"/>
    </row>
    <row r="124" spans="2:10">
      <c r="F124" s="3"/>
      <c r="G124" s="3"/>
      <c r="H124" s="3"/>
      <c r="I124" s="3"/>
    </row>
    <row r="125" spans="2:10">
      <c r="F125" s="3"/>
      <c r="G125" s="3"/>
      <c r="H125" s="3"/>
      <c r="I125" s="3"/>
    </row>
    <row r="126" spans="2:10">
      <c r="F126" s="3"/>
      <c r="G126" s="3"/>
      <c r="H126" s="3"/>
      <c r="I126" s="3"/>
    </row>
    <row r="127" spans="2:10">
      <c r="F127" s="3"/>
      <c r="G127" s="3"/>
      <c r="H127" s="3"/>
      <c r="I127" s="3"/>
    </row>
    <row r="128" spans="2:10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8:J1048576 B21:B22 AH28:XFD29 K30:XFD1048576 K28:AF29 K1:XFD27 E12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>
      <selection activeCell="I10" sqref="I1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8" t="s">
        <v>179</v>
      </c>
      <c r="C1" s="70" t="s" vm="1">
        <v>266</v>
      </c>
    </row>
    <row r="2" spans="2:60">
      <c r="B2" s="48" t="s">
        <v>178</v>
      </c>
      <c r="C2" s="70" t="s">
        <v>267</v>
      </c>
    </row>
    <row r="3" spans="2:60">
      <c r="B3" s="48" t="s">
        <v>180</v>
      </c>
      <c r="C3" s="70" t="s">
        <v>268</v>
      </c>
    </row>
    <row r="4" spans="2:60">
      <c r="B4" s="48" t="s">
        <v>181</v>
      </c>
      <c r="C4" s="70">
        <v>12145</v>
      </c>
    </row>
    <row r="6" spans="2:60" ht="26.25" customHeight="1">
      <c r="B6" s="141" t="s">
        <v>214</v>
      </c>
      <c r="C6" s="142"/>
      <c r="D6" s="142"/>
      <c r="E6" s="142"/>
      <c r="F6" s="142"/>
      <c r="G6" s="142"/>
      <c r="H6" s="142"/>
      <c r="I6" s="142"/>
      <c r="J6" s="142"/>
      <c r="K6" s="143"/>
    </row>
    <row r="7" spans="2:60" s="3" customFormat="1" ht="63">
      <c r="B7" s="49" t="s">
        <v>115</v>
      </c>
      <c r="C7" s="51" t="s">
        <v>116</v>
      </c>
      <c r="D7" s="51" t="s">
        <v>14</v>
      </c>
      <c r="E7" s="51" t="s">
        <v>15</v>
      </c>
      <c r="F7" s="51" t="s">
        <v>57</v>
      </c>
      <c r="G7" s="51" t="s">
        <v>101</v>
      </c>
      <c r="H7" s="51" t="s">
        <v>53</v>
      </c>
      <c r="I7" s="51" t="s">
        <v>109</v>
      </c>
      <c r="J7" s="51" t="s">
        <v>182</v>
      </c>
      <c r="K7" s="67" t="s">
        <v>183</v>
      </c>
    </row>
    <row r="8" spans="2:60" s="3" customFormat="1" ht="21.75" customHeight="1">
      <c r="B8" s="15"/>
      <c r="C8" s="60"/>
      <c r="D8" s="16"/>
      <c r="E8" s="16"/>
      <c r="F8" s="16" t="s">
        <v>19</v>
      </c>
      <c r="G8" s="16"/>
      <c r="H8" s="16" t="s">
        <v>19</v>
      </c>
      <c r="I8" s="16" t="s">
        <v>244</v>
      </c>
      <c r="J8" s="32" t="s">
        <v>19</v>
      </c>
      <c r="K8" s="17" t="s">
        <v>19</v>
      </c>
    </row>
    <row r="9" spans="2:60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20" t="s">
        <v>7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93"/>
      <c r="C10" s="93"/>
      <c r="D10" s="93"/>
      <c r="E10" s="93"/>
      <c r="F10" s="93"/>
      <c r="G10" s="93"/>
      <c r="H10" s="93"/>
      <c r="I10" s="88">
        <v>0</v>
      </c>
      <c r="J10" s="93"/>
      <c r="K10" s="9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10"/>
      <c r="C11" s="93"/>
      <c r="D11" s="93"/>
      <c r="E11" s="93"/>
      <c r="F11" s="93"/>
      <c r="G11" s="93"/>
      <c r="H11" s="93"/>
      <c r="I11" s="93"/>
      <c r="J11" s="93"/>
      <c r="K11" s="93"/>
    </row>
    <row r="12" spans="2:60">
      <c r="B12" s="110"/>
      <c r="C12" s="93"/>
      <c r="D12" s="93"/>
      <c r="E12" s="93"/>
      <c r="F12" s="93"/>
      <c r="G12" s="93"/>
      <c r="H12" s="93"/>
      <c r="I12" s="93"/>
      <c r="J12" s="93"/>
      <c r="K12" s="9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93"/>
      <c r="C13" s="93"/>
      <c r="D13" s="93"/>
      <c r="E13" s="93"/>
      <c r="F13" s="93"/>
      <c r="G13" s="93"/>
      <c r="H13" s="93"/>
      <c r="I13" s="93"/>
      <c r="J13" s="93"/>
      <c r="K13" s="9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93"/>
      <c r="C14" s="93"/>
      <c r="D14" s="93"/>
      <c r="E14" s="93"/>
      <c r="F14" s="93"/>
      <c r="G14" s="93"/>
      <c r="H14" s="93"/>
      <c r="I14" s="93"/>
      <c r="J14" s="93"/>
      <c r="K14" s="93"/>
    </row>
    <row r="15" spans="2:60">
      <c r="B15" s="93"/>
      <c r="C15" s="93"/>
      <c r="D15" s="93"/>
      <c r="E15" s="93"/>
      <c r="F15" s="93"/>
      <c r="G15" s="93"/>
      <c r="H15" s="93"/>
      <c r="I15" s="93"/>
      <c r="J15" s="93"/>
      <c r="K15" s="9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93"/>
      <c r="C16" s="93"/>
      <c r="D16" s="93"/>
      <c r="E16" s="93"/>
      <c r="F16" s="93"/>
      <c r="G16" s="93"/>
      <c r="H16" s="93"/>
      <c r="I16" s="93"/>
      <c r="J16" s="93"/>
      <c r="K16" s="9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93"/>
      <c r="C17" s="93"/>
      <c r="D17" s="93"/>
      <c r="E17" s="93"/>
      <c r="F17" s="93"/>
      <c r="G17" s="93"/>
      <c r="H17" s="93"/>
      <c r="I17" s="93"/>
      <c r="J17" s="93"/>
      <c r="K17" s="93"/>
    </row>
    <row r="18" spans="2:11">
      <c r="B18" s="93"/>
      <c r="C18" s="93"/>
      <c r="D18" s="93"/>
      <c r="E18" s="93"/>
      <c r="F18" s="93"/>
      <c r="G18" s="93"/>
      <c r="H18" s="93"/>
      <c r="I18" s="93"/>
      <c r="J18" s="93"/>
      <c r="K18" s="93"/>
    </row>
    <row r="19" spans="2:11">
      <c r="B19" s="93"/>
      <c r="C19" s="93"/>
      <c r="D19" s="93"/>
      <c r="E19" s="93"/>
      <c r="F19" s="93"/>
      <c r="G19" s="93"/>
      <c r="H19" s="93"/>
      <c r="I19" s="93"/>
      <c r="J19" s="93"/>
      <c r="K19" s="93"/>
    </row>
    <row r="20" spans="2:11">
      <c r="B20" s="93"/>
      <c r="C20" s="93"/>
      <c r="D20" s="93"/>
      <c r="E20" s="93"/>
      <c r="F20" s="93"/>
      <c r="G20" s="93"/>
      <c r="H20" s="93"/>
      <c r="I20" s="93"/>
      <c r="J20" s="93"/>
      <c r="K20" s="93"/>
    </row>
    <row r="21" spans="2:11">
      <c r="B21" s="93"/>
      <c r="C21" s="93"/>
      <c r="D21" s="93"/>
      <c r="E21" s="93"/>
      <c r="F21" s="93"/>
      <c r="G21" s="93"/>
      <c r="H21" s="93"/>
      <c r="I21" s="93"/>
      <c r="J21" s="93"/>
      <c r="K21" s="93"/>
    </row>
    <row r="22" spans="2:11">
      <c r="B22" s="93"/>
      <c r="C22" s="93"/>
      <c r="D22" s="93"/>
      <c r="E22" s="93"/>
      <c r="F22" s="93"/>
      <c r="G22" s="93"/>
      <c r="H22" s="93"/>
      <c r="I22" s="93"/>
      <c r="J22" s="93"/>
      <c r="K22" s="93"/>
    </row>
    <row r="23" spans="2:11">
      <c r="B23" s="93"/>
      <c r="C23" s="93"/>
      <c r="D23" s="93"/>
      <c r="E23" s="93"/>
      <c r="F23" s="93"/>
      <c r="G23" s="93"/>
      <c r="H23" s="93"/>
      <c r="I23" s="93"/>
      <c r="J23" s="93"/>
      <c r="K23" s="93"/>
    </row>
    <row r="24" spans="2:11">
      <c r="B24" s="93"/>
      <c r="C24" s="93"/>
      <c r="D24" s="93"/>
      <c r="E24" s="93"/>
      <c r="F24" s="93"/>
      <c r="G24" s="93"/>
      <c r="H24" s="93"/>
      <c r="I24" s="93"/>
      <c r="J24" s="93"/>
      <c r="K24" s="93"/>
    </row>
    <row r="25" spans="2:11">
      <c r="B25" s="93"/>
      <c r="C25" s="93"/>
      <c r="D25" s="93"/>
      <c r="E25" s="93"/>
      <c r="F25" s="93"/>
      <c r="G25" s="93"/>
      <c r="H25" s="93"/>
      <c r="I25" s="93"/>
      <c r="J25" s="93"/>
      <c r="K25" s="93"/>
    </row>
    <row r="26" spans="2:11">
      <c r="B26" s="93"/>
      <c r="C26" s="93"/>
      <c r="D26" s="93"/>
      <c r="E26" s="93"/>
      <c r="F26" s="93"/>
      <c r="G26" s="93"/>
      <c r="H26" s="93"/>
      <c r="I26" s="93"/>
      <c r="J26" s="93"/>
      <c r="K26" s="93"/>
    </row>
    <row r="27" spans="2:11">
      <c r="B27" s="93"/>
      <c r="C27" s="93"/>
      <c r="D27" s="93"/>
      <c r="E27" s="93"/>
      <c r="F27" s="93"/>
      <c r="G27" s="93"/>
      <c r="H27" s="93"/>
      <c r="I27" s="93"/>
      <c r="J27" s="93"/>
      <c r="K27" s="93"/>
    </row>
    <row r="28" spans="2:11">
      <c r="B28" s="93"/>
      <c r="C28" s="93"/>
      <c r="D28" s="93"/>
      <c r="E28" s="93"/>
      <c r="F28" s="93"/>
      <c r="G28" s="93"/>
      <c r="H28" s="93"/>
      <c r="I28" s="93"/>
      <c r="J28" s="93"/>
      <c r="K28" s="93"/>
    </row>
    <row r="29" spans="2:11">
      <c r="B29" s="93"/>
      <c r="C29" s="93"/>
      <c r="D29" s="93"/>
      <c r="E29" s="93"/>
      <c r="F29" s="93"/>
      <c r="G29" s="93"/>
      <c r="H29" s="93"/>
      <c r="I29" s="93"/>
      <c r="J29" s="93"/>
      <c r="K29" s="93"/>
    </row>
    <row r="30" spans="2:11">
      <c r="B30" s="93"/>
      <c r="C30" s="93"/>
      <c r="D30" s="93"/>
      <c r="E30" s="93"/>
      <c r="F30" s="93"/>
      <c r="G30" s="93"/>
      <c r="H30" s="93"/>
      <c r="I30" s="93"/>
      <c r="J30" s="93"/>
      <c r="K30" s="93"/>
    </row>
    <row r="31" spans="2:11">
      <c r="B31" s="93"/>
      <c r="C31" s="93"/>
      <c r="D31" s="93"/>
      <c r="E31" s="93"/>
      <c r="F31" s="93"/>
      <c r="G31" s="93"/>
      <c r="H31" s="93"/>
      <c r="I31" s="93"/>
      <c r="J31" s="93"/>
      <c r="K31" s="93"/>
    </row>
    <row r="32" spans="2:11">
      <c r="B32" s="93"/>
      <c r="C32" s="93"/>
      <c r="D32" s="93"/>
      <c r="E32" s="93"/>
      <c r="F32" s="93"/>
      <c r="G32" s="93"/>
      <c r="H32" s="93"/>
      <c r="I32" s="93"/>
      <c r="J32" s="93"/>
      <c r="K32" s="93"/>
    </row>
    <row r="33" spans="2:11">
      <c r="B33" s="93"/>
      <c r="C33" s="93"/>
      <c r="D33" s="93"/>
      <c r="E33" s="93"/>
      <c r="F33" s="93"/>
      <c r="G33" s="93"/>
      <c r="H33" s="93"/>
      <c r="I33" s="93"/>
      <c r="J33" s="93"/>
      <c r="K33" s="93"/>
    </row>
    <row r="34" spans="2:11">
      <c r="B34" s="93"/>
      <c r="C34" s="93"/>
      <c r="D34" s="93"/>
      <c r="E34" s="93"/>
      <c r="F34" s="93"/>
      <c r="G34" s="93"/>
      <c r="H34" s="93"/>
      <c r="I34" s="93"/>
      <c r="J34" s="93"/>
      <c r="K34" s="93"/>
    </row>
    <row r="35" spans="2:11">
      <c r="B35" s="93"/>
      <c r="C35" s="93"/>
      <c r="D35" s="93"/>
      <c r="E35" s="93"/>
      <c r="F35" s="93"/>
      <c r="G35" s="93"/>
      <c r="H35" s="93"/>
      <c r="I35" s="93"/>
      <c r="J35" s="93"/>
      <c r="K35" s="93"/>
    </row>
    <row r="36" spans="2:11">
      <c r="B36" s="93"/>
      <c r="C36" s="93"/>
      <c r="D36" s="93"/>
      <c r="E36" s="93"/>
      <c r="F36" s="93"/>
      <c r="G36" s="93"/>
      <c r="H36" s="93"/>
      <c r="I36" s="93"/>
      <c r="J36" s="93"/>
      <c r="K36" s="93"/>
    </row>
    <row r="37" spans="2:11">
      <c r="B37" s="93"/>
      <c r="C37" s="93"/>
      <c r="D37" s="93"/>
      <c r="E37" s="93"/>
      <c r="F37" s="93"/>
      <c r="G37" s="93"/>
      <c r="H37" s="93"/>
      <c r="I37" s="93"/>
      <c r="J37" s="93"/>
      <c r="K37" s="93"/>
    </row>
    <row r="38" spans="2:11">
      <c r="B38" s="93"/>
      <c r="C38" s="93"/>
      <c r="D38" s="93"/>
      <c r="E38" s="93"/>
      <c r="F38" s="93"/>
      <c r="G38" s="93"/>
      <c r="H38" s="93"/>
      <c r="I38" s="93"/>
      <c r="J38" s="93"/>
      <c r="K38" s="93"/>
    </row>
    <row r="39" spans="2:11">
      <c r="B39" s="93"/>
      <c r="C39" s="93"/>
      <c r="D39" s="93"/>
      <c r="E39" s="93"/>
      <c r="F39" s="93"/>
      <c r="G39" s="93"/>
      <c r="H39" s="93"/>
      <c r="I39" s="93"/>
      <c r="J39" s="93"/>
      <c r="K39" s="93"/>
    </row>
    <row r="40" spans="2:11">
      <c r="B40" s="93"/>
      <c r="C40" s="93"/>
      <c r="D40" s="93"/>
      <c r="E40" s="93"/>
      <c r="F40" s="93"/>
      <c r="G40" s="93"/>
      <c r="H40" s="93"/>
      <c r="I40" s="93"/>
      <c r="J40" s="93"/>
      <c r="K40" s="93"/>
    </row>
    <row r="41" spans="2:11">
      <c r="B41" s="93"/>
      <c r="C41" s="93"/>
      <c r="D41" s="93"/>
      <c r="E41" s="93"/>
      <c r="F41" s="93"/>
      <c r="G41" s="93"/>
      <c r="H41" s="93"/>
      <c r="I41" s="93"/>
      <c r="J41" s="93"/>
      <c r="K41" s="93"/>
    </row>
    <row r="42" spans="2:11">
      <c r="B42" s="93"/>
      <c r="C42" s="93"/>
      <c r="D42" s="93"/>
      <c r="E42" s="93"/>
      <c r="F42" s="93"/>
      <c r="G42" s="93"/>
      <c r="H42" s="93"/>
      <c r="I42" s="93"/>
      <c r="J42" s="93"/>
      <c r="K42" s="93"/>
    </row>
    <row r="43" spans="2:11">
      <c r="B43" s="93"/>
      <c r="C43" s="93"/>
      <c r="D43" s="93"/>
      <c r="E43" s="93"/>
      <c r="F43" s="93"/>
      <c r="G43" s="93"/>
      <c r="H43" s="93"/>
      <c r="I43" s="93"/>
      <c r="J43" s="93"/>
      <c r="K43" s="93"/>
    </row>
    <row r="44" spans="2:11">
      <c r="B44" s="93"/>
      <c r="C44" s="93"/>
      <c r="D44" s="93"/>
      <c r="E44" s="93"/>
      <c r="F44" s="93"/>
      <c r="G44" s="93"/>
      <c r="H44" s="93"/>
      <c r="I44" s="93"/>
      <c r="J44" s="93"/>
      <c r="K44" s="93"/>
    </row>
    <row r="45" spans="2:11">
      <c r="B45" s="93"/>
      <c r="C45" s="93"/>
      <c r="D45" s="93"/>
      <c r="E45" s="93"/>
      <c r="F45" s="93"/>
      <c r="G45" s="93"/>
      <c r="H45" s="93"/>
      <c r="I45" s="93"/>
      <c r="J45" s="93"/>
      <c r="K45" s="93"/>
    </row>
    <row r="46" spans="2:11">
      <c r="B46" s="93"/>
      <c r="C46" s="93"/>
      <c r="D46" s="93"/>
      <c r="E46" s="93"/>
      <c r="F46" s="93"/>
      <c r="G46" s="93"/>
      <c r="H46" s="93"/>
      <c r="I46" s="93"/>
      <c r="J46" s="93"/>
      <c r="K46" s="93"/>
    </row>
    <row r="47" spans="2:11">
      <c r="B47" s="93"/>
      <c r="C47" s="93"/>
      <c r="D47" s="93"/>
      <c r="E47" s="93"/>
      <c r="F47" s="93"/>
      <c r="G47" s="93"/>
      <c r="H47" s="93"/>
      <c r="I47" s="93"/>
      <c r="J47" s="93"/>
      <c r="K47" s="93"/>
    </row>
    <row r="48" spans="2:11">
      <c r="B48" s="93"/>
      <c r="C48" s="93"/>
      <c r="D48" s="93"/>
      <c r="E48" s="93"/>
      <c r="F48" s="93"/>
      <c r="G48" s="93"/>
      <c r="H48" s="93"/>
      <c r="I48" s="93"/>
      <c r="J48" s="93"/>
      <c r="K48" s="93"/>
    </row>
    <row r="49" spans="2:11">
      <c r="B49" s="93"/>
      <c r="C49" s="93"/>
      <c r="D49" s="93"/>
      <c r="E49" s="93"/>
      <c r="F49" s="93"/>
      <c r="G49" s="93"/>
      <c r="H49" s="93"/>
      <c r="I49" s="93"/>
      <c r="J49" s="93"/>
      <c r="K49" s="93"/>
    </row>
    <row r="50" spans="2:11">
      <c r="B50" s="93"/>
      <c r="C50" s="93"/>
      <c r="D50" s="93"/>
      <c r="E50" s="93"/>
      <c r="F50" s="93"/>
      <c r="G50" s="93"/>
      <c r="H50" s="93"/>
      <c r="I50" s="93"/>
      <c r="J50" s="93"/>
      <c r="K50" s="93"/>
    </row>
    <row r="51" spans="2:11">
      <c r="B51" s="93"/>
      <c r="C51" s="93"/>
      <c r="D51" s="93"/>
      <c r="E51" s="93"/>
      <c r="F51" s="93"/>
      <c r="G51" s="93"/>
      <c r="H51" s="93"/>
      <c r="I51" s="93"/>
      <c r="J51" s="93"/>
      <c r="K51" s="93"/>
    </row>
    <row r="52" spans="2:11">
      <c r="B52" s="93"/>
      <c r="C52" s="93"/>
      <c r="D52" s="93"/>
      <c r="E52" s="93"/>
      <c r="F52" s="93"/>
      <c r="G52" s="93"/>
      <c r="H52" s="93"/>
      <c r="I52" s="93"/>
      <c r="J52" s="93"/>
      <c r="K52" s="93"/>
    </row>
    <row r="53" spans="2:11">
      <c r="B53" s="93"/>
      <c r="C53" s="93"/>
      <c r="D53" s="93"/>
      <c r="E53" s="93"/>
      <c r="F53" s="93"/>
      <c r="G53" s="93"/>
      <c r="H53" s="93"/>
      <c r="I53" s="93"/>
      <c r="J53" s="93"/>
      <c r="K53" s="93"/>
    </row>
    <row r="54" spans="2:11">
      <c r="B54" s="93"/>
      <c r="C54" s="93"/>
      <c r="D54" s="93"/>
      <c r="E54" s="93"/>
      <c r="F54" s="93"/>
      <c r="G54" s="93"/>
      <c r="H54" s="93"/>
      <c r="I54" s="93"/>
      <c r="J54" s="93"/>
      <c r="K54" s="93"/>
    </row>
    <row r="55" spans="2:11">
      <c r="B55" s="93"/>
      <c r="C55" s="93"/>
      <c r="D55" s="93"/>
      <c r="E55" s="93"/>
      <c r="F55" s="93"/>
      <c r="G55" s="93"/>
      <c r="H55" s="93"/>
      <c r="I55" s="93"/>
      <c r="J55" s="93"/>
      <c r="K55" s="93"/>
    </row>
    <row r="56" spans="2:11">
      <c r="B56" s="93"/>
      <c r="C56" s="93"/>
      <c r="D56" s="93"/>
      <c r="E56" s="93"/>
      <c r="F56" s="93"/>
      <c r="G56" s="93"/>
      <c r="H56" s="93"/>
      <c r="I56" s="93"/>
      <c r="J56" s="93"/>
      <c r="K56" s="93"/>
    </row>
    <row r="57" spans="2:11">
      <c r="B57" s="93"/>
      <c r="C57" s="93"/>
      <c r="D57" s="93"/>
      <c r="E57" s="93"/>
      <c r="F57" s="93"/>
      <c r="G57" s="93"/>
      <c r="H57" s="93"/>
      <c r="I57" s="93"/>
      <c r="J57" s="93"/>
      <c r="K57" s="93"/>
    </row>
    <row r="58" spans="2:11">
      <c r="B58" s="93"/>
      <c r="C58" s="93"/>
      <c r="D58" s="93"/>
      <c r="E58" s="93"/>
      <c r="F58" s="93"/>
      <c r="G58" s="93"/>
      <c r="H58" s="93"/>
      <c r="I58" s="93"/>
      <c r="J58" s="93"/>
      <c r="K58" s="93"/>
    </row>
    <row r="59" spans="2:11">
      <c r="B59" s="93"/>
      <c r="C59" s="93"/>
      <c r="D59" s="93"/>
      <c r="E59" s="93"/>
      <c r="F59" s="93"/>
      <c r="G59" s="93"/>
      <c r="H59" s="93"/>
      <c r="I59" s="93"/>
      <c r="J59" s="93"/>
      <c r="K59" s="93"/>
    </row>
    <row r="60" spans="2:11">
      <c r="B60" s="93"/>
      <c r="C60" s="93"/>
      <c r="D60" s="93"/>
      <c r="E60" s="93"/>
      <c r="F60" s="93"/>
      <c r="G60" s="93"/>
      <c r="H60" s="93"/>
      <c r="I60" s="93"/>
      <c r="J60" s="93"/>
      <c r="K60" s="93"/>
    </row>
    <row r="61" spans="2:11">
      <c r="B61" s="93"/>
      <c r="C61" s="93"/>
      <c r="D61" s="93"/>
      <c r="E61" s="93"/>
      <c r="F61" s="93"/>
      <c r="G61" s="93"/>
      <c r="H61" s="93"/>
      <c r="I61" s="93"/>
      <c r="J61" s="93"/>
      <c r="K61" s="93"/>
    </row>
    <row r="62" spans="2:11">
      <c r="B62" s="93"/>
      <c r="C62" s="93"/>
      <c r="D62" s="93"/>
      <c r="E62" s="93"/>
      <c r="F62" s="93"/>
      <c r="G62" s="93"/>
      <c r="H62" s="93"/>
      <c r="I62" s="93"/>
      <c r="J62" s="93"/>
      <c r="K62" s="93"/>
    </row>
    <row r="63" spans="2:11">
      <c r="B63" s="93"/>
      <c r="C63" s="93"/>
      <c r="D63" s="93"/>
      <c r="E63" s="93"/>
      <c r="F63" s="93"/>
      <c r="G63" s="93"/>
      <c r="H63" s="93"/>
      <c r="I63" s="93"/>
      <c r="J63" s="93"/>
      <c r="K63" s="93"/>
    </row>
    <row r="64" spans="2:11">
      <c r="B64" s="93"/>
      <c r="C64" s="93"/>
      <c r="D64" s="93"/>
      <c r="E64" s="93"/>
      <c r="F64" s="93"/>
      <c r="G64" s="93"/>
      <c r="H64" s="93"/>
      <c r="I64" s="93"/>
      <c r="J64" s="93"/>
      <c r="K64" s="93"/>
    </row>
    <row r="65" spans="2:11">
      <c r="B65" s="93"/>
      <c r="C65" s="93"/>
      <c r="D65" s="93"/>
      <c r="E65" s="93"/>
      <c r="F65" s="93"/>
      <c r="G65" s="93"/>
      <c r="H65" s="93"/>
      <c r="I65" s="93"/>
      <c r="J65" s="93"/>
      <c r="K65" s="93"/>
    </row>
    <row r="66" spans="2:11">
      <c r="B66" s="93"/>
      <c r="C66" s="93"/>
      <c r="D66" s="93"/>
      <c r="E66" s="93"/>
      <c r="F66" s="93"/>
      <c r="G66" s="93"/>
      <c r="H66" s="93"/>
      <c r="I66" s="93"/>
      <c r="J66" s="93"/>
      <c r="K66" s="93"/>
    </row>
    <row r="67" spans="2:11">
      <c r="B67" s="93"/>
      <c r="C67" s="93"/>
      <c r="D67" s="93"/>
      <c r="E67" s="93"/>
      <c r="F67" s="93"/>
      <c r="G67" s="93"/>
      <c r="H67" s="93"/>
      <c r="I67" s="93"/>
      <c r="J67" s="93"/>
      <c r="K67" s="93"/>
    </row>
    <row r="68" spans="2:11">
      <c r="B68" s="93"/>
      <c r="C68" s="93"/>
      <c r="D68" s="93"/>
      <c r="E68" s="93"/>
      <c r="F68" s="93"/>
      <c r="G68" s="93"/>
      <c r="H68" s="93"/>
      <c r="I68" s="93"/>
      <c r="J68" s="93"/>
      <c r="K68" s="93"/>
    </row>
    <row r="69" spans="2:11">
      <c r="B69" s="93"/>
      <c r="C69" s="93"/>
      <c r="D69" s="93"/>
      <c r="E69" s="93"/>
      <c r="F69" s="93"/>
      <c r="G69" s="93"/>
      <c r="H69" s="93"/>
      <c r="I69" s="93"/>
      <c r="J69" s="93"/>
      <c r="K69" s="93"/>
    </row>
    <row r="70" spans="2:11">
      <c r="B70" s="93"/>
      <c r="C70" s="93"/>
      <c r="D70" s="93"/>
      <c r="E70" s="93"/>
      <c r="F70" s="93"/>
      <c r="G70" s="93"/>
      <c r="H70" s="93"/>
      <c r="I70" s="93"/>
      <c r="J70" s="93"/>
      <c r="K70" s="93"/>
    </row>
    <row r="71" spans="2:11">
      <c r="B71" s="93"/>
      <c r="C71" s="93"/>
      <c r="D71" s="93"/>
      <c r="E71" s="93"/>
      <c r="F71" s="93"/>
      <c r="G71" s="93"/>
      <c r="H71" s="93"/>
      <c r="I71" s="93"/>
      <c r="J71" s="93"/>
      <c r="K71" s="93"/>
    </row>
    <row r="72" spans="2:11">
      <c r="B72" s="93"/>
      <c r="C72" s="93"/>
      <c r="D72" s="93"/>
      <c r="E72" s="93"/>
      <c r="F72" s="93"/>
      <c r="G72" s="93"/>
      <c r="H72" s="93"/>
      <c r="I72" s="93"/>
      <c r="J72" s="93"/>
      <c r="K72" s="93"/>
    </row>
    <row r="73" spans="2:11">
      <c r="B73" s="93"/>
      <c r="C73" s="93"/>
      <c r="D73" s="93"/>
      <c r="E73" s="93"/>
      <c r="F73" s="93"/>
      <c r="G73" s="93"/>
      <c r="H73" s="93"/>
      <c r="I73" s="93"/>
      <c r="J73" s="93"/>
      <c r="K73" s="93"/>
    </row>
    <row r="74" spans="2:11">
      <c r="B74" s="93"/>
      <c r="C74" s="93"/>
      <c r="D74" s="93"/>
      <c r="E74" s="93"/>
      <c r="F74" s="93"/>
      <c r="G74" s="93"/>
      <c r="H74" s="93"/>
      <c r="I74" s="93"/>
      <c r="J74" s="93"/>
      <c r="K74" s="93"/>
    </row>
    <row r="75" spans="2:11">
      <c r="B75" s="93"/>
      <c r="C75" s="93"/>
      <c r="D75" s="93"/>
      <c r="E75" s="93"/>
      <c r="F75" s="93"/>
      <c r="G75" s="93"/>
      <c r="H75" s="93"/>
      <c r="I75" s="93"/>
      <c r="J75" s="93"/>
      <c r="K75" s="93"/>
    </row>
    <row r="76" spans="2:11">
      <c r="B76" s="93"/>
      <c r="C76" s="93"/>
      <c r="D76" s="93"/>
      <c r="E76" s="93"/>
      <c r="F76" s="93"/>
      <c r="G76" s="93"/>
      <c r="H76" s="93"/>
      <c r="I76" s="93"/>
      <c r="J76" s="93"/>
      <c r="K76" s="93"/>
    </row>
    <row r="77" spans="2:11">
      <c r="B77" s="93"/>
      <c r="C77" s="93"/>
      <c r="D77" s="93"/>
      <c r="E77" s="93"/>
      <c r="F77" s="93"/>
      <c r="G77" s="93"/>
      <c r="H77" s="93"/>
      <c r="I77" s="93"/>
      <c r="J77" s="93"/>
      <c r="K77" s="93"/>
    </row>
    <row r="78" spans="2:11">
      <c r="B78" s="93"/>
      <c r="C78" s="93"/>
      <c r="D78" s="93"/>
      <c r="E78" s="93"/>
      <c r="F78" s="93"/>
      <c r="G78" s="93"/>
      <c r="H78" s="93"/>
      <c r="I78" s="93"/>
      <c r="J78" s="93"/>
      <c r="K78" s="93"/>
    </row>
    <row r="79" spans="2:11">
      <c r="B79" s="93"/>
      <c r="C79" s="93"/>
      <c r="D79" s="93"/>
      <c r="E79" s="93"/>
      <c r="F79" s="93"/>
      <c r="G79" s="93"/>
      <c r="H79" s="93"/>
      <c r="I79" s="93"/>
      <c r="J79" s="93"/>
      <c r="K79" s="93"/>
    </row>
    <row r="80" spans="2:11">
      <c r="B80" s="93"/>
      <c r="C80" s="93"/>
      <c r="D80" s="93"/>
      <c r="E80" s="93"/>
      <c r="F80" s="93"/>
      <c r="G80" s="93"/>
      <c r="H80" s="93"/>
      <c r="I80" s="93"/>
      <c r="J80" s="93"/>
      <c r="K80" s="93"/>
    </row>
    <row r="81" spans="2:11">
      <c r="B81" s="93"/>
      <c r="C81" s="93"/>
      <c r="D81" s="93"/>
      <c r="E81" s="93"/>
      <c r="F81" s="93"/>
      <c r="G81" s="93"/>
      <c r="H81" s="93"/>
      <c r="I81" s="93"/>
      <c r="J81" s="93"/>
      <c r="K81" s="93"/>
    </row>
    <row r="82" spans="2:11">
      <c r="B82" s="93"/>
      <c r="C82" s="93"/>
      <c r="D82" s="93"/>
      <c r="E82" s="93"/>
      <c r="F82" s="93"/>
      <c r="G82" s="93"/>
      <c r="H82" s="93"/>
      <c r="I82" s="93"/>
      <c r="J82" s="93"/>
      <c r="K82" s="93"/>
    </row>
    <row r="83" spans="2:11">
      <c r="B83" s="93"/>
      <c r="C83" s="93"/>
      <c r="D83" s="93"/>
      <c r="E83" s="93"/>
      <c r="F83" s="93"/>
      <c r="G83" s="93"/>
      <c r="H83" s="93"/>
      <c r="I83" s="93"/>
      <c r="J83" s="93"/>
      <c r="K83" s="93"/>
    </row>
    <row r="84" spans="2:11">
      <c r="B84" s="93"/>
      <c r="C84" s="93"/>
      <c r="D84" s="93"/>
      <c r="E84" s="93"/>
      <c r="F84" s="93"/>
      <c r="G84" s="93"/>
      <c r="H84" s="93"/>
      <c r="I84" s="93"/>
      <c r="J84" s="93"/>
      <c r="K84" s="93"/>
    </row>
    <row r="85" spans="2:11">
      <c r="B85" s="93"/>
      <c r="C85" s="93"/>
      <c r="D85" s="93"/>
      <c r="E85" s="93"/>
      <c r="F85" s="93"/>
      <c r="G85" s="93"/>
      <c r="H85" s="93"/>
      <c r="I85" s="93"/>
      <c r="J85" s="93"/>
      <c r="K85" s="93"/>
    </row>
    <row r="86" spans="2:11">
      <c r="B86" s="93"/>
      <c r="C86" s="93"/>
      <c r="D86" s="93"/>
      <c r="E86" s="93"/>
      <c r="F86" s="93"/>
      <c r="G86" s="93"/>
      <c r="H86" s="93"/>
      <c r="I86" s="93"/>
      <c r="J86" s="93"/>
      <c r="K86" s="93"/>
    </row>
    <row r="87" spans="2:11">
      <c r="B87" s="93"/>
      <c r="C87" s="93"/>
      <c r="D87" s="93"/>
      <c r="E87" s="93"/>
      <c r="F87" s="93"/>
      <c r="G87" s="93"/>
      <c r="H87" s="93"/>
      <c r="I87" s="93"/>
      <c r="J87" s="93"/>
      <c r="K87" s="93"/>
    </row>
    <row r="88" spans="2:11">
      <c r="B88" s="93"/>
      <c r="C88" s="93"/>
      <c r="D88" s="93"/>
      <c r="E88" s="93"/>
      <c r="F88" s="93"/>
      <c r="G88" s="93"/>
      <c r="H88" s="93"/>
      <c r="I88" s="93"/>
      <c r="J88" s="93"/>
      <c r="K88" s="93"/>
    </row>
    <row r="89" spans="2:11">
      <c r="B89" s="93"/>
      <c r="C89" s="93"/>
      <c r="D89" s="93"/>
      <c r="E89" s="93"/>
      <c r="F89" s="93"/>
      <c r="G89" s="93"/>
      <c r="H89" s="93"/>
      <c r="I89" s="93"/>
      <c r="J89" s="93"/>
      <c r="K89" s="93"/>
    </row>
    <row r="90" spans="2:11">
      <c r="B90" s="93"/>
      <c r="C90" s="93"/>
      <c r="D90" s="93"/>
      <c r="E90" s="93"/>
      <c r="F90" s="93"/>
      <c r="G90" s="93"/>
      <c r="H90" s="93"/>
      <c r="I90" s="93"/>
      <c r="J90" s="93"/>
      <c r="K90" s="93"/>
    </row>
    <row r="91" spans="2:11">
      <c r="B91" s="93"/>
      <c r="C91" s="93"/>
      <c r="D91" s="93"/>
      <c r="E91" s="93"/>
      <c r="F91" s="93"/>
      <c r="G91" s="93"/>
      <c r="H91" s="93"/>
      <c r="I91" s="93"/>
      <c r="J91" s="93"/>
      <c r="K91" s="93"/>
    </row>
    <row r="92" spans="2:11">
      <c r="B92" s="93"/>
      <c r="C92" s="93"/>
      <c r="D92" s="93"/>
      <c r="E92" s="93"/>
      <c r="F92" s="93"/>
      <c r="G92" s="93"/>
      <c r="H92" s="93"/>
      <c r="I92" s="93"/>
      <c r="J92" s="93"/>
      <c r="K92" s="93"/>
    </row>
    <row r="93" spans="2:11">
      <c r="B93" s="93"/>
      <c r="C93" s="93"/>
      <c r="D93" s="93"/>
      <c r="E93" s="93"/>
      <c r="F93" s="93"/>
      <c r="G93" s="93"/>
      <c r="H93" s="93"/>
      <c r="I93" s="93"/>
      <c r="J93" s="93"/>
      <c r="K93" s="93"/>
    </row>
    <row r="94" spans="2:11">
      <c r="B94" s="93"/>
      <c r="C94" s="93"/>
      <c r="D94" s="93"/>
      <c r="E94" s="93"/>
      <c r="F94" s="93"/>
      <c r="G94" s="93"/>
      <c r="H94" s="93"/>
      <c r="I94" s="93"/>
      <c r="J94" s="93"/>
      <c r="K94" s="93"/>
    </row>
    <row r="95" spans="2:11">
      <c r="B95" s="93"/>
      <c r="C95" s="93"/>
      <c r="D95" s="93"/>
      <c r="E95" s="93"/>
      <c r="F95" s="93"/>
      <c r="G95" s="93"/>
      <c r="H95" s="93"/>
      <c r="I95" s="93"/>
      <c r="J95" s="93"/>
      <c r="K95" s="93"/>
    </row>
    <row r="96" spans="2:11">
      <c r="B96" s="93"/>
      <c r="C96" s="93"/>
      <c r="D96" s="93"/>
      <c r="E96" s="93"/>
      <c r="F96" s="93"/>
      <c r="G96" s="93"/>
      <c r="H96" s="93"/>
      <c r="I96" s="93"/>
      <c r="J96" s="93"/>
      <c r="K96" s="93"/>
    </row>
    <row r="97" spans="2:11">
      <c r="B97" s="93"/>
      <c r="C97" s="93"/>
      <c r="D97" s="93"/>
      <c r="E97" s="93"/>
      <c r="F97" s="93"/>
      <c r="G97" s="93"/>
      <c r="H97" s="93"/>
      <c r="I97" s="93"/>
      <c r="J97" s="93"/>
      <c r="K97" s="93"/>
    </row>
    <row r="98" spans="2:11">
      <c r="B98" s="93"/>
      <c r="C98" s="93"/>
      <c r="D98" s="93"/>
      <c r="E98" s="93"/>
      <c r="F98" s="93"/>
      <c r="G98" s="93"/>
      <c r="H98" s="93"/>
      <c r="I98" s="93"/>
      <c r="J98" s="93"/>
      <c r="K98" s="93"/>
    </row>
    <row r="99" spans="2:11">
      <c r="B99" s="93"/>
      <c r="C99" s="93"/>
      <c r="D99" s="93"/>
      <c r="E99" s="93"/>
      <c r="F99" s="93"/>
      <c r="G99" s="93"/>
      <c r="H99" s="93"/>
      <c r="I99" s="93"/>
      <c r="J99" s="93"/>
      <c r="K99" s="93"/>
    </row>
    <row r="100" spans="2:11">
      <c r="B100" s="93"/>
      <c r="C100" s="93"/>
      <c r="D100" s="93"/>
      <c r="E100" s="93"/>
      <c r="F100" s="93"/>
      <c r="G100" s="93"/>
      <c r="H100" s="93"/>
      <c r="I100" s="93"/>
      <c r="J100" s="93"/>
      <c r="K100" s="93"/>
    </row>
    <row r="101" spans="2:11">
      <c r="B101" s="93"/>
      <c r="C101" s="93"/>
      <c r="D101" s="93"/>
      <c r="E101" s="93"/>
      <c r="F101" s="93"/>
      <c r="G101" s="93"/>
      <c r="H101" s="93"/>
      <c r="I101" s="93"/>
      <c r="J101" s="93"/>
      <c r="K101" s="93"/>
    </row>
    <row r="102" spans="2:11">
      <c r="B102" s="93"/>
      <c r="C102" s="93"/>
      <c r="D102" s="93"/>
      <c r="E102" s="93"/>
      <c r="F102" s="93"/>
      <c r="G102" s="93"/>
      <c r="H102" s="93"/>
      <c r="I102" s="93"/>
      <c r="J102" s="93"/>
      <c r="K102" s="93"/>
    </row>
    <row r="103" spans="2:11">
      <c r="B103" s="93"/>
      <c r="C103" s="93"/>
      <c r="D103" s="93"/>
      <c r="E103" s="93"/>
      <c r="F103" s="93"/>
      <c r="G103" s="93"/>
      <c r="H103" s="93"/>
      <c r="I103" s="93"/>
      <c r="J103" s="93"/>
      <c r="K103" s="93"/>
    </row>
    <row r="104" spans="2:11">
      <c r="B104" s="93"/>
      <c r="C104" s="93"/>
      <c r="D104" s="93"/>
      <c r="E104" s="93"/>
      <c r="F104" s="93"/>
      <c r="G104" s="93"/>
      <c r="H104" s="93"/>
      <c r="I104" s="93"/>
      <c r="J104" s="93"/>
      <c r="K104" s="93"/>
    </row>
    <row r="105" spans="2:11">
      <c r="B105" s="93"/>
      <c r="C105" s="93"/>
      <c r="D105" s="93"/>
      <c r="E105" s="93"/>
      <c r="F105" s="93"/>
      <c r="G105" s="93"/>
      <c r="H105" s="93"/>
      <c r="I105" s="93"/>
      <c r="J105" s="93"/>
      <c r="K105" s="93"/>
    </row>
    <row r="106" spans="2:11">
      <c r="B106" s="93"/>
      <c r="C106" s="93"/>
      <c r="D106" s="93"/>
      <c r="E106" s="93"/>
      <c r="F106" s="93"/>
      <c r="G106" s="93"/>
      <c r="H106" s="93"/>
      <c r="I106" s="93"/>
      <c r="J106" s="93"/>
      <c r="K106" s="93"/>
    </row>
    <row r="107" spans="2:11">
      <c r="B107" s="93"/>
      <c r="C107" s="93"/>
      <c r="D107" s="93"/>
      <c r="E107" s="93"/>
      <c r="F107" s="93"/>
      <c r="G107" s="93"/>
      <c r="H107" s="93"/>
      <c r="I107" s="93"/>
      <c r="J107" s="93"/>
      <c r="K107" s="93"/>
    </row>
    <row r="108" spans="2:11">
      <c r="B108" s="93"/>
      <c r="C108" s="93"/>
      <c r="D108" s="93"/>
      <c r="E108" s="93"/>
      <c r="F108" s="93"/>
      <c r="G108" s="93"/>
      <c r="H108" s="93"/>
      <c r="I108" s="93"/>
      <c r="J108" s="93"/>
      <c r="K108" s="93"/>
    </row>
    <row r="109" spans="2:11">
      <c r="B109" s="93"/>
      <c r="C109" s="93"/>
      <c r="D109" s="93"/>
      <c r="E109" s="93"/>
      <c r="F109" s="93"/>
      <c r="G109" s="93"/>
      <c r="H109" s="93"/>
      <c r="I109" s="93"/>
      <c r="J109" s="93"/>
      <c r="K109" s="93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>
      <selection activeCell="G23" sqref="G23"/>
    </sheetView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62" style="1" bestFit="1" customWidth="1"/>
    <col min="4" max="4" width="4.570312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10.28515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8" t="s">
        <v>179</v>
      </c>
      <c r="C1" s="70" t="s" vm="1">
        <v>266</v>
      </c>
    </row>
    <row r="2" spans="2:60">
      <c r="B2" s="48" t="s">
        <v>178</v>
      </c>
      <c r="C2" s="70" t="s">
        <v>267</v>
      </c>
    </row>
    <row r="3" spans="2:60">
      <c r="B3" s="48" t="s">
        <v>180</v>
      </c>
      <c r="C3" s="70" t="s">
        <v>268</v>
      </c>
    </row>
    <row r="4" spans="2:60">
      <c r="B4" s="48" t="s">
        <v>181</v>
      </c>
      <c r="C4" s="70">
        <v>12145</v>
      </c>
    </row>
    <row r="6" spans="2:60" ht="26.25" customHeight="1">
      <c r="B6" s="141" t="s">
        <v>215</v>
      </c>
      <c r="C6" s="142"/>
      <c r="D6" s="142"/>
      <c r="E6" s="142"/>
      <c r="F6" s="142"/>
      <c r="G6" s="142"/>
      <c r="H6" s="142"/>
      <c r="I6" s="142"/>
      <c r="J6" s="142"/>
      <c r="K6" s="143"/>
    </row>
    <row r="7" spans="2:60" s="3" customFormat="1" ht="63">
      <c r="B7" s="49" t="s">
        <v>115</v>
      </c>
      <c r="C7" s="51" t="s">
        <v>44</v>
      </c>
      <c r="D7" s="51" t="s">
        <v>14</v>
      </c>
      <c r="E7" s="51" t="s">
        <v>15</v>
      </c>
      <c r="F7" s="51" t="s">
        <v>57</v>
      </c>
      <c r="G7" s="51" t="s">
        <v>101</v>
      </c>
      <c r="H7" s="51" t="s">
        <v>53</v>
      </c>
      <c r="I7" s="51" t="s">
        <v>109</v>
      </c>
      <c r="J7" s="51" t="s">
        <v>182</v>
      </c>
      <c r="K7" s="53" t="s">
        <v>183</v>
      </c>
    </row>
    <row r="8" spans="2:60" s="3" customFormat="1" ht="21.75" customHeight="1">
      <c r="B8" s="15"/>
      <c r="C8" s="16"/>
      <c r="D8" s="16"/>
      <c r="E8" s="16"/>
      <c r="F8" s="16" t="s">
        <v>19</v>
      </c>
      <c r="G8" s="16"/>
      <c r="H8" s="16" t="s">
        <v>19</v>
      </c>
      <c r="I8" s="16" t="s">
        <v>244</v>
      </c>
      <c r="J8" s="32" t="s">
        <v>19</v>
      </c>
      <c r="K8" s="17" t="s">
        <v>19</v>
      </c>
    </row>
    <row r="9" spans="2:60" s="4" customFormat="1" ht="18" customHeight="1">
      <c r="B9" s="18"/>
      <c r="C9" s="20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20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93" t="s">
        <v>56</v>
      </c>
      <c r="C10" s="76"/>
      <c r="D10" s="76"/>
      <c r="E10" s="76"/>
      <c r="F10" s="76"/>
      <c r="G10" s="76"/>
      <c r="H10" s="87">
        <v>8.8412584135969162E-6</v>
      </c>
      <c r="I10" s="86">
        <f>I11</f>
        <v>-180.79481125000001</v>
      </c>
      <c r="J10" s="87">
        <f>I10/$I$10</f>
        <v>1</v>
      </c>
      <c r="K10" s="87">
        <f>I10/'סכום נכסי הקרן'!$C$42</f>
        <v>-7.7120813893643189E-5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97" t="s">
        <v>234</v>
      </c>
      <c r="C11" s="76"/>
      <c r="D11" s="76"/>
      <c r="E11" s="76"/>
      <c r="F11" s="76"/>
      <c r="G11" s="76"/>
      <c r="H11" s="87">
        <v>8.8412584135969162E-6</v>
      </c>
      <c r="I11" s="86">
        <f>I12+I13+I14</f>
        <v>-180.79481125000001</v>
      </c>
      <c r="J11" s="87">
        <f t="shared" ref="J11:J12" si="0">I11/$I$10</f>
        <v>1</v>
      </c>
      <c r="K11" s="87">
        <f>I11/'סכום נכסי הקרן'!$C$42</f>
        <v>-7.7120813893643189E-5</v>
      </c>
    </row>
    <row r="12" spans="2:60">
      <c r="B12" s="75" t="s">
        <v>2471</v>
      </c>
      <c r="C12" s="76" t="s">
        <v>2472</v>
      </c>
      <c r="D12" s="76" t="s">
        <v>690</v>
      </c>
      <c r="E12" s="76" t="s">
        <v>338</v>
      </c>
      <c r="F12" s="90">
        <v>0</v>
      </c>
      <c r="G12" s="89" t="s">
        <v>164</v>
      </c>
      <c r="H12" s="87">
        <v>8.8412584135969162E-6</v>
      </c>
      <c r="I12" s="86">
        <v>20.72730258</v>
      </c>
      <c r="J12" s="87">
        <f t="shared" si="0"/>
        <v>-0.11464545047887816</v>
      </c>
      <c r="K12" s="87">
        <f>I12/'סכום נכסי הקרן'!$C$42</f>
        <v>8.8415504501344485E-6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79" t="s">
        <v>1421</v>
      </c>
      <c r="C13" s="76" t="s">
        <v>1422</v>
      </c>
      <c r="D13" s="76" t="s">
        <v>694</v>
      </c>
      <c r="E13" s="76"/>
      <c r="F13" s="90">
        <v>0</v>
      </c>
      <c r="G13" s="89" t="s">
        <v>164</v>
      </c>
      <c r="H13" s="87">
        <v>0</v>
      </c>
      <c r="I13" s="86">
        <v>-70.029586967</v>
      </c>
      <c r="J13" s="87">
        <f>I13/$I$10</f>
        <v>0.38734290261330712</v>
      </c>
      <c r="K13" s="87">
        <f>I13/'סכום נכסי הקרן'!$C$42</f>
        <v>-2.987219990546442E-5</v>
      </c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79" t="s">
        <v>691</v>
      </c>
      <c r="C14" s="76" t="s">
        <v>692</v>
      </c>
      <c r="D14" s="76" t="s">
        <v>694</v>
      </c>
      <c r="E14" s="76"/>
      <c r="F14" s="90">
        <v>0</v>
      </c>
      <c r="G14" s="89" t="s">
        <v>164</v>
      </c>
      <c r="H14" s="87">
        <v>0</v>
      </c>
      <c r="I14" s="86">
        <v>-131.49252686299999</v>
      </c>
      <c r="J14" s="87">
        <f>I14/$I$10</f>
        <v>0.72730254786557091</v>
      </c>
      <c r="K14" s="87">
        <f>I14/'סכום נכסי הקרן'!$C$42</f>
        <v>-5.6090164438313213E-5</v>
      </c>
    </row>
    <row r="15" spans="2:60">
      <c r="B15" s="1"/>
      <c r="D15" s="89"/>
      <c r="E15" s="89"/>
      <c r="F15" s="76"/>
      <c r="G15" s="89"/>
      <c r="H15" s="89"/>
      <c r="I15" s="86"/>
      <c r="J15" s="88"/>
      <c r="K15" s="76"/>
      <c r="L15" s="1"/>
      <c r="M15" s="76"/>
      <c r="N15" s="87"/>
      <c r="O15" s="87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2:60">
      <c r="B16" s="1"/>
      <c r="D16" s="89"/>
      <c r="E16" s="89"/>
      <c r="F16" s="76"/>
      <c r="G16" s="89"/>
      <c r="H16" s="76"/>
      <c r="I16" s="76"/>
      <c r="J16" s="76"/>
      <c r="K16" s="76"/>
      <c r="L16" s="89"/>
      <c r="M16" s="90"/>
      <c r="N16" s="76"/>
      <c r="O16" s="1"/>
      <c r="P16" s="88"/>
      <c r="Q16" s="76"/>
      <c r="R16" s="86"/>
      <c r="S16" s="76"/>
      <c r="T16" s="87"/>
      <c r="U16" s="87"/>
      <c r="V16" s="1"/>
      <c r="W16" s="1"/>
      <c r="X16" s="1"/>
      <c r="Y16" s="1"/>
      <c r="Z16" s="1"/>
    </row>
    <row r="17" spans="2:11">
      <c r="B17" s="110"/>
      <c r="C17" s="93"/>
      <c r="D17" s="93"/>
      <c r="E17" s="93"/>
      <c r="F17" s="93"/>
      <c r="G17" s="93"/>
      <c r="H17" s="93"/>
      <c r="I17" s="93"/>
      <c r="J17" s="93"/>
      <c r="K17" s="93"/>
    </row>
    <row r="18" spans="2:11">
      <c r="B18" s="93"/>
      <c r="C18" s="93"/>
      <c r="D18" s="93"/>
      <c r="E18" s="93"/>
      <c r="F18" s="93"/>
      <c r="G18" s="93"/>
      <c r="H18" s="93"/>
      <c r="I18" s="93"/>
      <c r="J18" s="93"/>
      <c r="K18" s="93"/>
    </row>
    <row r="19" spans="2:11">
      <c r="B19" s="93"/>
      <c r="C19" s="93"/>
      <c r="D19" s="93"/>
      <c r="E19" s="93"/>
      <c r="F19" s="93"/>
      <c r="G19" s="93"/>
      <c r="H19" s="93"/>
      <c r="I19" s="93"/>
      <c r="J19" s="93"/>
      <c r="K19" s="93"/>
    </row>
    <row r="20" spans="2:11">
      <c r="B20" s="93"/>
      <c r="C20" s="93"/>
      <c r="D20" s="93"/>
      <c r="E20" s="93"/>
      <c r="F20" s="93"/>
      <c r="G20" s="93"/>
      <c r="H20" s="93"/>
      <c r="I20" s="93"/>
      <c r="J20" s="93"/>
      <c r="K20" s="93"/>
    </row>
    <row r="21" spans="2:11">
      <c r="B21" s="93"/>
      <c r="C21" s="93"/>
      <c r="D21" s="93"/>
      <c r="E21" s="93"/>
      <c r="F21" s="93"/>
      <c r="G21" s="93"/>
      <c r="H21" s="93"/>
      <c r="I21" s="93"/>
      <c r="J21" s="93"/>
      <c r="K21" s="93"/>
    </row>
    <row r="22" spans="2:11">
      <c r="B22" s="93"/>
      <c r="C22" s="93"/>
      <c r="D22" s="93"/>
      <c r="E22" s="93"/>
      <c r="F22" s="93"/>
      <c r="G22" s="93"/>
      <c r="H22" s="93"/>
      <c r="I22" s="93"/>
      <c r="J22" s="93"/>
      <c r="K22" s="93"/>
    </row>
    <row r="23" spans="2:11">
      <c r="B23" s="93"/>
      <c r="C23" s="93"/>
      <c r="D23" s="93"/>
      <c r="E23" s="93"/>
      <c r="F23" s="93"/>
      <c r="G23" s="93"/>
      <c r="H23" s="93"/>
      <c r="I23" s="93"/>
      <c r="J23" s="93"/>
      <c r="K23" s="93"/>
    </row>
    <row r="24" spans="2:11">
      <c r="B24" s="93"/>
      <c r="C24" s="93"/>
      <c r="D24" s="93"/>
      <c r="E24" s="93"/>
      <c r="F24" s="93"/>
      <c r="G24" s="93"/>
      <c r="H24" s="93"/>
      <c r="I24" s="93"/>
      <c r="J24" s="93"/>
      <c r="K24" s="93"/>
    </row>
    <row r="25" spans="2:11">
      <c r="B25" s="93"/>
      <c r="C25" s="93"/>
      <c r="D25" s="93"/>
      <c r="E25" s="93"/>
      <c r="F25" s="93"/>
      <c r="G25" s="93"/>
      <c r="H25" s="93"/>
      <c r="I25" s="93"/>
      <c r="J25" s="93"/>
      <c r="K25" s="93"/>
    </row>
    <row r="26" spans="2:11">
      <c r="B26" s="93"/>
      <c r="C26" s="93"/>
      <c r="D26" s="93"/>
      <c r="E26" s="93"/>
      <c r="F26" s="93"/>
      <c r="G26" s="93"/>
      <c r="H26" s="93"/>
      <c r="I26" s="93"/>
      <c r="J26" s="93"/>
      <c r="K26" s="93"/>
    </row>
    <row r="27" spans="2:11">
      <c r="B27" s="93"/>
      <c r="C27" s="93"/>
      <c r="D27" s="93"/>
      <c r="E27" s="93"/>
      <c r="F27" s="93"/>
      <c r="G27" s="93"/>
      <c r="H27" s="93"/>
      <c r="I27" s="93"/>
      <c r="J27" s="93"/>
      <c r="K27" s="93"/>
    </row>
    <row r="28" spans="2:11">
      <c r="B28" s="93"/>
      <c r="C28" s="93"/>
      <c r="D28" s="93"/>
      <c r="E28" s="93"/>
      <c r="F28" s="93"/>
      <c r="G28" s="93"/>
      <c r="H28" s="93"/>
      <c r="I28" s="93"/>
      <c r="J28" s="93"/>
      <c r="K28" s="93"/>
    </row>
    <row r="29" spans="2:11">
      <c r="B29" s="93"/>
      <c r="C29" s="93"/>
      <c r="D29" s="93"/>
      <c r="E29" s="93"/>
      <c r="F29" s="93"/>
      <c r="G29" s="93"/>
      <c r="H29" s="93"/>
      <c r="I29" s="93"/>
      <c r="J29" s="93"/>
      <c r="K29" s="93"/>
    </row>
    <row r="30" spans="2:11">
      <c r="B30" s="93"/>
      <c r="C30" s="93"/>
      <c r="D30" s="93"/>
      <c r="E30" s="93"/>
      <c r="F30" s="93"/>
      <c r="G30" s="93"/>
      <c r="H30" s="93"/>
      <c r="I30" s="93"/>
      <c r="J30" s="93"/>
      <c r="K30" s="93"/>
    </row>
    <row r="31" spans="2:11">
      <c r="B31" s="93"/>
      <c r="C31" s="93"/>
      <c r="D31" s="93"/>
      <c r="E31" s="93"/>
      <c r="F31" s="93"/>
      <c r="G31" s="93"/>
      <c r="H31" s="93"/>
      <c r="I31" s="93"/>
      <c r="J31" s="93"/>
      <c r="K31" s="93"/>
    </row>
    <row r="32" spans="2:11">
      <c r="B32" s="93"/>
      <c r="C32" s="93"/>
      <c r="D32" s="93"/>
      <c r="E32" s="93"/>
      <c r="F32" s="93"/>
      <c r="G32" s="93"/>
      <c r="H32" s="93"/>
      <c r="I32" s="93"/>
      <c r="J32" s="93"/>
      <c r="K32" s="93"/>
    </row>
    <row r="33" spans="2:11">
      <c r="B33" s="93"/>
      <c r="C33" s="93"/>
      <c r="D33" s="93"/>
      <c r="E33" s="93"/>
      <c r="F33" s="93"/>
      <c r="G33" s="93"/>
      <c r="H33" s="93"/>
      <c r="I33" s="93"/>
      <c r="J33" s="93"/>
      <c r="K33" s="93"/>
    </row>
    <row r="34" spans="2:11">
      <c r="B34" s="93"/>
      <c r="C34" s="93"/>
      <c r="D34" s="93"/>
      <c r="E34" s="93"/>
      <c r="F34" s="93"/>
      <c r="G34" s="93"/>
      <c r="H34" s="93"/>
      <c r="I34" s="93"/>
      <c r="J34" s="93"/>
      <c r="K34" s="93"/>
    </row>
    <row r="35" spans="2:11">
      <c r="B35" s="93"/>
      <c r="C35" s="93"/>
      <c r="D35" s="93"/>
      <c r="E35" s="93"/>
      <c r="F35" s="93"/>
      <c r="G35" s="93"/>
      <c r="H35" s="93"/>
      <c r="I35" s="93"/>
      <c r="J35" s="93"/>
      <c r="K35" s="93"/>
    </row>
    <row r="36" spans="2:11">
      <c r="B36" s="93"/>
      <c r="C36" s="93"/>
      <c r="D36" s="93"/>
      <c r="E36" s="93"/>
      <c r="F36" s="93"/>
      <c r="G36" s="93"/>
      <c r="H36" s="93"/>
      <c r="I36" s="93"/>
      <c r="J36" s="93"/>
      <c r="K36" s="93"/>
    </row>
    <row r="37" spans="2:11">
      <c r="B37" s="93"/>
      <c r="C37" s="93"/>
      <c r="D37" s="93"/>
      <c r="E37" s="93"/>
      <c r="F37" s="93"/>
      <c r="G37" s="93"/>
      <c r="H37" s="93"/>
      <c r="I37" s="93"/>
      <c r="J37" s="93"/>
      <c r="K37" s="93"/>
    </row>
    <row r="38" spans="2:11">
      <c r="B38" s="93"/>
      <c r="C38" s="93"/>
      <c r="D38" s="93"/>
      <c r="E38" s="93"/>
      <c r="F38" s="93"/>
      <c r="G38" s="93"/>
      <c r="H38" s="93"/>
      <c r="I38" s="93"/>
      <c r="J38" s="93"/>
      <c r="K38" s="93"/>
    </row>
    <row r="39" spans="2:11">
      <c r="B39" s="93"/>
      <c r="C39" s="93"/>
      <c r="D39" s="93"/>
      <c r="E39" s="93"/>
      <c r="F39" s="93"/>
      <c r="G39" s="93"/>
      <c r="H39" s="93"/>
      <c r="I39" s="93"/>
      <c r="J39" s="93"/>
      <c r="K39" s="93"/>
    </row>
    <row r="40" spans="2:11">
      <c r="B40" s="93"/>
      <c r="C40" s="93"/>
      <c r="D40" s="93"/>
      <c r="E40" s="93"/>
      <c r="F40" s="93"/>
      <c r="G40" s="93"/>
      <c r="H40" s="93"/>
      <c r="I40" s="93"/>
      <c r="J40" s="93"/>
      <c r="K40" s="93"/>
    </row>
    <row r="41" spans="2:11">
      <c r="B41" s="93"/>
      <c r="C41" s="93"/>
      <c r="D41" s="93"/>
      <c r="E41" s="93"/>
      <c r="F41" s="93"/>
      <c r="G41" s="93"/>
      <c r="H41" s="93"/>
      <c r="I41" s="93"/>
      <c r="J41" s="93"/>
      <c r="K41" s="93"/>
    </row>
    <row r="42" spans="2:11">
      <c r="B42" s="93"/>
      <c r="C42" s="93"/>
      <c r="D42" s="93"/>
      <c r="E42" s="93"/>
      <c r="F42" s="93"/>
      <c r="G42" s="93"/>
      <c r="H42" s="93"/>
      <c r="I42" s="93"/>
      <c r="J42" s="93"/>
      <c r="K42" s="93"/>
    </row>
    <row r="43" spans="2:11">
      <c r="B43" s="93"/>
      <c r="C43" s="93"/>
      <c r="D43" s="93"/>
      <c r="E43" s="93"/>
      <c r="F43" s="93"/>
      <c r="G43" s="93"/>
      <c r="H43" s="93"/>
      <c r="I43" s="93"/>
      <c r="J43" s="93"/>
      <c r="K43" s="93"/>
    </row>
    <row r="44" spans="2:11">
      <c r="B44" s="93"/>
      <c r="C44" s="93"/>
      <c r="D44" s="93"/>
      <c r="E44" s="93"/>
      <c r="F44" s="93"/>
      <c r="G44" s="93"/>
      <c r="H44" s="93"/>
      <c r="I44" s="93"/>
      <c r="J44" s="93"/>
      <c r="K44" s="93"/>
    </row>
    <row r="45" spans="2:11">
      <c r="B45" s="93"/>
      <c r="C45" s="93"/>
      <c r="D45" s="93"/>
      <c r="E45" s="93"/>
      <c r="F45" s="93"/>
      <c r="G45" s="93"/>
      <c r="H45" s="93"/>
      <c r="I45" s="93"/>
      <c r="J45" s="93"/>
      <c r="K45" s="93"/>
    </row>
    <row r="46" spans="2:11">
      <c r="B46" s="93"/>
      <c r="C46" s="93"/>
      <c r="D46" s="93"/>
      <c r="E46" s="93"/>
      <c r="F46" s="93"/>
      <c r="G46" s="93"/>
      <c r="H46" s="93"/>
      <c r="I46" s="93"/>
      <c r="J46" s="93"/>
      <c r="K46" s="93"/>
    </row>
    <row r="47" spans="2:11">
      <c r="B47" s="93"/>
      <c r="C47" s="93"/>
      <c r="D47" s="93"/>
      <c r="E47" s="93"/>
      <c r="F47" s="93"/>
      <c r="G47" s="93"/>
      <c r="H47" s="93"/>
      <c r="I47" s="93"/>
      <c r="J47" s="93"/>
      <c r="K47" s="93"/>
    </row>
    <row r="48" spans="2:11">
      <c r="B48" s="93"/>
      <c r="C48" s="93"/>
      <c r="D48" s="93"/>
      <c r="E48" s="93"/>
      <c r="F48" s="93"/>
      <c r="G48" s="93"/>
      <c r="H48" s="93"/>
      <c r="I48" s="93"/>
      <c r="J48" s="93"/>
      <c r="K48" s="93"/>
    </row>
    <row r="49" spans="2:11">
      <c r="B49" s="93"/>
      <c r="C49" s="93"/>
      <c r="D49" s="93"/>
      <c r="E49" s="93"/>
      <c r="F49" s="93"/>
      <c r="G49" s="93"/>
      <c r="H49" s="93"/>
      <c r="I49" s="93"/>
      <c r="J49" s="93"/>
      <c r="K49" s="93"/>
    </row>
    <row r="50" spans="2:11">
      <c r="B50" s="93"/>
      <c r="C50" s="93"/>
      <c r="D50" s="93"/>
      <c r="E50" s="93"/>
      <c r="F50" s="93"/>
      <c r="G50" s="93"/>
      <c r="H50" s="93"/>
      <c r="I50" s="93"/>
      <c r="J50" s="93"/>
      <c r="K50" s="93"/>
    </row>
    <row r="51" spans="2:11">
      <c r="B51" s="93"/>
      <c r="C51" s="93"/>
      <c r="D51" s="93"/>
      <c r="E51" s="93"/>
      <c r="F51" s="93"/>
      <c r="G51" s="93"/>
      <c r="H51" s="93"/>
      <c r="I51" s="93"/>
      <c r="J51" s="93"/>
      <c r="K51" s="93"/>
    </row>
    <row r="52" spans="2:11">
      <c r="B52" s="93"/>
      <c r="C52" s="93"/>
      <c r="D52" s="93"/>
      <c r="E52" s="93"/>
      <c r="F52" s="93"/>
      <c r="G52" s="93"/>
      <c r="H52" s="93"/>
      <c r="I52" s="93"/>
      <c r="J52" s="93"/>
      <c r="K52" s="93"/>
    </row>
    <row r="53" spans="2:11">
      <c r="B53" s="93"/>
      <c r="C53" s="93"/>
      <c r="D53" s="93"/>
      <c r="E53" s="93"/>
      <c r="F53" s="93"/>
      <c r="G53" s="93"/>
      <c r="H53" s="93"/>
      <c r="I53" s="93"/>
      <c r="J53" s="93"/>
      <c r="K53" s="93"/>
    </row>
    <row r="54" spans="2:11">
      <c r="B54" s="93"/>
      <c r="C54" s="93"/>
      <c r="D54" s="93"/>
      <c r="E54" s="93"/>
      <c r="F54" s="93"/>
      <c r="G54" s="93"/>
      <c r="H54" s="93"/>
      <c r="I54" s="93"/>
      <c r="J54" s="93"/>
      <c r="K54" s="93"/>
    </row>
    <row r="55" spans="2:11">
      <c r="B55" s="93"/>
      <c r="C55" s="93"/>
      <c r="D55" s="93"/>
      <c r="E55" s="93"/>
      <c r="F55" s="93"/>
      <c r="G55" s="93"/>
      <c r="H55" s="93"/>
      <c r="I55" s="93"/>
      <c r="J55" s="93"/>
      <c r="K55" s="93"/>
    </row>
    <row r="56" spans="2:11">
      <c r="B56" s="93"/>
      <c r="C56" s="93"/>
      <c r="D56" s="93"/>
      <c r="E56" s="93"/>
      <c r="F56" s="93"/>
      <c r="G56" s="93"/>
      <c r="H56" s="93"/>
      <c r="I56" s="93"/>
      <c r="J56" s="93"/>
      <c r="K56" s="93"/>
    </row>
    <row r="57" spans="2:11">
      <c r="B57" s="93"/>
      <c r="C57" s="93"/>
      <c r="D57" s="93"/>
      <c r="E57" s="93"/>
      <c r="F57" s="93"/>
      <c r="G57" s="93"/>
      <c r="H57" s="93"/>
      <c r="I57" s="93"/>
      <c r="J57" s="93"/>
      <c r="K57" s="93"/>
    </row>
    <row r="58" spans="2:11">
      <c r="B58" s="93"/>
      <c r="C58" s="93"/>
      <c r="D58" s="93"/>
      <c r="E58" s="93"/>
      <c r="F58" s="93"/>
      <c r="G58" s="93"/>
      <c r="H58" s="93"/>
      <c r="I58" s="93"/>
      <c r="J58" s="93"/>
      <c r="K58" s="93"/>
    </row>
    <row r="59" spans="2:11">
      <c r="B59" s="93"/>
      <c r="C59" s="93"/>
      <c r="D59" s="93"/>
      <c r="E59" s="93"/>
      <c r="F59" s="93"/>
      <c r="G59" s="93"/>
      <c r="H59" s="93"/>
      <c r="I59" s="93"/>
      <c r="J59" s="93"/>
      <c r="K59" s="93"/>
    </row>
    <row r="60" spans="2:11">
      <c r="B60" s="93"/>
      <c r="C60" s="93"/>
      <c r="D60" s="93"/>
      <c r="E60" s="93"/>
      <c r="F60" s="93"/>
      <c r="G60" s="93"/>
      <c r="H60" s="93"/>
      <c r="I60" s="93"/>
      <c r="J60" s="93"/>
      <c r="K60" s="93"/>
    </row>
    <row r="61" spans="2:11">
      <c r="B61" s="93"/>
      <c r="C61" s="93"/>
      <c r="D61" s="93"/>
      <c r="E61" s="93"/>
      <c r="F61" s="93"/>
      <c r="G61" s="93"/>
      <c r="H61" s="93"/>
      <c r="I61" s="93"/>
      <c r="J61" s="93"/>
      <c r="K61" s="93"/>
    </row>
    <row r="62" spans="2:11">
      <c r="B62" s="93"/>
      <c r="C62" s="93"/>
      <c r="D62" s="93"/>
      <c r="E62" s="93"/>
      <c r="F62" s="93"/>
      <c r="G62" s="93"/>
      <c r="H62" s="93"/>
      <c r="I62" s="93"/>
      <c r="J62" s="93"/>
      <c r="K62" s="93"/>
    </row>
    <row r="63" spans="2:11">
      <c r="B63" s="93"/>
      <c r="C63" s="93"/>
      <c r="D63" s="93"/>
      <c r="E63" s="93"/>
      <c r="F63" s="93"/>
      <c r="G63" s="93"/>
      <c r="H63" s="93"/>
      <c r="I63" s="93"/>
      <c r="J63" s="93"/>
      <c r="K63" s="93"/>
    </row>
    <row r="64" spans="2:11">
      <c r="B64" s="93"/>
      <c r="C64" s="93"/>
      <c r="D64" s="93"/>
      <c r="E64" s="93"/>
      <c r="F64" s="93"/>
      <c r="G64" s="93"/>
      <c r="H64" s="93"/>
      <c r="I64" s="93"/>
      <c r="J64" s="93"/>
      <c r="K64" s="93"/>
    </row>
    <row r="65" spans="2:11">
      <c r="B65" s="93"/>
      <c r="C65" s="93"/>
      <c r="D65" s="93"/>
      <c r="E65" s="93"/>
      <c r="F65" s="93"/>
      <c r="G65" s="93"/>
      <c r="H65" s="93"/>
      <c r="I65" s="93"/>
      <c r="J65" s="93"/>
      <c r="K65" s="93"/>
    </row>
    <row r="66" spans="2:11">
      <c r="B66" s="93"/>
      <c r="C66" s="93"/>
      <c r="D66" s="93"/>
      <c r="E66" s="93"/>
      <c r="F66" s="93"/>
      <c r="G66" s="93"/>
      <c r="H66" s="93"/>
      <c r="I66" s="93"/>
      <c r="J66" s="93"/>
      <c r="K66" s="93"/>
    </row>
    <row r="67" spans="2:11">
      <c r="B67" s="93"/>
      <c r="C67" s="93"/>
      <c r="D67" s="93"/>
      <c r="E67" s="93"/>
      <c r="F67" s="93"/>
      <c r="G67" s="93"/>
      <c r="H67" s="93"/>
      <c r="I67" s="93"/>
      <c r="J67" s="93"/>
      <c r="K67" s="93"/>
    </row>
    <row r="68" spans="2:11">
      <c r="B68" s="93"/>
      <c r="C68" s="93"/>
      <c r="D68" s="93"/>
      <c r="E68" s="93"/>
      <c r="F68" s="93"/>
      <c r="G68" s="93"/>
      <c r="H68" s="93"/>
      <c r="I68" s="93"/>
      <c r="J68" s="93"/>
      <c r="K68" s="93"/>
    </row>
    <row r="69" spans="2:11">
      <c r="B69" s="93"/>
      <c r="C69" s="93"/>
      <c r="D69" s="93"/>
      <c r="E69" s="93"/>
      <c r="F69" s="93"/>
      <c r="G69" s="93"/>
      <c r="H69" s="93"/>
      <c r="I69" s="93"/>
      <c r="J69" s="93"/>
      <c r="K69" s="93"/>
    </row>
    <row r="70" spans="2:11">
      <c r="B70" s="93"/>
      <c r="C70" s="93"/>
      <c r="D70" s="93"/>
      <c r="E70" s="93"/>
      <c r="F70" s="93"/>
      <c r="G70" s="93"/>
      <c r="H70" s="93"/>
      <c r="I70" s="93"/>
      <c r="J70" s="93"/>
      <c r="K70" s="93"/>
    </row>
    <row r="71" spans="2:11">
      <c r="B71" s="93"/>
      <c r="C71" s="93"/>
      <c r="D71" s="93"/>
      <c r="E71" s="93"/>
      <c r="F71" s="93"/>
      <c r="G71" s="93"/>
      <c r="H71" s="93"/>
      <c r="I71" s="93"/>
      <c r="J71" s="93"/>
      <c r="K71" s="93"/>
    </row>
    <row r="72" spans="2:11">
      <c r="B72" s="93"/>
      <c r="C72" s="93"/>
      <c r="D72" s="93"/>
      <c r="E72" s="93"/>
      <c r="F72" s="93"/>
      <c r="G72" s="93"/>
      <c r="H72" s="93"/>
      <c r="I72" s="93"/>
      <c r="J72" s="93"/>
      <c r="K72" s="93"/>
    </row>
    <row r="73" spans="2:11">
      <c r="B73" s="93"/>
      <c r="C73" s="93"/>
      <c r="D73" s="93"/>
      <c r="E73" s="93"/>
      <c r="F73" s="93"/>
      <c r="G73" s="93"/>
      <c r="H73" s="93"/>
      <c r="I73" s="93"/>
      <c r="J73" s="93"/>
      <c r="K73" s="93"/>
    </row>
    <row r="74" spans="2:11">
      <c r="B74" s="93"/>
      <c r="C74" s="93"/>
      <c r="D74" s="93"/>
      <c r="E74" s="93"/>
      <c r="F74" s="93"/>
      <c r="G74" s="93"/>
      <c r="H74" s="93"/>
      <c r="I74" s="93"/>
      <c r="J74" s="93"/>
      <c r="K74" s="93"/>
    </row>
    <row r="75" spans="2:11">
      <c r="B75" s="93"/>
      <c r="C75" s="93"/>
      <c r="D75" s="93"/>
      <c r="E75" s="93"/>
      <c r="F75" s="93"/>
      <c r="G75" s="93"/>
      <c r="H75" s="93"/>
      <c r="I75" s="93"/>
      <c r="J75" s="93"/>
      <c r="K75" s="93"/>
    </row>
    <row r="76" spans="2:11">
      <c r="B76" s="93"/>
      <c r="C76" s="93"/>
      <c r="D76" s="93"/>
      <c r="E76" s="93"/>
      <c r="F76" s="93"/>
      <c r="G76" s="93"/>
      <c r="H76" s="93"/>
      <c r="I76" s="93"/>
      <c r="J76" s="93"/>
      <c r="K76" s="93"/>
    </row>
    <row r="77" spans="2:11">
      <c r="B77" s="93"/>
      <c r="C77" s="93"/>
      <c r="D77" s="93"/>
      <c r="E77" s="93"/>
      <c r="F77" s="93"/>
      <c r="G77" s="93"/>
      <c r="H77" s="93"/>
      <c r="I77" s="93"/>
      <c r="J77" s="93"/>
      <c r="K77" s="93"/>
    </row>
    <row r="78" spans="2:11">
      <c r="B78" s="93"/>
      <c r="C78" s="93"/>
      <c r="D78" s="93"/>
      <c r="E78" s="93"/>
      <c r="F78" s="93"/>
      <c r="G78" s="93"/>
      <c r="H78" s="93"/>
      <c r="I78" s="93"/>
      <c r="J78" s="93"/>
      <c r="K78" s="93"/>
    </row>
    <row r="79" spans="2:11">
      <c r="B79" s="93"/>
      <c r="C79" s="93"/>
      <c r="D79" s="93"/>
      <c r="E79" s="93"/>
      <c r="F79" s="93"/>
      <c r="G79" s="93"/>
      <c r="H79" s="93"/>
      <c r="I79" s="93"/>
      <c r="J79" s="93"/>
      <c r="K79" s="93"/>
    </row>
    <row r="80" spans="2:11">
      <c r="B80" s="93"/>
      <c r="C80" s="93"/>
      <c r="D80" s="93"/>
      <c r="E80" s="93"/>
      <c r="F80" s="93"/>
      <c r="G80" s="93"/>
      <c r="H80" s="93"/>
      <c r="I80" s="93"/>
      <c r="J80" s="93"/>
      <c r="K80" s="93"/>
    </row>
    <row r="81" spans="2:11">
      <c r="B81" s="93"/>
      <c r="C81" s="93"/>
      <c r="D81" s="93"/>
      <c r="E81" s="93"/>
      <c r="F81" s="93"/>
      <c r="G81" s="93"/>
      <c r="H81" s="93"/>
      <c r="I81" s="93"/>
      <c r="J81" s="93"/>
      <c r="K81" s="93"/>
    </row>
    <row r="82" spans="2:11">
      <c r="B82" s="93"/>
      <c r="C82" s="93"/>
      <c r="D82" s="93"/>
      <c r="E82" s="93"/>
      <c r="F82" s="93"/>
      <c r="G82" s="93"/>
      <c r="H82" s="93"/>
      <c r="I82" s="93"/>
      <c r="J82" s="93"/>
      <c r="K82" s="93"/>
    </row>
    <row r="83" spans="2:11">
      <c r="B83" s="93"/>
      <c r="C83" s="93"/>
      <c r="D83" s="93"/>
      <c r="E83" s="93"/>
      <c r="F83" s="93"/>
      <c r="G83" s="93"/>
      <c r="H83" s="93"/>
      <c r="I83" s="93"/>
      <c r="J83" s="93"/>
      <c r="K83" s="93"/>
    </row>
    <row r="84" spans="2:11">
      <c r="B84" s="93"/>
      <c r="C84" s="93"/>
      <c r="D84" s="93"/>
      <c r="E84" s="93"/>
      <c r="F84" s="93"/>
      <c r="G84" s="93"/>
      <c r="H84" s="93"/>
      <c r="I84" s="93"/>
      <c r="J84" s="93"/>
      <c r="K84" s="93"/>
    </row>
    <row r="85" spans="2:11">
      <c r="B85" s="93"/>
      <c r="C85" s="93"/>
      <c r="D85" s="93"/>
      <c r="E85" s="93"/>
      <c r="F85" s="93"/>
      <c r="G85" s="93"/>
      <c r="H85" s="93"/>
      <c r="I85" s="93"/>
      <c r="J85" s="93"/>
      <c r="K85" s="93"/>
    </row>
    <row r="86" spans="2:11">
      <c r="B86" s="93"/>
      <c r="C86" s="93"/>
      <c r="D86" s="93"/>
      <c r="E86" s="93"/>
      <c r="F86" s="93"/>
      <c r="G86" s="93"/>
      <c r="H86" s="93"/>
      <c r="I86" s="93"/>
      <c r="J86" s="93"/>
      <c r="K86" s="93"/>
    </row>
    <row r="87" spans="2:11">
      <c r="B87" s="93"/>
      <c r="C87" s="93"/>
      <c r="D87" s="93"/>
      <c r="E87" s="93"/>
      <c r="F87" s="93"/>
      <c r="G87" s="93"/>
      <c r="H87" s="93"/>
      <c r="I87" s="93"/>
      <c r="J87" s="93"/>
      <c r="K87" s="93"/>
    </row>
    <row r="88" spans="2:11">
      <c r="B88" s="93"/>
      <c r="C88" s="93"/>
      <c r="D88" s="93"/>
      <c r="E88" s="93"/>
      <c r="F88" s="93"/>
      <c r="G88" s="93"/>
      <c r="H88" s="93"/>
      <c r="I88" s="93"/>
      <c r="J88" s="93"/>
      <c r="K88" s="93"/>
    </row>
    <row r="89" spans="2:11">
      <c r="B89" s="93"/>
      <c r="C89" s="93"/>
      <c r="D89" s="93"/>
      <c r="E89" s="93"/>
      <c r="F89" s="93"/>
      <c r="G89" s="93"/>
      <c r="H89" s="93"/>
      <c r="I89" s="93"/>
      <c r="J89" s="93"/>
      <c r="K89" s="93"/>
    </row>
    <row r="90" spans="2:11">
      <c r="B90" s="93"/>
      <c r="C90" s="93"/>
      <c r="D90" s="93"/>
      <c r="E90" s="93"/>
      <c r="F90" s="93"/>
      <c r="G90" s="93"/>
      <c r="H90" s="93"/>
      <c r="I90" s="93"/>
      <c r="J90" s="93"/>
      <c r="K90" s="93"/>
    </row>
    <row r="91" spans="2:11">
      <c r="B91" s="93"/>
      <c r="C91" s="93"/>
      <c r="D91" s="93"/>
      <c r="E91" s="93"/>
      <c r="F91" s="93"/>
      <c r="G91" s="93"/>
      <c r="H91" s="93"/>
      <c r="I91" s="93"/>
      <c r="J91" s="93"/>
      <c r="K91" s="93"/>
    </row>
    <row r="92" spans="2:11">
      <c r="B92" s="93"/>
      <c r="C92" s="93"/>
      <c r="D92" s="93"/>
      <c r="E92" s="93"/>
      <c r="F92" s="93"/>
      <c r="G92" s="93"/>
      <c r="H92" s="93"/>
      <c r="I92" s="93"/>
      <c r="J92" s="93"/>
      <c r="K92" s="93"/>
    </row>
    <row r="93" spans="2:11">
      <c r="B93" s="93"/>
      <c r="C93" s="93"/>
      <c r="D93" s="93"/>
      <c r="E93" s="93"/>
      <c r="F93" s="93"/>
      <c r="G93" s="93"/>
      <c r="H93" s="93"/>
      <c r="I93" s="93"/>
      <c r="J93" s="93"/>
      <c r="K93" s="93"/>
    </row>
    <row r="94" spans="2:11">
      <c r="B94" s="93"/>
      <c r="C94" s="93"/>
      <c r="D94" s="93"/>
      <c r="E94" s="93"/>
      <c r="F94" s="93"/>
      <c r="G94" s="93"/>
      <c r="H94" s="93"/>
      <c r="I94" s="93"/>
      <c r="J94" s="93"/>
      <c r="K94" s="93"/>
    </row>
    <row r="95" spans="2:11">
      <c r="B95" s="93"/>
      <c r="C95" s="93"/>
      <c r="D95" s="93"/>
      <c r="E95" s="93"/>
      <c r="F95" s="93"/>
      <c r="G95" s="93"/>
      <c r="H95" s="93"/>
      <c r="I95" s="93"/>
      <c r="J95" s="93"/>
      <c r="K95" s="93"/>
    </row>
    <row r="96" spans="2:11">
      <c r="B96" s="93"/>
      <c r="C96" s="93"/>
      <c r="D96" s="93"/>
      <c r="E96" s="93"/>
      <c r="F96" s="93"/>
      <c r="G96" s="93"/>
      <c r="H96" s="93"/>
      <c r="I96" s="93"/>
      <c r="J96" s="93"/>
      <c r="K96" s="93"/>
    </row>
    <row r="97" spans="2:11">
      <c r="B97" s="93"/>
      <c r="C97" s="93"/>
      <c r="D97" s="93"/>
      <c r="E97" s="93"/>
      <c r="F97" s="93"/>
      <c r="G97" s="93"/>
      <c r="H97" s="93"/>
      <c r="I97" s="93"/>
      <c r="J97" s="93"/>
      <c r="K97" s="93"/>
    </row>
    <row r="98" spans="2:11">
      <c r="B98" s="93"/>
      <c r="C98" s="93"/>
      <c r="D98" s="93"/>
      <c r="E98" s="93"/>
      <c r="F98" s="93"/>
      <c r="G98" s="93"/>
      <c r="H98" s="93"/>
      <c r="I98" s="93"/>
      <c r="J98" s="93"/>
      <c r="K98" s="93"/>
    </row>
    <row r="99" spans="2:11">
      <c r="B99" s="93"/>
      <c r="C99" s="93"/>
      <c r="D99" s="93"/>
      <c r="E99" s="93"/>
      <c r="F99" s="93"/>
      <c r="G99" s="93"/>
      <c r="H99" s="93"/>
      <c r="I99" s="93"/>
      <c r="J99" s="93"/>
      <c r="K99" s="93"/>
    </row>
    <row r="100" spans="2:11">
      <c r="B100" s="93"/>
      <c r="C100" s="93"/>
      <c r="D100" s="93"/>
      <c r="E100" s="93"/>
      <c r="F100" s="93"/>
      <c r="G100" s="93"/>
      <c r="H100" s="93"/>
      <c r="I100" s="93"/>
      <c r="J100" s="93"/>
      <c r="K100" s="93"/>
    </row>
    <row r="101" spans="2:11">
      <c r="B101" s="93"/>
      <c r="C101" s="93"/>
      <c r="D101" s="93"/>
      <c r="E101" s="93"/>
      <c r="F101" s="93"/>
      <c r="G101" s="93"/>
      <c r="H101" s="93"/>
      <c r="I101" s="93"/>
      <c r="J101" s="93"/>
      <c r="K101" s="93"/>
    </row>
    <row r="102" spans="2:11">
      <c r="B102" s="93"/>
      <c r="C102" s="93"/>
      <c r="D102" s="93"/>
      <c r="E102" s="93"/>
      <c r="F102" s="93"/>
      <c r="G102" s="93"/>
      <c r="H102" s="93"/>
      <c r="I102" s="93"/>
      <c r="J102" s="93"/>
      <c r="K102" s="93"/>
    </row>
    <row r="103" spans="2:11">
      <c r="B103" s="93"/>
      <c r="C103" s="93"/>
      <c r="D103" s="93"/>
      <c r="E103" s="93"/>
      <c r="F103" s="93"/>
      <c r="G103" s="93"/>
      <c r="H103" s="93"/>
      <c r="I103" s="93"/>
      <c r="J103" s="93"/>
      <c r="K103" s="93"/>
    </row>
    <row r="104" spans="2:11">
      <c r="B104" s="93"/>
      <c r="C104" s="93"/>
      <c r="D104" s="93"/>
      <c r="E104" s="93"/>
      <c r="F104" s="93"/>
      <c r="G104" s="93"/>
      <c r="H104" s="93"/>
      <c r="I104" s="93"/>
      <c r="J104" s="93"/>
      <c r="K104" s="93"/>
    </row>
    <row r="105" spans="2:11">
      <c r="B105" s="93"/>
      <c r="C105" s="93"/>
      <c r="D105" s="93"/>
      <c r="E105" s="93"/>
      <c r="F105" s="93"/>
      <c r="G105" s="93"/>
      <c r="H105" s="93"/>
      <c r="I105" s="93"/>
      <c r="J105" s="93"/>
      <c r="K105" s="93"/>
    </row>
    <row r="106" spans="2:11">
      <c r="B106" s="93"/>
      <c r="C106" s="93"/>
      <c r="D106" s="93"/>
      <c r="E106" s="93"/>
      <c r="F106" s="93"/>
      <c r="G106" s="93"/>
      <c r="H106" s="93"/>
      <c r="I106" s="93"/>
      <c r="J106" s="93"/>
      <c r="K106" s="93"/>
    </row>
    <row r="107" spans="2:11">
      <c r="B107" s="93"/>
      <c r="C107" s="93"/>
      <c r="D107" s="93"/>
      <c r="E107" s="93"/>
      <c r="F107" s="93"/>
      <c r="G107" s="93"/>
      <c r="H107" s="93"/>
      <c r="I107" s="93"/>
      <c r="J107" s="93"/>
      <c r="K107" s="93"/>
    </row>
    <row r="108" spans="2:11">
      <c r="B108" s="93"/>
      <c r="C108" s="93"/>
      <c r="D108" s="93"/>
      <c r="E108" s="93"/>
      <c r="F108" s="93"/>
      <c r="G108" s="93"/>
      <c r="H108" s="93"/>
      <c r="I108" s="93"/>
      <c r="J108" s="93"/>
      <c r="K108" s="93"/>
    </row>
    <row r="109" spans="2:11">
      <c r="B109" s="93"/>
      <c r="C109" s="93"/>
      <c r="D109" s="93"/>
      <c r="E109" s="93"/>
      <c r="F109" s="93"/>
      <c r="G109" s="93"/>
      <c r="H109" s="93"/>
      <c r="I109" s="93"/>
      <c r="J109" s="93"/>
      <c r="K109" s="93"/>
    </row>
    <row r="110" spans="2:11">
      <c r="B110" s="93"/>
      <c r="C110" s="93"/>
      <c r="D110" s="93"/>
      <c r="E110" s="93"/>
      <c r="F110" s="93"/>
      <c r="G110" s="93"/>
      <c r="H110" s="93"/>
      <c r="I110" s="93"/>
      <c r="J110" s="93"/>
      <c r="K110" s="93"/>
    </row>
    <row r="111" spans="2:11">
      <c r="B111" s="93"/>
      <c r="C111" s="93"/>
      <c r="D111" s="93"/>
      <c r="E111" s="93"/>
      <c r="F111" s="93"/>
      <c r="G111" s="93"/>
      <c r="H111" s="93"/>
      <c r="I111" s="93"/>
      <c r="J111" s="93"/>
      <c r="K111" s="93"/>
    </row>
    <row r="112" spans="2:11">
      <c r="B112" s="93"/>
      <c r="C112" s="93"/>
      <c r="D112" s="93"/>
      <c r="E112" s="93"/>
      <c r="F112" s="93"/>
      <c r="G112" s="93"/>
      <c r="H112" s="93"/>
      <c r="I112" s="93"/>
      <c r="J112" s="93"/>
      <c r="K112" s="9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phoneticPr fontId="3" type="noConversion"/>
  <conditionalFormatting sqref="B14">
    <cfRule type="cellIs" dxfId="1" priority="2" operator="equal">
      <formula>"NR3"</formula>
    </cfRule>
  </conditionalFormatting>
  <conditionalFormatting sqref="B14">
    <cfRule type="containsText" dxfId="0" priority="1" operator="containsText" text="הפרשה ">
      <formula>NOT(ISERROR(SEARCH("הפרשה ",B14)))</formula>
    </cfRule>
  </conditionalFormatting>
  <dataValidations count="9">
    <dataValidation allowBlank="1" showInputMessage="1" showErrorMessage="1" sqref="A17:C1048576 AH28:XFD29 D30:XFD1048576 D28:AF29 H1:H14 A1:A14 B1:B12 C5:C12 D17:XFD27 D1:G12 I1:I12 J1:XFD14"/>
    <dataValidation type="list" allowBlank="1" showInputMessage="1" showErrorMessage="1" sqref="G15">
      <formula1>$BH$6:$BH$29</formula1>
    </dataValidation>
    <dataValidation type="list" allowBlank="1" showInputMessage="1" showErrorMessage="1" sqref="H15">
      <formula1>$BJ$6:$BJ$19</formula1>
    </dataValidation>
    <dataValidation type="list" allowBlank="1" showInputMessage="1" showErrorMessage="1" sqref="E15">
      <formula1>$BF$6:$BF$23</formula1>
    </dataValidation>
    <dataValidation type="list" allowBlank="1" showInputMessage="1" showErrorMessage="1" sqref="G13:G14">
      <formula1>$BN$7:$BN$16</formula1>
    </dataValidation>
    <dataValidation type="list" allowBlank="1" showInputMessage="1" showErrorMessage="1" sqref="E13:E14 I16">
      <formula1>$BM$7:$BM$10</formula1>
    </dataValidation>
    <dataValidation type="list" allowBlank="1" showInputMessage="1" showErrorMessage="1" sqref="G16">
      <formula1>$BK$7:$BK$29</formula1>
    </dataValidation>
    <dataValidation type="list" allowBlank="1" showInputMessage="1" showErrorMessage="1" sqref="L16">
      <formula1>$BN$7:$BN$20</formula1>
    </dataValidation>
    <dataValidation type="list" allowBlank="1" showInputMessage="1" showErrorMessage="1" sqref="E16">
      <formula1>$BI$7:$BI$24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10"/>
  <sheetViews>
    <sheetView rightToLeft="1" workbookViewId="0">
      <selection activeCell="I14" sqref="I14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11.28515625" style="3" bestFit="1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48" t="s">
        <v>179</v>
      </c>
      <c r="C1" s="70" t="s" vm="1">
        <v>266</v>
      </c>
    </row>
    <row r="2" spans="2:47">
      <c r="B2" s="48" t="s">
        <v>178</v>
      </c>
      <c r="C2" s="70" t="s">
        <v>267</v>
      </c>
    </row>
    <row r="3" spans="2:47">
      <c r="B3" s="48" t="s">
        <v>180</v>
      </c>
      <c r="C3" s="70" t="s">
        <v>268</v>
      </c>
    </row>
    <row r="4" spans="2:47">
      <c r="B4" s="48" t="s">
        <v>181</v>
      </c>
      <c r="C4" s="70">
        <v>12145</v>
      </c>
    </row>
    <row r="6" spans="2:47" ht="26.25" customHeight="1">
      <c r="B6" s="141" t="s">
        <v>216</v>
      </c>
      <c r="C6" s="142"/>
      <c r="D6" s="143"/>
    </row>
    <row r="7" spans="2:47" s="3" customFormat="1" ht="33">
      <c r="B7" s="49" t="s">
        <v>115</v>
      </c>
      <c r="C7" s="54" t="s">
        <v>106</v>
      </c>
      <c r="D7" s="55" t="s">
        <v>105</v>
      </c>
    </row>
    <row r="8" spans="2:47" s="3" customFormat="1">
      <c r="B8" s="15"/>
      <c r="C8" s="32" t="s">
        <v>244</v>
      </c>
      <c r="D8" s="17" t="s">
        <v>21</v>
      </c>
    </row>
    <row r="9" spans="2:47" s="4" customFormat="1" ht="18" customHeight="1">
      <c r="B9" s="18"/>
      <c r="C9" s="19" t="s">
        <v>0</v>
      </c>
      <c r="D9" s="20" t="s">
        <v>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98" t="s">
        <v>2473</v>
      </c>
      <c r="C10" s="83">
        <f>C11+C23</f>
        <v>131763.89751156539</v>
      </c>
      <c r="D10" s="98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73" t="s">
        <v>25</v>
      </c>
      <c r="C11" s="83">
        <v>26888.759101565422</v>
      </c>
      <c r="D11" s="116"/>
    </row>
    <row r="12" spans="2:47">
      <c r="B12" s="79" t="s">
        <v>2474</v>
      </c>
      <c r="C12" s="86">
        <v>2972.94</v>
      </c>
      <c r="D12" s="99">
        <v>47178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79" t="s">
        <v>2475</v>
      </c>
      <c r="C13" s="86">
        <v>2022.51</v>
      </c>
      <c r="D13" s="99">
        <v>46753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79" t="s">
        <v>2027</v>
      </c>
      <c r="C14" s="86">
        <v>1972.87</v>
      </c>
      <c r="D14" s="99">
        <v>47209</v>
      </c>
      <c r="I14" s="83"/>
    </row>
    <row r="15" spans="2:47">
      <c r="B15" s="79" t="s">
        <v>2503</v>
      </c>
      <c r="C15" s="86">
        <v>3617.20003</v>
      </c>
      <c r="D15" s="99">
        <v>44926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79" t="s">
        <v>2028</v>
      </c>
      <c r="C16" s="86">
        <v>1937.79</v>
      </c>
      <c r="D16" s="99">
        <v>47209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79" t="s">
        <v>2029</v>
      </c>
      <c r="C17" s="86">
        <v>4853.74</v>
      </c>
      <c r="D17" s="99">
        <v>46661</v>
      </c>
    </row>
    <row r="18" spans="2:4">
      <c r="B18" s="79" t="s">
        <v>2504</v>
      </c>
      <c r="C18" s="86">
        <v>649.52899000000002</v>
      </c>
      <c r="D18" s="99">
        <v>44196</v>
      </c>
    </row>
    <row r="19" spans="2:4">
      <c r="B19" s="79" t="s">
        <v>2505</v>
      </c>
      <c r="C19" s="86">
        <v>4410.8576715654226</v>
      </c>
      <c r="D19" s="99">
        <v>51774</v>
      </c>
    </row>
    <row r="20" spans="2:4">
      <c r="B20" s="79" t="s">
        <v>2506</v>
      </c>
      <c r="C20" s="86">
        <v>3973.9789700000001</v>
      </c>
      <c r="D20" s="99">
        <v>44545</v>
      </c>
    </row>
    <row r="21" spans="2:4">
      <c r="B21" s="79" t="s">
        <v>2507</v>
      </c>
      <c r="C21" s="86">
        <v>477.34343999999999</v>
      </c>
      <c r="D21" s="99">
        <v>44196</v>
      </c>
    </row>
    <row r="22" spans="2:4">
      <c r="B22" s="79"/>
      <c r="C22" s="86"/>
      <c r="D22" s="99"/>
    </row>
    <row r="23" spans="2:4">
      <c r="B23" s="73" t="s">
        <v>2476</v>
      </c>
      <c r="C23" s="83">
        <v>104875.13840999997</v>
      </c>
      <c r="D23" s="116"/>
    </row>
    <row r="24" spans="2:4">
      <c r="B24" s="79" t="s">
        <v>2477</v>
      </c>
      <c r="C24" s="86">
        <v>1556.97</v>
      </c>
      <c r="D24" s="99">
        <v>46296</v>
      </c>
    </row>
    <row r="25" spans="2:4">
      <c r="B25" s="79" t="s">
        <v>2478</v>
      </c>
      <c r="C25" s="86">
        <v>924.11</v>
      </c>
      <c r="D25" s="99">
        <v>46296</v>
      </c>
    </row>
    <row r="26" spans="2:4">
      <c r="B26" s="79" t="s">
        <v>2034</v>
      </c>
      <c r="C26" s="86">
        <v>1971.67</v>
      </c>
      <c r="D26" s="99">
        <v>47270</v>
      </c>
    </row>
    <row r="27" spans="2:4">
      <c r="B27" s="79" t="s">
        <v>2035</v>
      </c>
      <c r="C27" s="86">
        <v>3439.14</v>
      </c>
      <c r="D27" s="99">
        <v>47209</v>
      </c>
    </row>
    <row r="28" spans="2:4">
      <c r="B28" s="79" t="s">
        <v>2479</v>
      </c>
      <c r="C28" s="86">
        <v>9138.57</v>
      </c>
      <c r="D28" s="99">
        <v>46447</v>
      </c>
    </row>
    <row r="29" spans="2:4">
      <c r="B29" s="79" t="s">
        <v>2036</v>
      </c>
      <c r="C29" s="86">
        <v>3041.59</v>
      </c>
      <c r="D29" s="99">
        <v>47119</v>
      </c>
    </row>
    <row r="30" spans="2:4">
      <c r="B30" s="79" t="s">
        <v>2480</v>
      </c>
      <c r="C30" s="86">
        <v>67.33</v>
      </c>
      <c r="D30" s="99">
        <v>47119</v>
      </c>
    </row>
    <row r="31" spans="2:4">
      <c r="B31" s="79" t="s">
        <v>2031</v>
      </c>
      <c r="C31" s="86">
        <v>1511.94</v>
      </c>
      <c r="D31" s="99">
        <v>47119</v>
      </c>
    </row>
    <row r="32" spans="2:4">
      <c r="B32" s="79" t="s">
        <v>2040</v>
      </c>
      <c r="C32" s="86">
        <v>1887.36</v>
      </c>
      <c r="D32" s="99">
        <v>47119</v>
      </c>
    </row>
    <row r="33" spans="2:4">
      <c r="B33" s="79" t="s">
        <v>2481</v>
      </c>
      <c r="C33" s="86">
        <v>77.47</v>
      </c>
      <c r="D33" s="99">
        <v>47119</v>
      </c>
    </row>
    <row r="34" spans="2:4">
      <c r="B34" s="79" t="s">
        <v>2482</v>
      </c>
      <c r="C34" s="86">
        <v>4035.12</v>
      </c>
      <c r="D34" s="99">
        <v>47696</v>
      </c>
    </row>
    <row r="35" spans="2:4">
      <c r="B35" s="79" t="s">
        <v>2483</v>
      </c>
      <c r="C35" s="86">
        <v>5043.8999999999996</v>
      </c>
      <c r="D35" s="99">
        <v>47696</v>
      </c>
    </row>
    <row r="36" spans="2:4">
      <c r="B36" s="79" t="s">
        <v>2484</v>
      </c>
      <c r="C36" s="86">
        <v>6092.38</v>
      </c>
      <c r="D36" s="99">
        <v>47849</v>
      </c>
    </row>
    <row r="37" spans="2:4">
      <c r="B37" s="79" t="s">
        <v>2485</v>
      </c>
      <c r="C37" s="86">
        <v>6.27</v>
      </c>
      <c r="D37" s="99">
        <v>46296</v>
      </c>
    </row>
    <row r="38" spans="2:4">
      <c r="B38" s="79" t="s">
        <v>2486</v>
      </c>
      <c r="C38" s="86">
        <v>1.34</v>
      </c>
      <c r="D38" s="99">
        <v>46296</v>
      </c>
    </row>
    <row r="39" spans="2:4">
      <c r="B39" s="79" t="s">
        <v>2487</v>
      </c>
      <c r="C39" s="86">
        <v>6582.01</v>
      </c>
      <c r="D39" s="99">
        <v>47392</v>
      </c>
    </row>
    <row r="40" spans="2:4">
      <c r="B40" s="79" t="s">
        <v>2488</v>
      </c>
      <c r="C40" s="86">
        <v>7521.18</v>
      </c>
      <c r="D40" s="99">
        <v>46388</v>
      </c>
    </row>
    <row r="41" spans="2:4">
      <c r="B41" s="79" t="s">
        <v>2048</v>
      </c>
      <c r="C41" s="86">
        <v>2898.11</v>
      </c>
      <c r="D41" s="99">
        <v>47423</v>
      </c>
    </row>
    <row r="42" spans="2:4">
      <c r="B42" s="79" t="s">
        <v>2489</v>
      </c>
      <c r="C42" s="86">
        <v>115.76</v>
      </c>
      <c r="D42" s="99">
        <v>45047</v>
      </c>
    </row>
    <row r="43" spans="2:4">
      <c r="B43" s="79" t="s">
        <v>2490</v>
      </c>
      <c r="C43" s="86">
        <v>3367.49</v>
      </c>
      <c r="D43" s="99">
        <v>46569</v>
      </c>
    </row>
    <row r="44" spans="2:4">
      <c r="B44" s="79" t="s">
        <v>2049</v>
      </c>
      <c r="C44" s="86">
        <v>1744.91</v>
      </c>
      <c r="D44" s="99">
        <v>47239</v>
      </c>
    </row>
    <row r="45" spans="2:4">
      <c r="B45" s="79" t="s">
        <v>2491</v>
      </c>
      <c r="C45" s="86">
        <v>1395.61</v>
      </c>
      <c r="D45" s="99">
        <v>46569</v>
      </c>
    </row>
    <row r="46" spans="2:4">
      <c r="B46" s="79" t="s">
        <v>2492</v>
      </c>
      <c r="C46" s="86">
        <v>2456.85</v>
      </c>
      <c r="D46" s="99">
        <v>46508</v>
      </c>
    </row>
    <row r="47" spans="2:4">
      <c r="B47" s="79" t="s">
        <v>2508</v>
      </c>
      <c r="C47" s="86">
        <v>1135.2315599999999</v>
      </c>
      <c r="D47" s="99">
        <v>44821</v>
      </c>
    </row>
    <row r="48" spans="2:4">
      <c r="B48" s="79" t="s">
        <v>2054</v>
      </c>
      <c r="C48" s="86">
        <v>985.97</v>
      </c>
      <c r="D48" s="99">
        <v>45839</v>
      </c>
    </row>
    <row r="49" spans="2:4">
      <c r="B49" s="79" t="s">
        <v>2493</v>
      </c>
      <c r="C49" s="86">
        <v>2438.5</v>
      </c>
      <c r="D49" s="99">
        <v>46784</v>
      </c>
    </row>
    <row r="50" spans="2:4">
      <c r="B50" s="79" t="s">
        <v>2055</v>
      </c>
      <c r="C50" s="86">
        <v>4154.9799999999996</v>
      </c>
      <c r="D50" s="99">
        <v>47392</v>
      </c>
    </row>
    <row r="51" spans="2:4">
      <c r="B51" s="79" t="s">
        <v>2494</v>
      </c>
      <c r="C51" s="86">
        <v>5325.65</v>
      </c>
      <c r="D51" s="99">
        <v>46539</v>
      </c>
    </row>
    <row r="52" spans="2:4">
      <c r="B52" s="79" t="s">
        <v>2509</v>
      </c>
      <c r="C52" s="86">
        <v>347.89877000000001</v>
      </c>
      <c r="D52" s="99">
        <v>44611</v>
      </c>
    </row>
    <row r="53" spans="2:4">
      <c r="B53" s="79" t="s">
        <v>2510</v>
      </c>
      <c r="C53" s="86">
        <v>194.43004999999999</v>
      </c>
      <c r="D53" s="99">
        <v>45648</v>
      </c>
    </row>
    <row r="54" spans="2:4">
      <c r="B54" s="79" t="s">
        <v>2495</v>
      </c>
      <c r="C54" s="86">
        <v>3512.96</v>
      </c>
      <c r="D54" s="99">
        <v>48427</v>
      </c>
    </row>
    <row r="55" spans="2:4">
      <c r="B55" s="79" t="s">
        <v>2496</v>
      </c>
      <c r="C55" s="86">
        <v>3120.01</v>
      </c>
      <c r="D55" s="99">
        <v>48427</v>
      </c>
    </row>
    <row r="56" spans="2:4">
      <c r="B56" s="79" t="s">
        <v>2497</v>
      </c>
      <c r="C56" s="86">
        <v>374.67</v>
      </c>
      <c r="D56" s="99">
        <v>45839</v>
      </c>
    </row>
    <row r="57" spans="2:4">
      <c r="B57" s="79" t="s">
        <v>2511</v>
      </c>
      <c r="C57" s="86">
        <v>846.46818000000007</v>
      </c>
      <c r="D57" s="99">
        <v>45602</v>
      </c>
    </row>
    <row r="58" spans="2:4">
      <c r="B58" s="79" t="s">
        <v>2059</v>
      </c>
      <c r="C58" s="86">
        <v>1009.11</v>
      </c>
      <c r="D58" s="99">
        <v>47088</v>
      </c>
    </row>
    <row r="59" spans="2:4">
      <c r="B59" s="79" t="s">
        <v>2498</v>
      </c>
      <c r="C59" s="86">
        <v>601.9</v>
      </c>
      <c r="D59" s="99">
        <v>46631</v>
      </c>
    </row>
    <row r="60" spans="2:4">
      <c r="B60" s="79" t="s">
        <v>2499</v>
      </c>
      <c r="C60" s="86">
        <v>3166.65</v>
      </c>
      <c r="D60" s="99">
        <v>47574</v>
      </c>
    </row>
    <row r="61" spans="2:4">
      <c r="B61" s="79" t="s">
        <v>2512</v>
      </c>
      <c r="C61" s="86">
        <v>4264.7798499999999</v>
      </c>
      <c r="D61" s="99">
        <v>44104</v>
      </c>
    </row>
    <row r="62" spans="2:4">
      <c r="B62" s="79" t="s">
        <v>2061</v>
      </c>
      <c r="C62" s="86">
        <v>2376.5500000000002</v>
      </c>
      <c r="D62" s="99">
        <v>48000</v>
      </c>
    </row>
    <row r="63" spans="2:4">
      <c r="B63" s="79" t="s">
        <v>2500</v>
      </c>
      <c r="C63" s="86">
        <v>6142.3</v>
      </c>
      <c r="D63" s="99">
        <v>46631</v>
      </c>
    </row>
    <row r="64" spans="2:4">
      <c r="B64" s="79"/>
      <c r="C64" s="86"/>
      <c r="D64" s="99"/>
    </row>
    <row r="65" spans="2:4">
      <c r="B65" s="93"/>
      <c r="C65" s="93"/>
      <c r="D65" s="93"/>
    </row>
    <row r="66" spans="2:4">
      <c r="B66" s="93"/>
      <c r="C66" s="93"/>
      <c r="D66" s="93"/>
    </row>
    <row r="67" spans="2:4">
      <c r="B67" s="93"/>
      <c r="C67" s="93"/>
      <c r="D67" s="93"/>
    </row>
    <row r="68" spans="2:4">
      <c r="B68" s="93"/>
      <c r="C68" s="93"/>
      <c r="D68" s="93"/>
    </row>
    <row r="69" spans="2:4">
      <c r="B69" s="93"/>
      <c r="C69" s="93"/>
      <c r="D69" s="93"/>
    </row>
    <row r="70" spans="2:4">
      <c r="B70" s="93"/>
      <c r="C70" s="93"/>
      <c r="D70" s="93"/>
    </row>
    <row r="71" spans="2:4">
      <c r="B71" s="93"/>
      <c r="C71" s="93"/>
      <c r="D71" s="93"/>
    </row>
    <row r="72" spans="2:4">
      <c r="B72" s="93"/>
      <c r="C72" s="93"/>
      <c r="D72" s="93"/>
    </row>
    <row r="73" spans="2:4">
      <c r="B73" s="93"/>
      <c r="C73" s="93"/>
      <c r="D73" s="93"/>
    </row>
    <row r="74" spans="2:4">
      <c r="B74" s="93"/>
      <c r="C74" s="93"/>
      <c r="D74" s="93"/>
    </row>
    <row r="75" spans="2:4">
      <c r="B75" s="93"/>
      <c r="C75" s="93"/>
      <c r="D75" s="93"/>
    </row>
    <row r="76" spans="2:4">
      <c r="B76" s="93"/>
      <c r="C76" s="93"/>
      <c r="D76" s="93"/>
    </row>
    <row r="77" spans="2:4">
      <c r="B77" s="93"/>
      <c r="C77" s="93"/>
      <c r="D77" s="93"/>
    </row>
    <row r="78" spans="2:4">
      <c r="B78" s="93"/>
      <c r="C78" s="93"/>
      <c r="D78" s="93"/>
    </row>
    <row r="79" spans="2:4">
      <c r="B79" s="93"/>
      <c r="C79" s="93"/>
      <c r="D79" s="93"/>
    </row>
    <row r="80" spans="2:4">
      <c r="B80" s="93"/>
      <c r="C80" s="93"/>
      <c r="D80" s="93"/>
    </row>
    <row r="81" spans="2:4">
      <c r="B81" s="93"/>
      <c r="C81" s="93"/>
      <c r="D81" s="93"/>
    </row>
    <row r="82" spans="2:4">
      <c r="B82" s="93"/>
      <c r="C82" s="93"/>
      <c r="D82" s="93"/>
    </row>
    <row r="83" spans="2:4">
      <c r="B83" s="93"/>
      <c r="C83" s="93"/>
      <c r="D83" s="93"/>
    </row>
    <row r="84" spans="2:4">
      <c r="B84" s="93"/>
      <c r="C84" s="93"/>
      <c r="D84" s="93"/>
    </row>
    <row r="85" spans="2:4">
      <c r="B85" s="93"/>
      <c r="C85" s="93"/>
      <c r="D85" s="93"/>
    </row>
    <row r="86" spans="2:4">
      <c r="B86" s="93"/>
      <c r="C86" s="93"/>
      <c r="D86" s="93"/>
    </row>
    <row r="87" spans="2:4">
      <c r="B87" s="93"/>
      <c r="C87" s="93"/>
      <c r="D87" s="93"/>
    </row>
    <row r="88" spans="2:4">
      <c r="B88" s="93"/>
      <c r="C88" s="93"/>
      <c r="D88" s="93"/>
    </row>
    <row r="89" spans="2:4">
      <c r="B89" s="93"/>
      <c r="C89" s="93"/>
      <c r="D89" s="93"/>
    </row>
    <row r="90" spans="2:4">
      <c r="B90" s="93"/>
      <c r="C90" s="93"/>
      <c r="D90" s="93"/>
    </row>
    <row r="91" spans="2:4">
      <c r="B91" s="93"/>
      <c r="C91" s="93"/>
      <c r="D91" s="93"/>
    </row>
    <row r="92" spans="2:4">
      <c r="B92" s="93"/>
      <c r="C92" s="93"/>
      <c r="D92" s="93"/>
    </row>
    <row r="93" spans="2:4">
      <c r="B93" s="93"/>
      <c r="C93" s="93"/>
      <c r="D93" s="93"/>
    </row>
    <row r="94" spans="2:4">
      <c r="B94" s="93"/>
      <c r="C94" s="93"/>
      <c r="D94" s="93"/>
    </row>
    <row r="95" spans="2:4">
      <c r="B95" s="93"/>
      <c r="C95" s="93"/>
      <c r="D95" s="93"/>
    </row>
    <row r="96" spans="2:4">
      <c r="B96" s="93"/>
      <c r="C96" s="93"/>
      <c r="D96" s="93"/>
    </row>
    <row r="97" spans="2:4">
      <c r="B97" s="93"/>
      <c r="C97" s="93"/>
      <c r="D97" s="93"/>
    </row>
    <row r="98" spans="2:4">
      <c r="B98" s="93"/>
      <c r="C98" s="93"/>
      <c r="D98" s="93"/>
    </row>
    <row r="99" spans="2:4">
      <c r="B99" s="93"/>
      <c r="C99" s="93"/>
      <c r="D99" s="93"/>
    </row>
    <row r="100" spans="2:4">
      <c r="B100" s="93"/>
      <c r="C100" s="93"/>
      <c r="D100" s="93"/>
    </row>
    <row r="101" spans="2:4">
      <c r="B101" s="93"/>
      <c r="C101" s="93"/>
      <c r="D101" s="93"/>
    </row>
    <row r="102" spans="2:4">
      <c r="B102" s="93"/>
      <c r="C102" s="93"/>
      <c r="D102" s="93"/>
    </row>
    <row r="103" spans="2:4">
      <c r="B103" s="93"/>
      <c r="C103" s="93"/>
      <c r="D103" s="93"/>
    </row>
    <row r="104" spans="2:4">
      <c r="B104" s="93"/>
      <c r="C104" s="93"/>
      <c r="D104" s="93"/>
    </row>
    <row r="105" spans="2:4">
      <c r="B105" s="93"/>
      <c r="C105" s="93"/>
      <c r="D105" s="93"/>
    </row>
    <row r="106" spans="2:4">
      <c r="B106" s="93"/>
      <c r="C106" s="93"/>
      <c r="D106" s="93"/>
    </row>
    <row r="107" spans="2:4">
      <c r="B107" s="93"/>
      <c r="C107" s="93"/>
      <c r="D107" s="93"/>
    </row>
    <row r="108" spans="2:4">
      <c r="B108" s="93"/>
      <c r="C108" s="93"/>
      <c r="D108" s="93"/>
    </row>
    <row r="109" spans="2:4">
      <c r="B109" s="93"/>
      <c r="C109" s="93"/>
      <c r="D109" s="93"/>
    </row>
    <row r="110" spans="2:4">
      <c r="B110" s="93"/>
      <c r="C110" s="93"/>
      <c r="D110" s="93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AH29:XFD30 D31:XFD1048576 D29:AF30 D1:XFD28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>
      <selection activeCell="M10" sqref="M1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8" t="s">
        <v>179</v>
      </c>
      <c r="C1" s="70" t="s" vm="1">
        <v>266</v>
      </c>
    </row>
    <row r="2" spans="2:18">
      <c r="B2" s="48" t="s">
        <v>178</v>
      </c>
      <c r="C2" s="70" t="s">
        <v>267</v>
      </c>
    </row>
    <row r="3" spans="2:18">
      <c r="B3" s="48" t="s">
        <v>180</v>
      </c>
      <c r="C3" s="70" t="s">
        <v>268</v>
      </c>
    </row>
    <row r="4" spans="2:18">
      <c r="B4" s="48" t="s">
        <v>181</v>
      </c>
      <c r="C4" s="70">
        <v>12145</v>
      </c>
    </row>
    <row r="6" spans="2:18" ht="26.25" customHeight="1">
      <c r="B6" s="141" t="s">
        <v>219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3"/>
    </row>
    <row r="7" spans="2:18" s="3" customFormat="1" ht="78.75">
      <c r="B7" s="22" t="s">
        <v>115</v>
      </c>
      <c r="C7" s="30" t="s">
        <v>44</v>
      </c>
      <c r="D7" s="30" t="s">
        <v>65</v>
      </c>
      <c r="E7" s="30" t="s">
        <v>14</v>
      </c>
      <c r="F7" s="30" t="s">
        <v>66</v>
      </c>
      <c r="G7" s="30" t="s">
        <v>102</v>
      </c>
      <c r="H7" s="30" t="s">
        <v>17</v>
      </c>
      <c r="I7" s="30" t="s">
        <v>101</v>
      </c>
      <c r="J7" s="30" t="s">
        <v>16</v>
      </c>
      <c r="K7" s="30" t="s">
        <v>217</v>
      </c>
      <c r="L7" s="30" t="s">
        <v>246</v>
      </c>
      <c r="M7" s="30" t="s">
        <v>218</v>
      </c>
      <c r="N7" s="30" t="s">
        <v>58</v>
      </c>
      <c r="O7" s="30" t="s">
        <v>182</v>
      </c>
      <c r="P7" s="31" t="s">
        <v>184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248</v>
      </c>
      <c r="M8" s="32" t="s">
        <v>244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88">
        <v>0</v>
      </c>
      <c r="N10" s="93"/>
      <c r="O10" s="93"/>
      <c r="P10" s="93"/>
      <c r="Q10" s="5"/>
    </row>
    <row r="11" spans="2:18" ht="20.25" customHeight="1">
      <c r="B11" s="91" t="s">
        <v>257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</row>
    <row r="12" spans="2:18">
      <c r="B12" s="91" t="s">
        <v>111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</row>
    <row r="13" spans="2:18">
      <c r="B13" s="91" t="s">
        <v>247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</row>
    <row r="14" spans="2:18"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</row>
    <row r="15" spans="2:18"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</row>
    <row r="16" spans="2:18"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</row>
    <row r="17" spans="2:16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</row>
    <row r="18" spans="2:16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</row>
    <row r="19" spans="2:16"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</row>
    <row r="20" spans="2:16"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</row>
    <row r="21" spans="2:16"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</row>
    <row r="22" spans="2:16"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</row>
    <row r="23" spans="2:16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</row>
    <row r="24" spans="2:16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2:16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</row>
    <row r="26" spans="2:16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</row>
    <row r="27" spans="2:16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</row>
    <row r="28" spans="2:16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</row>
    <row r="29" spans="2:16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</row>
    <row r="30" spans="2:16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</row>
    <row r="31" spans="2:16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</row>
    <row r="32" spans="2:16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</row>
    <row r="33" spans="2:16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</row>
    <row r="34" spans="2:16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</row>
    <row r="35" spans="2:16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</row>
    <row r="36" spans="2:16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</row>
    <row r="37" spans="2:16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</row>
    <row r="38" spans="2:16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</row>
    <row r="39" spans="2:16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</row>
    <row r="40" spans="2:16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</row>
    <row r="41" spans="2:16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</row>
    <row r="42" spans="2:16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</row>
    <row r="43" spans="2:16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</row>
    <row r="44" spans="2:16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</row>
    <row r="45" spans="2:16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</row>
    <row r="46" spans="2:16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</row>
    <row r="47" spans="2:16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</row>
    <row r="48" spans="2:16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</row>
    <row r="49" spans="2:16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</row>
    <row r="50" spans="2:16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</row>
    <row r="51" spans="2:16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</row>
    <row r="52" spans="2:16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</row>
    <row r="53" spans="2:16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</row>
    <row r="54" spans="2:16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</row>
    <row r="55" spans="2:16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</row>
    <row r="56" spans="2:16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</row>
    <row r="57" spans="2:16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</row>
    <row r="58" spans="2:16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</row>
    <row r="59" spans="2:16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</row>
    <row r="60" spans="2:16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</row>
    <row r="61" spans="2:16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</row>
    <row r="62" spans="2:16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</row>
    <row r="63" spans="2:16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</row>
    <row r="64" spans="2:16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</row>
    <row r="65" spans="2:16"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</row>
    <row r="66" spans="2:16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</row>
    <row r="67" spans="2:16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</row>
    <row r="68" spans="2:16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</row>
    <row r="69" spans="2:16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</row>
    <row r="70" spans="2:16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</row>
    <row r="71" spans="2:16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</row>
    <row r="72" spans="2:16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</row>
    <row r="73" spans="2:16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</row>
    <row r="74" spans="2:16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</row>
    <row r="75" spans="2:16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</row>
    <row r="76" spans="2:16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</row>
    <row r="77" spans="2:16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</row>
    <row r="78" spans="2:16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</row>
    <row r="79" spans="2:16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</row>
    <row r="80" spans="2:16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</row>
    <row r="81" spans="2:16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</row>
    <row r="82" spans="2:16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</row>
    <row r="83" spans="2:16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</row>
    <row r="84" spans="2:16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</row>
    <row r="85" spans="2:16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</row>
    <row r="86" spans="2:16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</row>
    <row r="87" spans="2:16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</row>
    <row r="88" spans="2:16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</row>
    <row r="89" spans="2:16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</row>
    <row r="90" spans="2:16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</row>
    <row r="91" spans="2:16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</row>
    <row r="92" spans="2:16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</row>
    <row r="93" spans="2:16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</row>
    <row r="94" spans="2:16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</row>
    <row r="95" spans="2:16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</row>
    <row r="96" spans="2:16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</row>
    <row r="97" spans="2:16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</row>
    <row r="98" spans="2:16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</row>
    <row r="99" spans="2:16"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</row>
    <row r="100" spans="2:16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</row>
    <row r="101" spans="2:16"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</row>
    <row r="102" spans="2:16"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</row>
    <row r="103" spans="2:16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</row>
    <row r="104" spans="2:16"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</row>
    <row r="105" spans="2:16"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</row>
    <row r="106" spans="2:16"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</row>
    <row r="107" spans="2:16"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</row>
    <row r="108" spans="2:16"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</row>
    <row r="109" spans="2:16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AH31:XFD33 B1:B23 Q1:XFD30 Q34:XFD1048576 Q31:AF33 D1:P23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>
      <selection activeCell="M10" sqref="M1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8" t="s">
        <v>179</v>
      </c>
      <c r="C1" s="70" t="s" vm="1">
        <v>266</v>
      </c>
    </row>
    <row r="2" spans="2:18">
      <c r="B2" s="48" t="s">
        <v>178</v>
      </c>
      <c r="C2" s="70" t="s">
        <v>267</v>
      </c>
    </row>
    <row r="3" spans="2:18">
      <c r="B3" s="48" t="s">
        <v>180</v>
      </c>
      <c r="C3" s="70" t="s">
        <v>268</v>
      </c>
    </row>
    <row r="4" spans="2:18">
      <c r="B4" s="48" t="s">
        <v>181</v>
      </c>
      <c r="C4" s="70">
        <v>12145</v>
      </c>
    </row>
    <row r="6" spans="2:18" ht="26.25" customHeight="1">
      <c r="B6" s="141" t="s">
        <v>220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3"/>
    </row>
    <row r="7" spans="2:18" s="3" customFormat="1" ht="78.75">
      <c r="B7" s="22" t="s">
        <v>115</v>
      </c>
      <c r="C7" s="30" t="s">
        <v>44</v>
      </c>
      <c r="D7" s="30" t="s">
        <v>65</v>
      </c>
      <c r="E7" s="30" t="s">
        <v>14</v>
      </c>
      <c r="F7" s="30" t="s">
        <v>66</v>
      </c>
      <c r="G7" s="30" t="s">
        <v>102</v>
      </c>
      <c r="H7" s="30" t="s">
        <v>17</v>
      </c>
      <c r="I7" s="30" t="s">
        <v>101</v>
      </c>
      <c r="J7" s="30" t="s">
        <v>16</v>
      </c>
      <c r="K7" s="30" t="s">
        <v>217</v>
      </c>
      <c r="L7" s="30" t="s">
        <v>241</v>
      </c>
      <c r="M7" s="30" t="s">
        <v>218</v>
      </c>
      <c r="N7" s="30" t="s">
        <v>58</v>
      </c>
      <c r="O7" s="30" t="s">
        <v>182</v>
      </c>
      <c r="P7" s="31" t="s">
        <v>184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248</v>
      </c>
      <c r="M8" s="32" t="s">
        <v>244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88">
        <v>0</v>
      </c>
      <c r="N10" s="93"/>
      <c r="O10" s="93"/>
      <c r="P10" s="93"/>
      <c r="Q10" s="5"/>
    </row>
    <row r="11" spans="2:18" ht="20.25" customHeight="1">
      <c r="B11" s="91" t="s">
        <v>257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</row>
    <row r="12" spans="2:18">
      <c r="B12" s="91" t="s">
        <v>111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</row>
    <row r="13" spans="2:18">
      <c r="B13" s="91" t="s">
        <v>247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</row>
    <row r="14" spans="2:18"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</row>
    <row r="15" spans="2:18"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</row>
    <row r="16" spans="2:18"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</row>
    <row r="17" spans="2:16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</row>
    <row r="18" spans="2:16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</row>
    <row r="19" spans="2:16"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</row>
    <row r="20" spans="2:16"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</row>
    <row r="21" spans="2:16"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</row>
    <row r="22" spans="2:16"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</row>
    <row r="23" spans="2:16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</row>
    <row r="24" spans="2:16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2:16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</row>
    <row r="26" spans="2:16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</row>
    <row r="27" spans="2:16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</row>
    <row r="28" spans="2:16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</row>
    <row r="29" spans="2:16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</row>
    <row r="30" spans="2:16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</row>
    <row r="31" spans="2:16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</row>
    <row r="32" spans="2:16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</row>
    <row r="33" spans="2:16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</row>
    <row r="34" spans="2:16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</row>
    <row r="35" spans="2:16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</row>
    <row r="36" spans="2:16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</row>
    <row r="37" spans="2:16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</row>
    <row r="38" spans="2:16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</row>
    <row r="39" spans="2:16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</row>
    <row r="40" spans="2:16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</row>
    <row r="41" spans="2:16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</row>
    <row r="42" spans="2:16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</row>
    <row r="43" spans="2:16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</row>
    <row r="44" spans="2:16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</row>
    <row r="45" spans="2:16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</row>
    <row r="46" spans="2:16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</row>
    <row r="47" spans="2:16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</row>
    <row r="48" spans="2:16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</row>
    <row r="49" spans="2:16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</row>
    <row r="50" spans="2:16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</row>
    <row r="51" spans="2:16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</row>
    <row r="52" spans="2:16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</row>
    <row r="53" spans="2:16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</row>
    <row r="54" spans="2:16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</row>
    <row r="55" spans="2:16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</row>
    <row r="56" spans="2:16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</row>
    <row r="57" spans="2:16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</row>
    <row r="58" spans="2:16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</row>
    <row r="59" spans="2:16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</row>
    <row r="60" spans="2:16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</row>
    <row r="61" spans="2:16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</row>
    <row r="62" spans="2:16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</row>
    <row r="63" spans="2:16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</row>
    <row r="64" spans="2:16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</row>
    <row r="65" spans="2:16"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</row>
    <row r="66" spans="2:16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</row>
    <row r="67" spans="2:16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</row>
    <row r="68" spans="2:16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</row>
    <row r="69" spans="2:16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</row>
    <row r="70" spans="2:16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</row>
    <row r="71" spans="2:16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</row>
    <row r="72" spans="2:16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</row>
    <row r="73" spans="2:16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</row>
    <row r="74" spans="2:16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</row>
    <row r="75" spans="2:16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</row>
    <row r="76" spans="2:16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</row>
    <row r="77" spans="2:16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</row>
    <row r="78" spans="2:16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</row>
    <row r="79" spans="2:16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</row>
    <row r="80" spans="2:16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</row>
    <row r="81" spans="2:16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</row>
    <row r="82" spans="2:16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</row>
    <row r="83" spans="2:16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</row>
    <row r="84" spans="2:16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</row>
    <row r="85" spans="2:16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</row>
    <row r="86" spans="2:16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</row>
    <row r="87" spans="2:16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</row>
    <row r="88" spans="2:16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</row>
    <row r="89" spans="2:16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</row>
    <row r="90" spans="2:16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</row>
    <row r="91" spans="2:16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</row>
    <row r="92" spans="2:16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</row>
    <row r="93" spans="2:16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</row>
    <row r="94" spans="2:16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</row>
    <row r="95" spans="2:16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</row>
    <row r="96" spans="2:16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</row>
    <row r="97" spans="2:16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</row>
    <row r="98" spans="2:16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</row>
    <row r="99" spans="2:16"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</row>
    <row r="100" spans="2:16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</row>
    <row r="101" spans="2:16"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</row>
    <row r="102" spans="2:16"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</row>
    <row r="103" spans="2:16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</row>
    <row r="104" spans="2:16"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</row>
    <row r="105" spans="2:16"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</row>
    <row r="106" spans="2:16"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</row>
    <row r="107" spans="2:16"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</row>
    <row r="108" spans="2:16"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</row>
    <row r="109" spans="2:16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AH31:XFD33 B1:B23 Q1:XFD30 Q34:XFD1048576 Q31:AF33 D1:P2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workbookViewId="0">
      <selection activeCell="K35" sqref="K35"/>
    </sheetView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34.85546875" style="2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48" t="s">
        <v>179</v>
      </c>
      <c r="C1" s="70" t="s" vm="1">
        <v>266</v>
      </c>
    </row>
    <row r="2" spans="2:53">
      <c r="B2" s="48" t="s">
        <v>178</v>
      </c>
      <c r="C2" s="70" t="s">
        <v>267</v>
      </c>
    </row>
    <row r="3" spans="2:53">
      <c r="B3" s="48" t="s">
        <v>180</v>
      </c>
      <c r="C3" s="70" t="s">
        <v>268</v>
      </c>
    </row>
    <row r="4" spans="2:53">
      <c r="B4" s="48" t="s">
        <v>181</v>
      </c>
      <c r="C4" s="70">
        <v>12145</v>
      </c>
    </row>
    <row r="6" spans="2:53" ht="21.75" customHeight="1">
      <c r="B6" s="144" t="s">
        <v>209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6"/>
    </row>
    <row r="7" spans="2:53" ht="27.75" customHeight="1">
      <c r="B7" s="147" t="s">
        <v>87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9"/>
      <c r="AU7" s="3"/>
      <c r="AV7" s="3"/>
    </row>
    <row r="8" spans="2:53" s="3" customFormat="1" ht="66" customHeight="1">
      <c r="B8" s="22" t="s">
        <v>114</v>
      </c>
      <c r="C8" s="30" t="s">
        <v>44</v>
      </c>
      <c r="D8" s="30" t="s">
        <v>119</v>
      </c>
      <c r="E8" s="30" t="s">
        <v>14</v>
      </c>
      <c r="F8" s="30" t="s">
        <v>66</v>
      </c>
      <c r="G8" s="30" t="s">
        <v>102</v>
      </c>
      <c r="H8" s="30" t="s">
        <v>17</v>
      </c>
      <c r="I8" s="30" t="s">
        <v>101</v>
      </c>
      <c r="J8" s="30" t="s">
        <v>16</v>
      </c>
      <c r="K8" s="30" t="s">
        <v>18</v>
      </c>
      <c r="L8" s="30" t="s">
        <v>241</v>
      </c>
      <c r="M8" s="30" t="s">
        <v>240</v>
      </c>
      <c r="N8" s="30" t="s">
        <v>256</v>
      </c>
      <c r="O8" s="30" t="s">
        <v>61</v>
      </c>
      <c r="P8" s="30" t="s">
        <v>243</v>
      </c>
      <c r="Q8" s="30" t="s">
        <v>182</v>
      </c>
      <c r="R8" s="62" t="s">
        <v>184</v>
      </c>
      <c r="AM8" s="1"/>
      <c r="AU8" s="1"/>
      <c r="AV8" s="1"/>
      <c r="AW8" s="1"/>
    </row>
    <row r="9" spans="2:53" s="3" customFormat="1" ht="21.75" customHeight="1">
      <c r="B9" s="15"/>
      <c r="C9" s="32"/>
      <c r="D9" s="32"/>
      <c r="E9" s="32"/>
      <c r="F9" s="32"/>
      <c r="G9" s="32" t="s">
        <v>21</v>
      </c>
      <c r="H9" s="32" t="s">
        <v>20</v>
      </c>
      <c r="I9" s="32"/>
      <c r="J9" s="32" t="s">
        <v>19</v>
      </c>
      <c r="K9" s="32" t="s">
        <v>19</v>
      </c>
      <c r="L9" s="32" t="s">
        <v>248</v>
      </c>
      <c r="M9" s="32"/>
      <c r="N9" s="16" t="s">
        <v>244</v>
      </c>
      <c r="O9" s="32" t="s">
        <v>249</v>
      </c>
      <c r="P9" s="32" t="s">
        <v>19</v>
      </c>
      <c r="Q9" s="32" t="s">
        <v>19</v>
      </c>
      <c r="R9" s="33" t="s">
        <v>19</v>
      </c>
      <c r="AU9" s="1"/>
      <c r="AV9" s="1"/>
    </row>
    <row r="10" spans="2:53" s="4" customFormat="1" ht="18" customHeight="1">
      <c r="B10" s="18"/>
      <c r="C10" s="34" t="s">
        <v>0</v>
      </c>
      <c r="D10" s="34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112</v>
      </c>
      <c r="R10" s="20" t="s">
        <v>113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71" t="s">
        <v>26</v>
      </c>
      <c r="C11" s="72"/>
      <c r="D11" s="72"/>
      <c r="E11" s="72"/>
      <c r="F11" s="72"/>
      <c r="G11" s="72"/>
      <c r="H11" s="80">
        <v>7.7591545907240098</v>
      </c>
      <c r="I11" s="72"/>
      <c r="J11" s="72"/>
      <c r="K11" s="81">
        <v>1.6914749260184658E-3</v>
      </c>
      <c r="L11" s="80"/>
      <c r="M11" s="82"/>
      <c r="N11" s="72"/>
      <c r="O11" s="80">
        <v>65284.034639474005</v>
      </c>
      <c r="P11" s="72"/>
      <c r="Q11" s="81">
        <f>O11/$O$11</f>
        <v>1</v>
      </c>
      <c r="R11" s="81">
        <f>O11/'סכום נכסי הקרן'!$C$42</f>
        <v>2.7847911402142243E-2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1"/>
      <c r="AV11" s="1"/>
      <c r="AW11" s="3"/>
      <c r="BA11" s="1"/>
    </row>
    <row r="12" spans="2:53" ht="22.5" customHeight="1">
      <c r="B12" s="73" t="s">
        <v>234</v>
      </c>
      <c r="C12" s="74"/>
      <c r="D12" s="74"/>
      <c r="E12" s="74"/>
      <c r="F12" s="74"/>
      <c r="G12" s="74"/>
      <c r="H12" s="83">
        <v>7.5803390661645444</v>
      </c>
      <c r="I12" s="74"/>
      <c r="J12" s="74"/>
      <c r="K12" s="84">
        <v>1.321830480600614E-3</v>
      </c>
      <c r="L12" s="83"/>
      <c r="M12" s="85"/>
      <c r="N12" s="74"/>
      <c r="O12" s="83">
        <v>64470.291876450996</v>
      </c>
      <c r="P12" s="74"/>
      <c r="Q12" s="84">
        <f t="shared" ref="Q12:Q51" si="0">O12/$O$11</f>
        <v>0.98753534815185917</v>
      </c>
      <c r="R12" s="84">
        <f>O12/'סכום נכסי הקרן'!$C$42</f>
        <v>2.7500796881816669E-2</v>
      </c>
      <c r="AW12" s="4"/>
    </row>
    <row r="13" spans="2:53">
      <c r="B13" s="75" t="s">
        <v>24</v>
      </c>
      <c r="C13" s="76"/>
      <c r="D13" s="76"/>
      <c r="E13" s="76"/>
      <c r="F13" s="76"/>
      <c r="G13" s="76"/>
      <c r="H13" s="86">
        <v>6.7313754465248454</v>
      </c>
      <c r="I13" s="76"/>
      <c r="J13" s="76"/>
      <c r="K13" s="87">
        <v>-3.7454726483714023E-3</v>
      </c>
      <c r="L13" s="86"/>
      <c r="M13" s="88"/>
      <c r="N13" s="76"/>
      <c r="O13" s="86">
        <v>32465.863160553003</v>
      </c>
      <c r="P13" s="76"/>
      <c r="Q13" s="87">
        <f t="shared" si="0"/>
        <v>0.49730172682866802</v>
      </c>
      <c r="R13" s="87">
        <f>O13/'סכום נכסי הקרן'!$C$42</f>
        <v>1.3848814428857091E-2</v>
      </c>
    </row>
    <row r="14" spans="2:53">
      <c r="B14" s="77" t="s">
        <v>23</v>
      </c>
      <c r="C14" s="74"/>
      <c r="D14" s="74"/>
      <c r="E14" s="74"/>
      <c r="F14" s="74"/>
      <c r="G14" s="74"/>
      <c r="H14" s="83">
        <v>6.7313754465248454</v>
      </c>
      <c r="I14" s="74"/>
      <c r="J14" s="74"/>
      <c r="K14" s="84">
        <v>-3.7454726483714023E-3</v>
      </c>
      <c r="L14" s="83"/>
      <c r="M14" s="85"/>
      <c r="N14" s="74"/>
      <c r="O14" s="83">
        <v>32465.863160553003</v>
      </c>
      <c r="P14" s="74"/>
      <c r="Q14" s="84">
        <f t="shared" si="0"/>
        <v>0.49730172682866802</v>
      </c>
      <c r="R14" s="84">
        <f>O14/'סכום נכסי הקרן'!$C$42</f>
        <v>1.3848814428857091E-2</v>
      </c>
    </row>
    <row r="15" spans="2:53">
      <c r="B15" s="78" t="s">
        <v>269</v>
      </c>
      <c r="C15" s="76" t="s">
        <v>270</v>
      </c>
      <c r="D15" s="89" t="s">
        <v>120</v>
      </c>
      <c r="E15" s="76" t="s">
        <v>271</v>
      </c>
      <c r="F15" s="76"/>
      <c r="G15" s="76"/>
      <c r="H15" s="86">
        <v>1.0400000000001339</v>
      </c>
      <c r="I15" s="89" t="s">
        <v>164</v>
      </c>
      <c r="J15" s="90">
        <v>0.04</v>
      </c>
      <c r="K15" s="87">
        <v>-8.0000000000010304E-4</v>
      </c>
      <c r="L15" s="86">
        <v>2751028.043879</v>
      </c>
      <c r="M15" s="88">
        <v>140.97</v>
      </c>
      <c r="N15" s="76"/>
      <c r="O15" s="86">
        <v>3878.1242370620002</v>
      </c>
      <c r="P15" s="87">
        <v>1.769399403966746E-4</v>
      </c>
      <c r="Q15" s="87">
        <f t="shared" si="0"/>
        <v>5.94038689317938E-2</v>
      </c>
      <c r="R15" s="87">
        <f>O15/'סכום נכסי הקרן'!$C$42</f>
        <v>1.6542736789570641E-3</v>
      </c>
    </row>
    <row r="16" spans="2:53" ht="20.25">
      <c r="B16" s="78" t="s">
        <v>272</v>
      </c>
      <c r="C16" s="76" t="s">
        <v>273</v>
      </c>
      <c r="D16" s="89" t="s">
        <v>120</v>
      </c>
      <c r="E16" s="76" t="s">
        <v>271</v>
      </c>
      <c r="F16" s="76"/>
      <c r="G16" s="76"/>
      <c r="H16" s="86">
        <v>3.7600000000004017</v>
      </c>
      <c r="I16" s="89" t="s">
        <v>164</v>
      </c>
      <c r="J16" s="90">
        <v>0.04</v>
      </c>
      <c r="K16" s="87">
        <v>-5.0000000000012881E-3</v>
      </c>
      <c r="L16" s="86">
        <v>2571693.9597129999</v>
      </c>
      <c r="M16" s="88">
        <v>150.97999999999999</v>
      </c>
      <c r="N16" s="76"/>
      <c r="O16" s="86">
        <v>3882.7435864690001</v>
      </c>
      <c r="P16" s="87">
        <v>2.2135629398176639E-4</v>
      </c>
      <c r="Q16" s="87">
        <f t="shared" si="0"/>
        <v>5.9474626651234853E-2</v>
      </c>
      <c r="R16" s="87">
        <f>O16/'סכום נכסי הקרן'!$C$42</f>
        <v>1.6562441336590761E-3</v>
      </c>
      <c r="AU16" s="4"/>
    </row>
    <row r="17" spans="2:48" ht="20.25">
      <c r="B17" s="78" t="s">
        <v>274</v>
      </c>
      <c r="C17" s="76" t="s">
        <v>275</v>
      </c>
      <c r="D17" s="89" t="s">
        <v>120</v>
      </c>
      <c r="E17" s="76" t="s">
        <v>271</v>
      </c>
      <c r="F17" s="76"/>
      <c r="G17" s="76"/>
      <c r="H17" s="86">
        <v>6.7700000000000093</v>
      </c>
      <c r="I17" s="89" t="s">
        <v>164</v>
      </c>
      <c r="J17" s="90">
        <v>7.4999999999999997E-3</v>
      </c>
      <c r="K17" s="87">
        <v>-6.7000000000004079E-3</v>
      </c>
      <c r="L17" s="86">
        <v>2867359.2473360002</v>
      </c>
      <c r="M17" s="88">
        <v>111.25</v>
      </c>
      <c r="N17" s="76"/>
      <c r="O17" s="86">
        <v>3189.9370369610001</v>
      </c>
      <c r="P17" s="87">
        <v>1.7950335556857113E-4</v>
      </c>
      <c r="Q17" s="87">
        <f t="shared" si="0"/>
        <v>4.8862437111572204E-2</v>
      </c>
      <c r="R17" s="87">
        <f>O17/'סכום נכסי הקרן'!$C$42</f>
        <v>1.3607168195758101E-3</v>
      </c>
      <c r="AV17" s="4"/>
    </row>
    <row r="18" spans="2:48">
      <c r="B18" s="78" t="s">
        <v>276</v>
      </c>
      <c r="C18" s="76" t="s">
        <v>277</v>
      </c>
      <c r="D18" s="89" t="s">
        <v>120</v>
      </c>
      <c r="E18" s="76" t="s">
        <v>271</v>
      </c>
      <c r="F18" s="76"/>
      <c r="G18" s="76"/>
      <c r="H18" s="86">
        <v>13.069999999999379</v>
      </c>
      <c r="I18" s="89" t="s">
        <v>164</v>
      </c>
      <c r="J18" s="90">
        <v>0.04</v>
      </c>
      <c r="K18" s="87">
        <v>-3.6999999999994359E-3</v>
      </c>
      <c r="L18" s="86">
        <v>867519.36428700003</v>
      </c>
      <c r="M18" s="88">
        <v>204.5</v>
      </c>
      <c r="N18" s="76"/>
      <c r="O18" s="86">
        <v>1774.0771044300002</v>
      </c>
      <c r="P18" s="87">
        <v>5.3479262455566199E-5</v>
      </c>
      <c r="Q18" s="87">
        <f t="shared" si="0"/>
        <v>2.717474669308052E-2</v>
      </c>
      <c r="R18" s="87">
        <f>O18/'סכום נכסי הקרן'!$C$42</f>
        <v>7.5675993828456416E-4</v>
      </c>
      <c r="AU18" s="3"/>
    </row>
    <row r="19" spans="2:48">
      <c r="B19" s="78" t="s">
        <v>278</v>
      </c>
      <c r="C19" s="76" t="s">
        <v>279</v>
      </c>
      <c r="D19" s="89" t="s">
        <v>120</v>
      </c>
      <c r="E19" s="76" t="s">
        <v>271</v>
      </c>
      <c r="F19" s="76"/>
      <c r="G19" s="76"/>
      <c r="H19" s="86">
        <v>17.250000000002135</v>
      </c>
      <c r="I19" s="89" t="s">
        <v>164</v>
      </c>
      <c r="J19" s="90">
        <v>2.75E-2</v>
      </c>
      <c r="K19" s="87">
        <v>-7.9999999999829329E-4</v>
      </c>
      <c r="L19" s="86">
        <v>1345467.4819159999</v>
      </c>
      <c r="M19" s="88">
        <v>174.21</v>
      </c>
      <c r="N19" s="76"/>
      <c r="O19" s="86">
        <v>2343.9389401799999</v>
      </c>
      <c r="P19" s="87">
        <v>7.6122341257093954E-5</v>
      </c>
      <c r="Q19" s="87">
        <f t="shared" si="0"/>
        <v>3.5903708358777459E-2</v>
      </c>
      <c r="R19" s="87">
        <f>O19/'סכום נכסי הקרן'!$C$42</f>
        <v>9.9984328938358853E-4</v>
      </c>
      <c r="AV19" s="3"/>
    </row>
    <row r="20" spans="2:48">
      <c r="B20" s="78" t="s">
        <v>280</v>
      </c>
      <c r="C20" s="76" t="s">
        <v>281</v>
      </c>
      <c r="D20" s="89" t="s">
        <v>120</v>
      </c>
      <c r="E20" s="76" t="s">
        <v>271</v>
      </c>
      <c r="F20" s="76"/>
      <c r="G20" s="76"/>
      <c r="H20" s="86">
        <v>3.1500000000003245</v>
      </c>
      <c r="I20" s="89" t="s">
        <v>164</v>
      </c>
      <c r="J20" s="90">
        <v>1.7500000000000002E-2</v>
      </c>
      <c r="K20" s="87">
        <v>-4.3000000000015751E-3</v>
      </c>
      <c r="L20" s="86">
        <v>3914136.5779539999</v>
      </c>
      <c r="M20" s="88">
        <v>110.28</v>
      </c>
      <c r="N20" s="76"/>
      <c r="O20" s="86">
        <v>4316.5097253240001</v>
      </c>
      <c r="P20" s="87">
        <v>2.3161330720273315E-4</v>
      </c>
      <c r="Q20" s="87">
        <f t="shared" si="0"/>
        <v>6.6118917881861763E-2</v>
      </c>
      <c r="R20" s="87">
        <f>O20/'סכום נכסי הקרן'!$C$42</f>
        <v>1.8412737671796046E-3</v>
      </c>
    </row>
    <row r="21" spans="2:48">
      <c r="B21" s="78" t="s">
        <v>282</v>
      </c>
      <c r="C21" s="76" t="s">
        <v>283</v>
      </c>
      <c r="D21" s="89" t="s">
        <v>120</v>
      </c>
      <c r="E21" s="76" t="s">
        <v>271</v>
      </c>
      <c r="F21" s="76"/>
      <c r="G21" s="76"/>
      <c r="H21" s="86">
        <v>0.32999999993581591</v>
      </c>
      <c r="I21" s="89" t="s">
        <v>164</v>
      </c>
      <c r="J21" s="90">
        <v>1E-3</v>
      </c>
      <c r="K21" s="87">
        <v>-8.4000000001770592E-3</v>
      </c>
      <c r="L21" s="86">
        <v>8931.1173920000001</v>
      </c>
      <c r="M21" s="88">
        <v>101.18</v>
      </c>
      <c r="N21" s="76"/>
      <c r="O21" s="86">
        <v>9.0365043260000011</v>
      </c>
      <c r="P21" s="87">
        <v>7.4186257486505561E-7</v>
      </c>
      <c r="Q21" s="87">
        <f t="shared" si="0"/>
        <v>1.3841828826761999E-4</v>
      </c>
      <c r="R21" s="87">
        <f>O21/'סכום נכסי הקרן'!$C$42</f>
        <v>3.8546602281128661E-6</v>
      </c>
    </row>
    <row r="22" spans="2:48">
      <c r="B22" s="78" t="s">
        <v>284</v>
      </c>
      <c r="C22" s="76" t="s">
        <v>285</v>
      </c>
      <c r="D22" s="89" t="s">
        <v>120</v>
      </c>
      <c r="E22" s="76" t="s">
        <v>271</v>
      </c>
      <c r="F22" s="76"/>
      <c r="G22" s="76"/>
      <c r="H22" s="86">
        <v>5.2299999999993778</v>
      </c>
      <c r="I22" s="89" t="s">
        <v>164</v>
      </c>
      <c r="J22" s="90">
        <v>7.4999999999999997E-3</v>
      </c>
      <c r="K22" s="87">
        <v>-6.1000000000004974E-3</v>
      </c>
      <c r="L22" s="86">
        <v>3349109.5859579998</v>
      </c>
      <c r="M22" s="88">
        <v>108.32</v>
      </c>
      <c r="N22" s="76"/>
      <c r="O22" s="86">
        <v>3627.7555637619998</v>
      </c>
      <c r="P22" s="87">
        <v>1.9768692252954476E-4</v>
      </c>
      <c r="Q22" s="87">
        <f t="shared" si="0"/>
        <v>5.5568801526988905E-2</v>
      </c>
      <c r="R22" s="87">
        <f>O22/'סכום נכסי הקרן'!$C$42</f>
        <v>1.5474750616468137E-3</v>
      </c>
    </row>
    <row r="23" spans="2:48">
      <c r="B23" s="78" t="s">
        <v>286</v>
      </c>
      <c r="C23" s="76" t="s">
        <v>287</v>
      </c>
      <c r="D23" s="89" t="s">
        <v>120</v>
      </c>
      <c r="E23" s="76" t="s">
        <v>271</v>
      </c>
      <c r="F23" s="76"/>
      <c r="G23" s="76"/>
      <c r="H23" s="86">
        <v>8.7500000000000764</v>
      </c>
      <c r="I23" s="89" t="s">
        <v>164</v>
      </c>
      <c r="J23" s="90">
        <v>5.0000000000000001E-3</v>
      </c>
      <c r="K23" s="87">
        <v>-6.8999999999994821E-3</v>
      </c>
      <c r="L23" s="86">
        <v>2959129.6537809996</v>
      </c>
      <c r="M23" s="88">
        <v>111</v>
      </c>
      <c r="N23" s="76"/>
      <c r="O23" s="86">
        <v>3284.6337940929998</v>
      </c>
      <c r="P23" s="87">
        <v>2.1745033812678007E-4</v>
      </c>
      <c r="Q23" s="87">
        <f t="shared" si="0"/>
        <v>5.0312971804394965E-2</v>
      </c>
      <c r="R23" s="87">
        <f>O23/'סכום נכסי הקרן'!$C$42</f>
        <v>1.4011111811872718E-3</v>
      </c>
    </row>
    <row r="24" spans="2:48">
      <c r="B24" s="78" t="s">
        <v>288</v>
      </c>
      <c r="C24" s="76" t="s">
        <v>289</v>
      </c>
      <c r="D24" s="89" t="s">
        <v>120</v>
      </c>
      <c r="E24" s="76" t="s">
        <v>271</v>
      </c>
      <c r="F24" s="76"/>
      <c r="G24" s="76"/>
      <c r="H24" s="86">
        <v>22.47999999999864</v>
      </c>
      <c r="I24" s="89" t="s">
        <v>164</v>
      </c>
      <c r="J24" s="90">
        <v>0.01</v>
      </c>
      <c r="K24" s="87">
        <v>1.4999999999992387E-3</v>
      </c>
      <c r="L24" s="86">
        <v>1617614.6129660001</v>
      </c>
      <c r="M24" s="88">
        <v>121.79</v>
      </c>
      <c r="N24" s="76"/>
      <c r="O24" s="86">
        <v>1970.0927807410001</v>
      </c>
      <c r="P24" s="87">
        <v>9.7971198869683255E-5</v>
      </c>
      <c r="Q24" s="87">
        <f t="shared" si="0"/>
        <v>3.0177252242767839E-2</v>
      </c>
      <c r="R24" s="87">
        <f>O24/'סכום נכסי הקרן'!$C$42</f>
        <v>8.4037344681669708E-4</v>
      </c>
    </row>
    <row r="25" spans="2:48">
      <c r="B25" s="78" t="s">
        <v>290</v>
      </c>
      <c r="C25" s="76" t="s">
        <v>291</v>
      </c>
      <c r="D25" s="89" t="s">
        <v>120</v>
      </c>
      <c r="E25" s="76" t="s">
        <v>271</v>
      </c>
      <c r="F25" s="76"/>
      <c r="G25" s="76"/>
      <c r="H25" s="86">
        <v>2.1700000000002748</v>
      </c>
      <c r="I25" s="89" t="s">
        <v>164</v>
      </c>
      <c r="J25" s="90">
        <v>2.75E-2</v>
      </c>
      <c r="K25" s="87">
        <v>-2.0999999999998806E-3</v>
      </c>
      <c r="L25" s="86">
        <v>3718939.9895529998</v>
      </c>
      <c r="M25" s="88">
        <v>112.64</v>
      </c>
      <c r="N25" s="76"/>
      <c r="O25" s="86">
        <v>4189.0138872050002</v>
      </c>
      <c r="P25" s="87">
        <v>2.2146236535347308E-4</v>
      </c>
      <c r="Q25" s="87">
        <f t="shared" si="0"/>
        <v>6.4165977337928073E-2</v>
      </c>
      <c r="R25" s="87">
        <f>O25/'סכום נכסי הקרן'!$C$42</f>
        <v>1.7868884519384879E-3</v>
      </c>
    </row>
    <row r="26" spans="2:48">
      <c r="B26" s="79"/>
      <c r="C26" s="76"/>
      <c r="D26" s="76"/>
      <c r="E26" s="76"/>
      <c r="F26" s="76"/>
      <c r="G26" s="76"/>
      <c r="H26" s="76"/>
      <c r="I26" s="76"/>
      <c r="J26" s="76"/>
      <c r="K26" s="87"/>
      <c r="L26" s="86"/>
      <c r="M26" s="88"/>
      <c r="N26" s="76"/>
      <c r="O26" s="76"/>
      <c r="P26" s="76"/>
      <c r="Q26" s="87"/>
      <c r="R26" s="76"/>
    </row>
    <row r="27" spans="2:48">
      <c r="B27" s="75" t="s">
        <v>45</v>
      </c>
      <c r="C27" s="76"/>
      <c r="D27" s="76"/>
      <c r="E27" s="76"/>
      <c r="F27" s="76"/>
      <c r="G27" s="76"/>
      <c r="H27" s="86">
        <v>8.4415428998020623</v>
      </c>
      <c r="I27" s="76"/>
      <c r="J27" s="76"/>
      <c r="K27" s="87">
        <v>6.5255952190936386E-3</v>
      </c>
      <c r="L27" s="86"/>
      <c r="M27" s="88"/>
      <c r="N27" s="76"/>
      <c r="O27" s="86">
        <v>32004.428715898001</v>
      </c>
      <c r="P27" s="76"/>
      <c r="Q27" s="87">
        <f t="shared" si="0"/>
        <v>0.49023362132319126</v>
      </c>
      <c r="R27" s="87">
        <f>O27/'סכום נכסי הקרן'!$C$42</f>
        <v>1.3651982452959581E-2</v>
      </c>
    </row>
    <row r="28" spans="2:48">
      <c r="B28" s="77" t="s">
        <v>22</v>
      </c>
      <c r="C28" s="74"/>
      <c r="D28" s="74"/>
      <c r="E28" s="74"/>
      <c r="F28" s="74"/>
      <c r="G28" s="74"/>
      <c r="H28" s="83">
        <v>8.4415428998020623</v>
      </c>
      <c r="I28" s="74"/>
      <c r="J28" s="74"/>
      <c r="K28" s="84">
        <v>6.5255952190936386E-3</v>
      </c>
      <c r="L28" s="83"/>
      <c r="M28" s="85"/>
      <c r="N28" s="74"/>
      <c r="O28" s="83">
        <v>32004.428715898001</v>
      </c>
      <c r="P28" s="74"/>
      <c r="Q28" s="84">
        <f t="shared" si="0"/>
        <v>0.49023362132319126</v>
      </c>
      <c r="R28" s="84">
        <f>O28/'סכום נכסי הקרן'!$C$42</f>
        <v>1.3651982452959581E-2</v>
      </c>
    </row>
    <row r="29" spans="2:48">
      <c r="B29" s="78" t="s">
        <v>292</v>
      </c>
      <c r="C29" s="76" t="s">
        <v>293</v>
      </c>
      <c r="D29" s="89" t="s">
        <v>120</v>
      </c>
      <c r="E29" s="76" t="s">
        <v>271</v>
      </c>
      <c r="F29" s="76"/>
      <c r="G29" s="76"/>
      <c r="H29" s="86">
        <v>5.4100000000004762</v>
      </c>
      <c r="I29" s="89" t="s">
        <v>164</v>
      </c>
      <c r="J29" s="90">
        <v>6.25E-2</v>
      </c>
      <c r="K29" s="87">
        <v>3.7999999999984114E-3</v>
      </c>
      <c r="L29" s="86">
        <v>1788267.3533640001</v>
      </c>
      <c r="M29" s="88">
        <v>140.84</v>
      </c>
      <c r="N29" s="76"/>
      <c r="O29" s="86">
        <v>2518.5957796800003</v>
      </c>
      <c r="P29" s="87">
        <v>1.0858826501932224E-4</v>
      </c>
      <c r="Q29" s="87">
        <f t="shared" si="0"/>
        <v>3.8579046065224817E-2</v>
      </c>
      <c r="R29" s="87">
        <f>O29/'סכום נכסי הקרן'!$C$42</f>
        <v>1.074345856803545E-3</v>
      </c>
    </row>
    <row r="30" spans="2:48">
      <c r="B30" s="78" t="s">
        <v>294</v>
      </c>
      <c r="C30" s="76" t="s">
        <v>295</v>
      </c>
      <c r="D30" s="89" t="s">
        <v>120</v>
      </c>
      <c r="E30" s="76" t="s">
        <v>271</v>
      </c>
      <c r="F30" s="76"/>
      <c r="G30" s="76"/>
      <c r="H30" s="86">
        <v>3.5499999999995477</v>
      </c>
      <c r="I30" s="89" t="s">
        <v>164</v>
      </c>
      <c r="J30" s="90">
        <v>3.7499999999999999E-2</v>
      </c>
      <c r="K30" s="87">
        <v>2.1000000000013577E-3</v>
      </c>
      <c r="L30" s="86">
        <v>1548500.787822</v>
      </c>
      <c r="M30" s="88">
        <v>114.14</v>
      </c>
      <c r="N30" s="76"/>
      <c r="O30" s="86">
        <v>1767.4588225559999</v>
      </c>
      <c r="P30" s="87">
        <v>9.0429814284177573E-5</v>
      </c>
      <c r="Q30" s="87">
        <f t="shared" si="0"/>
        <v>2.7073369964289946E-2</v>
      </c>
      <c r="R30" s="87">
        <f>O30/'סכום נכסי הקרן'!$C$42</f>
        <v>7.5393680812296533E-4</v>
      </c>
    </row>
    <row r="31" spans="2:48">
      <c r="B31" s="78" t="s">
        <v>296</v>
      </c>
      <c r="C31" s="76" t="s">
        <v>297</v>
      </c>
      <c r="D31" s="89" t="s">
        <v>120</v>
      </c>
      <c r="E31" s="76" t="s">
        <v>271</v>
      </c>
      <c r="F31" s="76"/>
      <c r="G31" s="76"/>
      <c r="H31" s="86">
        <v>19.029999999998914</v>
      </c>
      <c r="I31" s="89" t="s">
        <v>164</v>
      </c>
      <c r="J31" s="90">
        <v>3.7499999999999999E-2</v>
      </c>
      <c r="K31" s="87">
        <v>1.5499999999998489E-2</v>
      </c>
      <c r="L31" s="86">
        <v>4671143.8902580002</v>
      </c>
      <c r="M31" s="88">
        <v>148.69999999999999</v>
      </c>
      <c r="N31" s="76"/>
      <c r="O31" s="86">
        <v>6945.9910569510002</v>
      </c>
      <c r="P31" s="87">
        <v>2.7943088843471718E-4</v>
      </c>
      <c r="Q31" s="87">
        <f t="shared" si="0"/>
        <v>0.10639647343044428</v>
      </c>
      <c r="R31" s="87">
        <f>O31/'סכום נכסי הקרן'!$C$42</f>
        <v>2.9629195655913937E-3</v>
      </c>
    </row>
    <row r="32" spans="2:48">
      <c r="B32" s="78" t="s">
        <v>298</v>
      </c>
      <c r="C32" s="76" t="s">
        <v>299</v>
      </c>
      <c r="D32" s="89" t="s">
        <v>120</v>
      </c>
      <c r="E32" s="76" t="s">
        <v>271</v>
      </c>
      <c r="F32" s="76"/>
      <c r="G32" s="76"/>
      <c r="H32" s="86">
        <v>2.3800000000002255</v>
      </c>
      <c r="I32" s="89" t="s">
        <v>164</v>
      </c>
      <c r="J32" s="90">
        <v>1.2500000000000001E-2</v>
      </c>
      <c r="K32" s="87">
        <v>1.0999999999982087E-3</v>
      </c>
      <c r="L32" s="86">
        <v>1456494.6058700001</v>
      </c>
      <c r="M32" s="88">
        <v>103.48</v>
      </c>
      <c r="N32" s="76"/>
      <c r="O32" s="86">
        <v>1507.1806480570001</v>
      </c>
      <c r="P32" s="87">
        <v>1.2536295309729191E-4</v>
      </c>
      <c r="Q32" s="87">
        <f t="shared" si="0"/>
        <v>2.3086511983830164E-2</v>
      </c>
      <c r="R32" s="87">
        <f>O32/'סכום נכסי הקרן'!$C$42</f>
        <v>6.4291114031019751E-4</v>
      </c>
    </row>
    <row r="33" spans="2:18">
      <c r="B33" s="78" t="s">
        <v>300</v>
      </c>
      <c r="C33" s="76" t="s">
        <v>301</v>
      </c>
      <c r="D33" s="89" t="s">
        <v>120</v>
      </c>
      <c r="E33" s="76" t="s">
        <v>271</v>
      </c>
      <c r="F33" s="76"/>
      <c r="G33" s="76"/>
      <c r="H33" s="86">
        <v>3.3300000000006165</v>
      </c>
      <c r="I33" s="89" t="s">
        <v>164</v>
      </c>
      <c r="J33" s="90">
        <v>1.4999999999999999E-2</v>
      </c>
      <c r="K33" s="87">
        <v>1.8999999999990713E-3</v>
      </c>
      <c r="L33" s="86">
        <v>2249070.2271440001</v>
      </c>
      <c r="M33" s="88">
        <v>105.34</v>
      </c>
      <c r="N33" s="76"/>
      <c r="O33" s="86">
        <v>2369.1706327379998</v>
      </c>
      <c r="P33" s="87">
        <v>1.3373660153879701E-4</v>
      </c>
      <c r="Q33" s="87">
        <f t="shared" si="0"/>
        <v>3.6290199369900467E-2</v>
      </c>
      <c r="R33" s="87">
        <f>O33/'סכום נכסי הקרן'!$C$42</f>
        <v>1.0106062568190665E-3</v>
      </c>
    </row>
    <row r="34" spans="2:18">
      <c r="B34" s="78" t="s">
        <v>302</v>
      </c>
      <c r="C34" s="76" t="s">
        <v>303</v>
      </c>
      <c r="D34" s="89" t="s">
        <v>120</v>
      </c>
      <c r="E34" s="76" t="s">
        <v>271</v>
      </c>
      <c r="F34" s="76"/>
      <c r="G34" s="76"/>
      <c r="H34" s="86">
        <v>0.58999999999994868</v>
      </c>
      <c r="I34" s="89" t="s">
        <v>164</v>
      </c>
      <c r="J34" s="90">
        <v>5.0000000000000001E-3</v>
      </c>
      <c r="K34" s="87">
        <v>0</v>
      </c>
      <c r="L34" s="86">
        <v>387998.40161200002</v>
      </c>
      <c r="M34" s="88">
        <v>100.5</v>
      </c>
      <c r="N34" s="76"/>
      <c r="O34" s="86">
        <v>389.93839097800003</v>
      </c>
      <c r="P34" s="87">
        <v>2.4802014648590443E-5</v>
      </c>
      <c r="Q34" s="87">
        <f t="shared" si="0"/>
        <v>5.9729517811116361E-3</v>
      </c>
      <c r="R34" s="87">
        <f>O34/'סכום נכסי הקרן'!$C$42</f>
        <v>1.6633423200966457E-4</v>
      </c>
    </row>
    <row r="35" spans="2:18">
      <c r="B35" s="78" t="s">
        <v>304</v>
      </c>
      <c r="C35" s="76" t="s">
        <v>305</v>
      </c>
      <c r="D35" s="89" t="s">
        <v>120</v>
      </c>
      <c r="E35" s="76" t="s">
        <v>271</v>
      </c>
      <c r="F35" s="76"/>
      <c r="G35" s="76"/>
      <c r="H35" s="86">
        <v>1.5400000000001774</v>
      </c>
      <c r="I35" s="89" t="s">
        <v>164</v>
      </c>
      <c r="J35" s="90">
        <v>5.5E-2</v>
      </c>
      <c r="K35" s="87">
        <v>3.9999999999836569E-4</v>
      </c>
      <c r="L35" s="86">
        <v>1323610.615982</v>
      </c>
      <c r="M35" s="88">
        <v>110.94</v>
      </c>
      <c r="N35" s="76"/>
      <c r="O35" s="86">
        <v>1468.4136500309996</v>
      </c>
      <c r="P35" s="87">
        <v>7.4689384489961221E-5</v>
      </c>
      <c r="Q35" s="87">
        <f t="shared" si="0"/>
        <v>2.2492691484835452E-2</v>
      </c>
      <c r="R35" s="87">
        <f>O35/'סכום נכסי הקרן'!$C$42</f>
        <v>6.2637447966541694E-4</v>
      </c>
    </row>
    <row r="36" spans="2:18">
      <c r="B36" s="78" t="s">
        <v>306</v>
      </c>
      <c r="C36" s="76" t="s">
        <v>307</v>
      </c>
      <c r="D36" s="89" t="s">
        <v>120</v>
      </c>
      <c r="E36" s="76" t="s">
        <v>271</v>
      </c>
      <c r="F36" s="76"/>
      <c r="G36" s="76"/>
      <c r="H36" s="86">
        <v>15.169999999999431</v>
      </c>
      <c r="I36" s="89" t="s">
        <v>164</v>
      </c>
      <c r="J36" s="90">
        <v>5.5E-2</v>
      </c>
      <c r="K36" s="87">
        <v>1.3199999999998492E-2</v>
      </c>
      <c r="L36" s="86">
        <v>2060028.7176689999</v>
      </c>
      <c r="M36" s="88">
        <v>180.5</v>
      </c>
      <c r="N36" s="76"/>
      <c r="O36" s="86">
        <v>3718.3518861830003</v>
      </c>
      <c r="P36" s="87">
        <v>1.0589433135339395E-4</v>
      </c>
      <c r="Q36" s="87">
        <f t="shared" si="0"/>
        <v>5.6956527070015035E-2</v>
      </c>
      <c r="R36" s="87">
        <f>O36/'סכום נכסי הקרן'!$C$42</f>
        <v>1.586120319619495E-3</v>
      </c>
    </row>
    <row r="37" spans="2:18">
      <c r="B37" s="78" t="s">
        <v>308</v>
      </c>
      <c r="C37" s="76" t="s">
        <v>309</v>
      </c>
      <c r="D37" s="89" t="s">
        <v>120</v>
      </c>
      <c r="E37" s="76" t="s">
        <v>271</v>
      </c>
      <c r="F37" s="76"/>
      <c r="G37" s="76"/>
      <c r="H37" s="86">
        <v>2.6300000000002313</v>
      </c>
      <c r="I37" s="89" t="s">
        <v>164</v>
      </c>
      <c r="J37" s="90">
        <v>4.2500000000000003E-2</v>
      </c>
      <c r="K37" s="87">
        <v>1.5000000000010521E-3</v>
      </c>
      <c r="L37" s="86">
        <v>2538262.2688899999</v>
      </c>
      <c r="M37" s="88">
        <v>112.31</v>
      </c>
      <c r="N37" s="76"/>
      <c r="O37" s="86">
        <v>2850.7223298180002</v>
      </c>
      <c r="P37" s="87">
        <v>1.379862468939382E-4</v>
      </c>
      <c r="Q37" s="87">
        <f t="shared" si="0"/>
        <v>4.3666454525381163E-2</v>
      </c>
      <c r="R37" s="87">
        <f>O37/'סכום נכסי הקרן'!$C$42</f>
        <v>1.2160195568684878E-3</v>
      </c>
    </row>
    <row r="38" spans="2:18">
      <c r="B38" s="78" t="s">
        <v>310</v>
      </c>
      <c r="C38" s="76" t="s">
        <v>311</v>
      </c>
      <c r="D38" s="89" t="s">
        <v>120</v>
      </c>
      <c r="E38" s="76" t="s">
        <v>271</v>
      </c>
      <c r="F38" s="76"/>
      <c r="G38" s="76"/>
      <c r="H38" s="86">
        <v>6.3800000000016066</v>
      </c>
      <c r="I38" s="89" t="s">
        <v>164</v>
      </c>
      <c r="J38" s="90">
        <v>0.02</v>
      </c>
      <c r="K38" s="87">
        <v>4.2000000000036626E-3</v>
      </c>
      <c r="L38" s="86">
        <v>1278683.9712769999</v>
      </c>
      <c r="M38" s="88">
        <v>111.03</v>
      </c>
      <c r="N38" s="76"/>
      <c r="O38" s="86">
        <v>1419.7227670940001</v>
      </c>
      <c r="P38" s="87">
        <v>7.1404246094741586E-5</v>
      </c>
      <c r="Q38" s="87">
        <f t="shared" si="0"/>
        <v>2.1746860085077591E-2</v>
      </c>
      <c r="R38" s="87">
        <f>O38/'סכום נכסי הקרן'!$C$42</f>
        <v>6.0560463292402432E-4</v>
      </c>
    </row>
    <row r="39" spans="2:18">
      <c r="B39" s="78" t="s">
        <v>312</v>
      </c>
      <c r="C39" s="76" t="s">
        <v>313</v>
      </c>
      <c r="D39" s="89" t="s">
        <v>120</v>
      </c>
      <c r="E39" s="76" t="s">
        <v>271</v>
      </c>
      <c r="F39" s="76"/>
      <c r="G39" s="76"/>
      <c r="H39" s="86">
        <v>9.3299999999806822</v>
      </c>
      <c r="I39" s="89" t="s">
        <v>164</v>
      </c>
      <c r="J39" s="90">
        <v>0.01</v>
      </c>
      <c r="K39" s="87">
        <v>6.2000000000008463E-3</v>
      </c>
      <c r="L39" s="86">
        <v>227931.24479999996</v>
      </c>
      <c r="M39" s="88">
        <v>103.79</v>
      </c>
      <c r="N39" s="76"/>
      <c r="O39" s="86">
        <v>236.56985032900002</v>
      </c>
      <c r="P39" s="87">
        <v>2.4939805793798287E-5</v>
      </c>
      <c r="Q39" s="87">
        <f t="shared" si="0"/>
        <v>3.6237014399529469E-3</v>
      </c>
      <c r="R39" s="87">
        <f>O39/'סכום נכסי הקרן'!$C$42</f>
        <v>1.0091251664762494E-4</v>
      </c>
    </row>
    <row r="40" spans="2:18">
      <c r="B40" s="78" t="s">
        <v>314</v>
      </c>
      <c r="C40" s="76" t="s">
        <v>315</v>
      </c>
      <c r="D40" s="89" t="s">
        <v>120</v>
      </c>
      <c r="E40" s="76" t="s">
        <v>271</v>
      </c>
      <c r="F40" s="76"/>
      <c r="G40" s="76"/>
      <c r="H40" s="86">
        <v>0.83000000000000007</v>
      </c>
      <c r="I40" s="89" t="s">
        <v>164</v>
      </c>
      <c r="J40" s="90">
        <v>0.01</v>
      </c>
      <c r="K40" s="87">
        <v>2.0000000000000001E-4</v>
      </c>
      <c r="L40" s="86">
        <v>35018.607403000002</v>
      </c>
      <c r="M40" s="88">
        <v>100.98</v>
      </c>
      <c r="N40" s="76"/>
      <c r="O40" s="86">
        <v>35.3617913</v>
      </c>
      <c r="P40" s="87">
        <v>2.3706757414173657E-6</v>
      </c>
      <c r="Q40" s="87">
        <f t="shared" si="0"/>
        <v>5.4166062951352097E-4</v>
      </c>
      <c r="R40" s="87">
        <f>O40/'סכום נכסי הקרן'!$C$42</f>
        <v>1.5084117220721128E-5</v>
      </c>
    </row>
    <row r="41" spans="2:18">
      <c r="B41" s="78" t="s">
        <v>316</v>
      </c>
      <c r="C41" s="76" t="s">
        <v>317</v>
      </c>
      <c r="D41" s="89" t="s">
        <v>120</v>
      </c>
      <c r="E41" s="76" t="s">
        <v>271</v>
      </c>
      <c r="F41" s="76"/>
      <c r="G41" s="76"/>
      <c r="H41" s="86">
        <v>15.1100000000189</v>
      </c>
      <c r="I41" s="89" t="s">
        <v>164</v>
      </c>
      <c r="J41" s="90">
        <v>1.4999999999999999E-2</v>
      </c>
      <c r="K41" s="87">
        <v>1.1800000000011605E-2</v>
      </c>
      <c r="L41" s="86">
        <v>229769.4</v>
      </c>
      <c r="M41" s="88">
        <v>105</v>
      </c>
      <c r="N41" s="76"/>
      <c r="O41" s="86">
        <v>241.25786370400002</v>
      </c>
      <c r="P41" s="87">
        <v>7.9216787093597894E-5</v>
      </c>
      <c r="Q41" s="87">
        <f t="shared" si="0"/>
        <v>3.6955109321341393E-3</v>
      </c>
      <c r="R41" s="87">
        <f>O41/'סכום נכסי הקרן'!$C$42</f>
        <v>1.0291226102371961E-4</v>
      </c>
    </row>
    <row r="42" spans="2:18">
      <c r="B42" s="78" t="s">
        <v>318</v>
      </c>
      <c r="C42" s="76" t="s">
        <v>319</v>
      </c>
      <c r="D42" s="89" t="s">
        <v>120</v>
      </c>
      <c r="E42" s="76" t="s">
        <v>271</v>
      </c>
      <c r="F42" s="76"/>
      <c r="G42" s="76"/>
      <c r="H42" s="86">
        <v>2.0600000000001231</v>
      </c>
      <c r="I42" s="89" t="s">
        <v>164</v>
      </c>
      <c r="J42" s="90">
        <v>7.4999999999999997E-3</v>
      </c>
      <c r="K42" s="87">
        <v>9.0000000000184659E-4</v>
      </c>
      <c r="L42" s="86">
        <v>2546523.1531469999</v>
      </c>
      <c r="M42" s="88">
        <v>102.07</v>
      </c>
      <c r="N42" s="76"/>
      <c r="O42" s="86">
        <v>2599.2360847280002</v>
      </c>
      <c r="P42" s="87">
        <v>1.6980414076598607E-4</v>
      </c>
      <c r="Q42" s="87">
        <f t="shared" si="0"/>
        <v>3.9814268512693478E-2</v>
      </c>
      <c r="R42" s="87">
        <f>O42/'סכום נכסי הקרן'!$C$42</f>
        <v>1.1087442220825896E-3</v>
      </c>
    </row>
    <row r="43" spans="2:18">
      <c r="B43" s="78" t="s">
        <v>320</v>
      </c>
      <c r="C43" s="76" t="s">
        <v>321</v>
      </c>
      <c r="D43" s="89" t="s">
        <v>120</v>
      </c>
      <c r="E43" s="76" t="s">
        <v>271</v>
      </c>
      <c r="F43" s="76"/>
      <c r="G43" s="76"/>
      <c r="H43" s="86">
        <v>4.9299999999996071</v>
      </c>
      <c r="I43" s="89" t="s">
        <v>164</v>
      </c>
      <c r="J43" s="90">
        <v>1.7500000000000002E-2</v>
      </c>
      <c r="K43" s="87">
        <v>3.0999999999986906E-3</v>
      </c>
      <c r="L43" s="86">
        <v>3437949.5346510001</v>
      </c>
      <c r="M43" s="88">
        <v>108.85</v>
      </c>
      <c r="N43" s="76"/>
      <c r="O43" s="86">
        <v>3742.2081814789999</v>
      </c>
      <c r="P43" s="87">
        <v>1.7624666275536534E-4</v>
      </c>
      <c r="Q43" s="87">
        <f t="shared" si="0"/>
        <v>5.7321950184988611E-2</v>
      </c>
      <c r="R43" s="87">
        <f>O43/'סכום נכסי הקרן'!$C$42</f>
        <v>1.596296590149574E-3</v>
      </c>
    </row>
    <row r="44" spans="2:18">
      <c r="B44" s="78" t="s">
        <v>322</v>
      </c>
      <c r="C44" s="76" t="s">
        <v>323</v>
      </c>
      <c r="D44" s="89" t="s">
        <v>120</v>
      </c>
      <c r="E44" s="76" t="s">
        <v>271</v>
      </c>
      <c r="F44" s="76"/>
      <c r="G44" s="76"/>
      <c r="H44" s="86">
        <v>7.5599999999829093</v>
      </c>
      <c r="I44" s="89" t="s">
        <v>164</v>
      </c>
      <c r="J44" s="90">
        <v>2.2499999999999999E-2</v>
      </c>
      <c r="K44" s="87">
        <v>5.2999999999917636E-3</v>
      </c>
      <c r="L44" s="86">
        <v>168064.53352499998</v>
      </c>
      <c r="M44" s="88">
        <v>115.58</v>
      </c>
      <c r="N44" s="76"/>
      <c r="O44" s="86">
        <v>194.24898027199998</v>
      </c>
      <c r="P44" s="87">
        <v>9.9012286020432643E-6</v>
      </c>
      <c r="Q44" s="87">
        <f t="shared" si="0"/>
        <v>2.9754438637980148E-3</v>
      </c>
      <c r="R44" s="87">
        <f>O44/'סכום נכסי הקרן'!$C$42</f>
        <v>8.2859897101094922E-5</v>
      </c>
    </row>
    <row r="45" spans="2:18">
      <c r="B45" s="79"/>
      <c r="C45" s="76"/>
      <c r="D45" s="76"/>
      <c r="E45" s="76"/>
      <c r="F45" s="76"/>
      <c r="G45" s="76"/>
      <c r="H45" s="76"/>
      <c r="I45" s="76"/>
      <c r="J45" s="76"/>
      <c r="K45" s="87"/>
      <c r="L45" s="86"/>
      <c r="M45" s="88"/>
      <c r="N45" s="76"/>
      <c r="O45" s="76"/>
      <c r="P45" s="76"/>
      <c r="Q45" s="87"/>
      <c r="R45" s="76"/>
    </row>
    <row r="46" spans="2:18">
      <c r="B46" s="73" t="s">
        <v>233</v>
      </c>
      <c r="C46" s="74"/>
      <c r="D46" s="74"/>
      <c r="E46" s="74"/>
      <c r="F46" s="74"/>
      <c r="G46" s="74"/>
      <c r="H46" s="83">
        <v>21.926148859972965</v>
      </c>
      <c r="I46" s="74"/>
      <c r="J46" s="74"/>
      <c r="K46" s="84">
        <v>3.0800116873655806E-2</v>
      </c>
      <c r="L46" s="83"/>
      <c r="M46" s="85"/>
      <c r="N46" s="74"/>
      <c r="O46" s="83">
        <v>813.74276302299984</v>
      </c>
      <c r="P46" s="74"/>
      <c r="Q46" s="84">
        <f t="shared" si="0"/>
        <v>1.2464651848140679E-2</v>
      </c>
      <c r="R46" s="84">
        <f>O46/'סכום נכסי הקרן'!$C$42</f>
        <v>3.4711452032557027E-4</v>
      </c>
    </row>
    <row r="47" spans="2:18">
      <c r="B47" s="75" t="s">
        <v>62</v>
      </c>
      <c r="C47" s="76"/>
      <c r="D47" s="76"/>
      <c r="E47" s="76"/>
      <c r="F47" s="76"/>
      <c r="G47" s="76"/>
      <c r="H47" s="86">
        <v>21.926148859972965</v>
      </c>
      <c r="I47" s="76"/>
      <c r="J47" s="76"/>
      <c r="K47" s="87">
        <v>3.0800116873655806E-2</v>
      </c>
      <c r="L47" s="86"/>
      <c r="M47" s="88"/>
      <c r="N47" s="76"/>
      <c r="O47" s="86">
        <v>813.74276302299984</v>
      </c>
      <c r="P47" s="76"/>
      <c r="Q47" s="87">
        <f t="shared" si="0"/>
        <v>1.2464651848140679E-2</v>
      </c>
      <c r="R47" s="87">
        <f>O47/'סכום נכסי הקרן'!$C$42</f>
        <v>3.4711452032557027E-4</v>
      </c>
    </row>
    <row r="48" spans="2:18">
      <c r="B48" s="77" t="s">
        <v>62</v>
      </c>
      <c r="C48" s="74"/>
      <c r="D48" s="74"/>
      <c r="E48" s="74"/>
      <c r="F48" s="74"/>
      <c r="G48" s="74"/>
      <c r="H48" s="83">
        <v>21.926148859972965</v>
      </c>
      <c r="I48" s="74"/>
      <c r="J48" s="74"/>
      <c r="K48" s="84">
        <v>3.0800116873655806E-2</v>
      </c>
      <c r="L48" s="83"/>
      <c r="M48" s="85"/>
      <c r="N48" s="74"/>
      <c r="O48" s="83">
        <v>813.74276302299984</v>
      </c>
      <c r="P48" s="74"/>
      <c r="Q48" s="84">
        <f t="shared" si="0"/>
        <v>1.2464651848140679E-2</v>
      </c>
      <c r="R48" s="84">
        <f>O48/'סכום נכסי הקרן'!$C$42</f>
        <v>3.4711452032557027E-4</v>
      </c>
    </row>
    <row r="49" spans="2:18">
      <c r="B49" s="78" t="s">
        <v>324</v>
      </c>
      <c r="C49" s="76" t="s">
        <v>325</v>
      </c>
      <c r="D49" s="89" t="s">
        <v>27</v>
      </c>
      <c r="E49" s="76" t="s">
        <v>326</v>
      </c>
      <c r="F49" s="76" t="s">
        <v>327</v>
      </c>
      <c r="G49" s="76"/>
      <c r="H49" s="86">
        <v>19.189999999956157</v>
      </c>
      <c r="I49" s="89" t="s">
        <v>163</v>
      </c>
      <c r="J49" s="90">
        <v>3.3750000000000002E-2</v>
      </c>
      <c r="K49" s="87">
        <v>2.8699999999960826E-2</v>
      </c>
      <c r="L49" s="86">
        <v>41089.260799999996</v>
      </c>
      <c r="M49" s="88">
        <v>111.1414</v>
      </c>
      <c r="N49" s="76"/>
      <c r="O49" s="86">
        <v>158.282473826</v>
      </c>
      <c r="P49" s="87">
        <v>2.0544630399999998E-5</v>
      </c>
      <c r="Q49" s="87">
        <f t="shared" si="0"/>
        <v>2.4245204007396696E-3</v>
      </c>
      <c r="R49" s="87">
        <f>O49/'סכום נכסי הקרן'!$C$42</f>
        <v>6.751782931248473E-5</v>
      </c>
    </row>
    <row r="50" spans="2:18">
      <c r="B50" s="78" t="s">
        <v>328</v>
      </c>
      <c r="C50" s="76" t="s">
        <v>329</v>
      </c>
      <c r="D50" s="89" t="s">
        <v>27</v>
      </c>
      <c r="E50" s="76" t="s">
        <v>326</v>
      </c>
      <c r="F50" s="76" t="s">
        <v>327</v>
      </c>
      <c r="G50" s="76"/>
      <c r="H50" s="86">
        <v>22.089999999989484</v>
      </c>
      <c r="I50" s="89" t="s">
        <v>163</v>
      </c>
      <c r="J50" s="90">
        <v>3.7999999999999999E-2</v>
      </c>
      <c r="K50" s="87">
        <v>3.0999999999981608E-2</v>
      </c>
      <c r="L50" s="86">
        <v>148533.84959999999</v>
      </c>
      <c r="M50" s="88">
        <v>116.1416</v>
      </c>
      <c r="N50" s="76"/>
      <c r="O50" s="86">
        <v>597.91850568099994</v>
      </c>
      <c r="P50" s="87">
        <v>2.9706769919999998E-5</v>
      </c>
      <c r="Q50" s="87">
        <f t="shared" si="0"/>
        <v>9.1587247783161425E-3</v>
      </c>
      <c r="R50" s="87">
        <f>O50/'סכום נכסי הקרן'!$C$42</f>
        <v>2.550513561831528E-4</v>
      </c>
    </row>
    <row r="51" spans="2:18">
      <c r="B51" s="78" t="s">
        <v>330</v>
      </c>
      <c r="C51" s="76" t="s">
        <v>331</v>
      </c>
      <c r="D51" s="89" t="s">
        <v>27</v>
      </c>
      <c r="E51" s="76" t="s">
        <v>326</v>
      </c>
      <c r="F51" s="76" t="s">
        <v>327</v>
      </c>
      <c r="G51" s="76"/>
      <c r="H51" s="86">
        <v>27.74999999996524</v>
      </c>
      <c r="I51" s="89" t="s">
        <v>163</v>
      </c>
      <c r="J51" s="90">
        <v>4.4999999999999998E-2</v>
      </c>
      <c r="K51" s="87">
        <v>3.4499999999965246E-2</v>
      </c>
      <c r="L51" s="86">
        <v>12760.64</v>
      </c>
      <c r="M51" s="88">
        <v>130.10149999999999</v>
      </c>
      <c r="N51" s="76"/>
      <c r="O51" s="86">
        <v>57.541783516000002</v>
      </c>
      <c r="P51" s="87">
        <v>1.2760639999999999E-5</v>
      </c>
      <c r="Q51" s="87">
        <f t="shared" si="0"/>
        <v>8.8140666908486916E-4</v>
      </c>
      <c r="R51" s="87">
        <f>O51/'סכום נכסי הקרן'!$C$42</f>
        <v>2.4545334829932745E-5</v>
      </c>
    </row>
    <row r="52" spans="2:18">
      <c r="C52" s="1"/>
      <c r="D52" s="1"/>
    </row>
    <row r="53" spans="2:18">
      <c r="C53" s="1"/>
      <c r="D53" s="1"/>
    </row>
    <row r="54" spans="2:18">
      <c r="C54" s="1"/>
      <c r="D54" s="1"/>
    </row>
    <row r="55" spans="2:18">
      <c r="B55" s="91" t="s">
        <v>111</v>
      </c>
      <c r="C55" s="92"/>
      <c r="D55" s="92"/>
    </row>
    <row r="56" spans="2:18">
      <c r="B56" s="91" t="s">
        <v>239</v>
      </c>
      <c r="C56" s="92"/>
      <c r="D56" s="92"/>
    </row>
    <row r="57" spans="2:18">
      <c r="B57" s="150" t="s">
        <v>247</v>
      </c>
      <c r="C57" s="150"/>
      <c r="D57" s="150"/>
    </row>
    <row r="58" spans="2:18">
      <c r="C58" s="1"/>
      <c r="D58" s="1"/>
    </row>
    <row r="59" spans="2:18">
      <c r="C59" s="1"/>
      <c r="D59" s="1"/>
    </row>
    <row r="60" spans="2:18">
      <c r="C60" s="1"/>
      <c r="D60" s="1"/>
    </row>
    <row r="61" spans="2:18">
      <c r="C61" s="1"/>
      <c r="D61" s="1"/>
    </row>
    <row r="62" spans="2:18">
      <c r="C62" s="1"/>
      <c r="D62" s="1"/>
    </row>
    <row r="63" spans="2:18">
      <c r="C63" s="1"/>
      <c r="D63" s="1"/>
    </row>
    <row r="64" spans="2:18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57:D57"/>
  </mergeCells>
  <phoneticPr fontId="3" type="noConversion"/>
  <dataValidations count="1">
    <dataValidation allowBlank="1" showInputMessage="1" showErrorMessage="1" sqref="N10:Q10 N9 N1:N7 N32:N1048576 C5:C29 O1:Q9 O11:Q1048576 C58:D1048576 E1:I30 D1:D29 R1:AF1048576 AJ1:XFD1048576 AG1:AI27 AG31:AI1048576 A1:B1048576 E32:I1048576 C32:D56 J1:M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>
      <selection activeCell="M10" sqref="M1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8" t="s">
        <v>179</v>
      </c>
      <c r="C1" s="70" t="s" vm="1">
        <v>266</v>
      </c>
    </row>
    <row r="2" spans="2:18">
      <c r="B2" s="48" t="s">
        <v>178</v>
      </c>
      <c r="C2" s="70" t="s">
        <v>267</v>
      </c>
    </row>
    <row r="3" spans="2:18">
      <c r="B3" s="48" t="s">
        <v>180</v>
      </c>
      <c r="C3" s="70" t="s">
        <v>268</v>
      </c>
    </row>
    <row r="4" spans="2:18">
      <c r="B4" s="48" t="s">
        <v>181</v>
      </c>
      <c r="C4" s="70">
        <v>12145</v>
      </c>
    </row>
    <row r="6" spans="2:18" ht="26.25" customHeight="1">
      <c r="B6" s="141" t="s">
        <v>222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3"/>
    </row>
    <row r="7" spans="2:18" s="3" customFormat="1" ht="78.75">
      <c r="B7" s="22" t="s">
        <v>115</v>
      </c>
      <c r="C7" s="30" t="s">
        <v>44</v>
      </c>
      <c r="D7" s="30" t="s">
        <v>65</v>
      </c>
      <c r="E7" s="30" t="s">
        <v>14</v>
      </c>
      <c r="F7" s="30" t="s">
        <v>66</v>
      </c>
      <c r="G7" s="30" t="s">
        <v>102</v>
      </c>
      <c r="H7" s="30" t="s">
        <v>17</v>
      </c>
      <c r="I7" s="30" t="s">
        <v>101</v>
      </c>
      <c r="J7" s="30" t="s">
        <v>16</v>
      </c>
      <c r="K7" s="30" t="s">
        <v>217</v>
      </c>
      <c r="L7" s="30" t="s">
        <v>241</v>
      </c>
      <c r="M7" s="30" t="s">
        <v>218</v>
      </c>
      <c r="N7" s="30" t="s">
        <v>58</v>
      </c>
      <c r="O7" s="30" t="s">
        <v>182</v>
      </c>
      <c r="P7" s="31" t="s">
        <v>184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248</v>
      </c>
      <c r="M8" s="32" t="s">
        <v>244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88">
        <v>0</v>
      </c>
      <c r="N10" s="93"/>
      <c r="O10" s="93"/>
      <c r="P10" s="93"/>
      <c r="Q10" s="5"/>
    </row>
    <row r="11" spans="2:18" ht="20.25" customHeight="1">
      <c r="B11" s="91" t="s">
        <v>257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</row>
    <row r="12" spans="2:18">
      <c r="B12" s="91" t="s">
        <v>111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</row>
    <row r="13" spans="2:18">
      <c r="B13" s="91" t="s">
        <v>247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</row>
    <row r="14" spans="2:18"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</row>
    <row r="15" spans="2:18"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</row>
    <row r="16" spans="2:18"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</row>
    <row r="17" spans="2:23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</row>
    <row r="18" spans="2:23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</row>
    <row r="19" spans="2:23"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</row>
    <row r="20" spans="2:23"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</row>
    <row r="21" spans="2:23"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</row>
    <row r="22" spans="2:23"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</row>
    <row r="23" spans="2:23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</row>
    <row r="24" spans="2:23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2:23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</row>
    <row r="26" spans="2:23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</row>
    <row r="27" spans="2:23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</row>
    <row r="28" spans="2:23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</row>
    <row r="29" spans="2:23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</row>
    <row r="30" spans="2:23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</row>
    <row r="31" spans="2:23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2"/>
      <c r="R31" s="2"/>
      <c r="S31" s="2"/>
      <c r="T31" s="2"/>
      <c r="U31" s="2"/>
      <c r="V31" s="2"/>
      <c r="W31" s="2"/>
    </row>
    <row r="32" spans="2:23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2"/>
      <c r="R32" s="2"/>
      <c r="S32" s="2"/>
      <c r="T32" s="2"/>
      <c r="U32" s="2"/>
      <c r="V32" s="2"/>
      <c r="W32" s="2"/>
    </row>
    <row r="33" spans="2:23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2"/>
      <c r="R33" s="2"/>
      <c r="S33" s="2"/>
      <c r="T33" s="2"/>
      <c r="U33" s="2"/>
      <c r="V33" s="2"/>
      <c r="W33" s="2"/>
    </row>
    <row r="34" spans="2:23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2"/>
      <c r="R34" s="2"/>
      <c r="S34" s="2"/>
      <c r="T34" s="2"/>
      <c r="U34" s="2"/>
      <c r="V34" s="2"/>
      <c r="W34" s="2"/>
    </row>
    <row r="35" spans="2:23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2"/>
      <c r="R35" s="2"/>
      <c r="S35" s="2"/>
      <c r="T35" s="2"/>
      <c r="U35" s="2"/>
      <c r="V35" s="2"/>
      <c r="W35" s="2"/>
    </row>
    <row r="36" spans="2:23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2"/>
      <c r="R36" s="2"/>
      <c r="S36" s="2"/>
      <c r="T36" s="2"/>
      <c r="U36" s="2"/>
      <c r="V36" s="2"/>
      <c r="W36" s="2"/>
    </row>
    <row r="37" spans="2:23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2"/>
      <c r="R37" s="2"/>
      <c r="S37" s="2"/>
      <c r="T37" s="2"/>
      <c r="U37" s="2"/>
      <c r="V37" s="2"/>
      <c r="W37" s="2"/>
    </row>
    <row r="38" spans="2:23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2"/>
      <c r="R38" s="2"/>
      <c r="S38" s="2"/>
      <c r="T38" s="2"/>
      <c r="U38" s="2"/>
      <c r="V38" s="2"/>
      <c r="W38" s="2"/>
    </row>
    <row r="39" spans="2:23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2"/>
      <c r="R39" s="2"/>
      <c r="S39" s="2"/>
      <c r="T39" s="2"/>
      <c r="U39" s="2"/>
      <c r="V39" s="2"/>
      <c r="W39" s="2"/>
    </row>
    <row r="40" spans="2:23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2"/>
      <c r="R40" s="2"/>
      <c r="S40" s="2"/>
      <c r="T40" s="2"/>
      <c r="U40" s="2"/>
      <c r="V40" s="2"/>
      <c r="W40" s="2"/>
    </row>
    <row r="41" spans="2:23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2"/>
      <c r="R41" s="2"/>
      <c r="S41" s="2"/>
      <c r="T41" s="2"/>
      <c r="U41" s="2"/>
      <c r="V41" s="2"/>
      <c r="W41" s="2"/>
    </row>
    <row r="42" spans="2:23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2"/>
      <c r="R42" s="2"/>
      <c r="S42" s="2"/>
      <c r="T42" s="2"/>
      <c r="U42" s="2"/>
      <c r="V42" s="2"/>
      <c r="W42" s="2"/>
    </row>
    <row r="43" spans="2:23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</row>
    <row r="44" spans="2:23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</row>
    <row r="45" spans="2:23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</row>
    <row r="46" spans="2:23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</row>
    <row r="47" spans="2:23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</row>
    <row r="48" spans="2:23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</row>
    <row r="49" spans="2:16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</row>
    <row r="50" spans="2:16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</row>
    <row r="51" spans="2:16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</row>
    <row r="52" spans="2:16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</row>
    <row r="53" spans="2:16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</row>
    <row r="54" spans="2:16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</row>
    <row r="55" spans="2:16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</row>
    <row r="56" spans="2:16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</row>
    <row r="57" spans="2:16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</row>
    <row r="58" spans="2:16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</row>
    <row r="59" spans="2:16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</row>
    <row r="60" spans="2:16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</row>
    <row r="61" spans="2:16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</row>
    <row r="62" spans="2:16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</row>
    <row r="63" spans="2:16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</row>
    <row r="64" spans="2:16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</row>
    <row r="65" spans="2:16"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</row>
    <row r="66" spans="2:16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</row>
    <row r="67" spans="2:16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</row>
    <row r="68" spans="2:16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</row>
    <row r="69" spans="2:16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</row>
    <row r="70" spans="2:16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</row>
    <row r="71" spans="2:16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</row>
    <row r="72" spans="2:16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</row>
    <row r="73" spans="2:16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</row>
    <row r="74" spans="2:16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</row>
    <row r="75" spans="2:16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</row>
    <row r="76" spans="2:16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</row>
    <row r="77" spans="2:16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</row>
    <row r="78" spans="2:16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</row>
    <row r="79" spans="2:16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</row>
    <row r="80" spans="2:16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</row>
    <row r="81" spans="2:16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</row>
    <row r="82" spans="2:16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</row>
    <row r="83" spans="2:16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</row>
    <row r="84" spans="2:16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</row>
    <row r="85" spans="2:16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</row>
    <row r="86" spans="2:16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</row>
    <row r="87" spans="2:16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</row>
    <row r="88" spans="2:16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</row>
    <row r="89" spans="2:16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</row>
    <row r="90" spans="2:16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</row>
    <row r="91" spans="2:16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</row>
    <row r="92" spans="2:16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</row>
    <row r="93" spans="2:16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</row>
    <row r="94" spans="2:16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</row>
    <row r="95" spans="2:16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</row>
    <row r="96" spans="2:16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</row>
    <row r="97" spans="2:16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</row>
    <row r="98" spans="2:16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</row>
    <row r="99" spans="2:16"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</row>
    <row r="100" spans="2:16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</row>
    <row r="101" spans="2:16"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</row>
    <row r="102" spans="2:16"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</row>
    <row r="103" spans="2:16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</row>
    <row r="104" spans="2:16"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</row>
    <row r="105" spans="2:16"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</row>
    <row r="106" spans="2:16"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</row>
    <row r="107" spans="2:16"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</row>
    <row r="108" spans="2:16"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</row>
    <row r="109" spans="2:16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>
      <selection activeCell="Q11" sqref="Q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48" t="s">
        <v>179</v>
      </c>
      <c r="C1" s="70" t="s" vm="1">
        <v>266</v>
      </c>
    </row>
    <row r="2" spans="2:67">
      <c r="B2" s="48" t="s">
        <v>178</v>
      </c>
      <c r="C2" s="70" t="s">
        <v>267</v>
      </c>
    </row>
    <row r="3" spans="2:67">
      <c r="B3" s="48" t="s">
        <v>180</v>
      </c>
      <c r="C3" s="70" t="s">
        <v>268</v>
      </c>
    </row>
    <row r="4" spans="2:67">
      <c r="B4" s="48" t="s">
        <v>181</v>
      </c>
      <c r="C4" s="70">
        <v>12145</v>
      </c>
    </row>
    <row r="6" spans="2:67" ht="26.25" customHeight="1">
      <c r="B6" s="147" t="s">
        <v>209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2"/>
      <c r="BO6" s="3"/>
    </row>
    <row r="7" spans="2:67" ht="26.25" customHeight="1">
      <c r="B7" s="147" t="s">
        <v>88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2"/>
      <c r="AZ7" s="43"/>
      <c r="BJ7" s="3"/>
      <c r="BO7" s="3"/>
    </row>
    <row r="8" spans="2:67" s="3" customFormat="1" ht="78.75">
      <c r="B8" s="38" t="s">
        <v>114</v>
      </c>
      <c r="C8" s="13" t="s">
        <v>44</v>
      </c>
      <c r="D8" s="13" t="s">
        <v>119</v>
      </c>
      <c r="E8" s="13" t="s">
        <v>225</v>
      </c>
      <c r="F8" s="13" t="s">
        <v>116</v>
      </c>
      <c r="G8" s="13" t="s">
        <v>65</v>
      </c>
      <c r="H8" s="13" t="s">
        <v>14</v>
      </c>
      <c r="I8" s="13" t="s">
        <v>66</v>
      </c>
      <c r="J8" s="13" t="s">
        <v>102</v>
      </c>
      <c r="K8" s="13" t="s">
        <v>17</v>
      </c>
      <c r="L8" s="13" t="s">
        <v>101</v>
      </c>
      <c r="M8" s="13" t="s">
        <v>16</v>
      </c>
      <c r="N8" s="13" t="s">
        <v>18</v>
      </c>
      <c r="O8" s="13" t="s">
        <v>241</v>
      </c>
      <c r="P8" s="13" t="s">
        <v>240</v>
      </c>
      <c r="Q8" s="13" t="s">
        <v>61</v>
      </c>
      <c r="R8" s="13" t="s">
        <v>58</v>
      </c>
      <c r="S8" s="13" t="s">
        <v>182</v>
      </c>
      <c r="T8" s="39" t="s">
        <v>184</v>
      </c>
      <c r="V8" s="1"/>
      <c r="AZ8" s="43"/>
      <c r="BJ8" s="1"/>
      <c r="BK8" s="1"/>
      <c r="BL8" s="1"/>
      <c r="BO8" s="4"/>
    </row>
    <row r="9" spans="2:67" s="3" customFormat="1" ht="20.25" customHeight="1">
      <c r="B9" s="40"/>
      <c r="C9" s="16"/>
      <c r="D9" s="16"/>
      <c r="E9" s="16"/>
      <c r="F9" s="16"/>
      <c r="G9" s="16"/>
      <c r="H9" s="16"/>
      <c r="I9" s="16"/>
      <c r="J9" s="16" t="s">
        <v>21</v>
      </c>
      <c r="K9" s="16" t="s">
        <v>20</v>
      </c>
      <c r="L9" s="16"/>
      <c r="M9" s="16" t="s">
        <v>19</v>
      </c>
      <c r="N9" s="16" t="s">
        <v>19</v>
      </c>
      <c r="O9" s="16" t="s">
        <v>248</v>
      </c>
      <c r="P9" s="16"/>
      <c r="Q9" s="16" t="s">
        <v>244</v>
      </c>
      <c r="R9" s="16" t="s">
        <v>19</v>
      </c>
      <c r="S9" s="16" t="s">
        <v>19</v>
      </c>
      <c r="T9" s="64" t="s">
        <v>19</v>
      </c>
      <c r="BJ9" s="1"/>
      <c r="BL9" s="1"/>
      <c r="BO9" s="4"/>
    </row>
    <row r="10" spans="2:67" s="4" customFormat="1" ht="18" customHeight="1">
      <c r="B10" s="41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112</v>
      </c>
      <c r="R10" s="19" t="s">
        <v>113</v>
      </c>
      <c r="S10" s="45" t="s">
        <v>185</v>
      </c>
      <c r="T10" s="63" t="s">
        <v>226</v>
      </c>
      <c r="U10" s="5"/>
      <c r="BJ10" s="1"/>
      <c r="BK10" s="3"/>
      <c r="BL10" s="1"/>
      <c r="BO10" s="1"/>
    </row>
    <row r="11" spans="2:67" s="4" customFormat="1" ht="18" customHeight="1"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88">
        <v>0</v>
      </c>
      <c r="R11" s="93"/>
      <c r="S11" s="93"/>
      <c r="T11" s="93"/>
      <c r="U11" s="5"/>
      <c r="BJ11" s="1"/>
      <c r="BK11" s="3"/>
      <c r="BL11" s="1"/>
      <c r="BO11" s="1"/>
    </row>
    <row r="12" spans="2:67" ht="20.25">
      <c r="B12" s="91" t="s">
        <v>257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BK12" s="4"/>
    </row>
    <row r="13" spans="2:67">
      <c r="B13" s="91" t="s">
        <v>111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</row>
    <row r="14" spans="2:67">
      <c r="B14" s="91" t="s">
        <v>239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</row>
    <row r="15" spans="2:67">
      <c r="B15" s="91" t="s">
        <v>247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</row>
    <row r="16" spans="2:67" ht="20.25"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BJ16" s="4"/>
    </row>
    <row r="17" spans="2:20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</row>
    <row r="18" spans="2:20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</row>
    <row r="19" spans="2:20"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2:20"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2:20"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2:20"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2:20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2:20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2:20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  <row r="26" spans="2:20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</row>
    <row r="27" spans="2:20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</row>
    <row r="28" spans="2:20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</row>
    <row r="29" spans="2:20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</row>
    <row r="30" spans="2:20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</row>
    <row r="31" spans="2:20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</row>
    <row r="32" spans="2:20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</row>
    <row r="33" spans="2:20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</row>
    <row r="34" spans="2:20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</row>
    <row r="35" spans="2:20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</row>
    <row r="36" spans="2:20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</row>
    <row r="37" spans="2:20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</row>
    <row r="38" spans="2:20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</row>
    <row r="39" spans="2:20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</row>
    <row r="40" spans="2:20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</row>
    <row r="41" spans="2:20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</row>
    <row r="42" spans="2:20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</row>
    <row r="43" spans="2:20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</row>
    <row r="44" spans="2:20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</row>
    <row r="45" spans="2:20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</row>
    <row r="46" spans="2:20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</row>
    <row r="47" spans="2:20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</row>
    <row r="48" spans="2:20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</row>
    <row r="49" spans="2:20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</row>
    <row r="50" spans="2:20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</row>
    <row r="51" spans="2:20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</row>
    <row r="52" spans="2:20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</row>
    <row r="53" spans="2:20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</row>
    <row r="54" spans="2:20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</row>
    <row r="55" spans="2:20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</row>
    <row r="56" spans="2:20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</row>
    <row r="57" spans="2:20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</row>
    <row r="58" spans="2:20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</row>
    <row r="59" spans="2:20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</row>
    <row r="60" spans="2:20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</row>
    <row r="61" spans="2:20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</row>
    <row r="62" spans="2:20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</row>
    <row r="63" spans="2:20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</row>
    <row r="64" spans="2:20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</row>
    <row r="65" spans="2:20"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</row>
    <row r="66" spans="2:20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</row>
    <row r="67" spans="2:20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</row>
    <row r="68" spans="2:20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</row>
    <row r="69" spans="2:20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</row>
    <row r="70" spans="2:20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</row>
    <row r="71" spans="2:20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</row>
    <row r="72" spans="2:20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</row>
    <row r="73" spans="2:20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</row>
    <row r="74" spans="2:20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</row>
    <row r="75" spans="2:20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</row>
    <row r="76" spans="2:20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</row>
    <row r="77" spans="2:20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</row>
    <row r="78" spans="2:20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</row>
    <row r="79" spans="2:20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</row>
    <row r="80" spans="2:20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</row>
    <row r="81" spans="2:20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</row>
    <row r="82" spans="2:20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</row>
    <row r="83" spans="2:20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</row>
    <row r="84" spans="2:20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</row>
    <row r="85" spans="2:20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</row>
    <row r="86" spans="2:20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</row>
    <row r="87" spans="2:20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</row>
    <row r="88" spans="2:20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</row>
    <row r="89" spans="2:20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</row>
    <row r="90" spans="2:20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</row>
    <row r="91" spans="2:20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</row>
    <row r="92" spans="2:20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</row>
    <row r="93" spans="2:20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</row>
    <row r="94" spans="2:20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</row>
    <row r="95" spans="2:20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</row>
    <row r="96" spans="2:20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</row>
    <row r="97" spans="2:20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</row>
    <row r="98" spans="2:20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</row>
    <row r="99" spans="2:20"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</row>
    <row r="100" spans="2:20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</row>
    <row r="101" spans="2:20"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</row>
    <row r="102" spans="2:20"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</row>
    <row r="103" spans="2:20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</row>
    <row r="104" spans="2:20"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</row>
    <row r="105" spans="2:20"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</row>
    <row r="106" spans="2:20"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</row>
    <row r="107" spans="2:20"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</row>
    <row r="108" spans="2:20"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</row>
    <row r="109" spans="2:20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</row>
    <row r="110" spans="2:20"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3"/>
      <c r="C697" s="1"/>
      <c r="D697" s="1"/>
      <c r="E697" s="1"/>
      <c r="F697" s="1"/>
      <c r="G697" s="1"/>
    </row>
    <row r="698" spans="2:7">
      <c r="B698" s="43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31"/>
  <sheetViews>
    <sheetView rightToLeft="1" zoomScale="80" zoomScaleNormal="80" workbookViewId="0">
      <selection activeCell="R263" sqref="R263"/>
    </sheetView>
  </sheetViews>
  <sheetFormatPr defaultColWidth="9.140625" defaultRowHeight="18"/>
  <cols>
    <col min="1" max="1" width="6.28515625" style="1" customWidth="1"/>
    <col min="2" max="2" width="46.85546875" style="2" bestFit="1" customWidth="1"/>
    <col min="3" max="3" width="37.5703125" style="2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7109375" style="1" bestFit="1" customWidth="1"/>
    <col min="12" max="12" width="12.28515625" style="1" bestFit="1" customWidth="1"/>
    <col min="13" max="13" width="7.42578125" style="1" customWidth="1"/>
    <col min="14" max="14" width="8.7109375" style="1" bestFit="1" customWidth="1"/>
    <col min="15" max="15" width="14.28515625" style="1" bestFit="1" customWidth="1"/>
    <col min="16" max="16" width="13" style="1" bestFit="1" customWidth="1"/>
    <col min="17" max="17" width="9.85546875" style="1" bestFit="1" customWidth="1"/>
    <col min="18" max="18" width="20.140625" style="1" bestFit="1" customWidth="1"/>
    <col min="19" max="19" width="11.425781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6.7109375" style="1" customWidth="1"/>
    <col min="24" max="24" width="7.7109375" style="1" customWidth="1"/>
    <col min="25" max="25" width="7.140625" style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2:66">
      <c r="B1" s="48" t="s">
        <v>179</v>
      </c>
      <c r="C1" s="70" t="s" vm="1">
        <v>266</v>
      </c>
    </row>
    <row r="2" spans="2:66">
      <c r="B2" s="48" t="s">
        <v>178</v>
      </c>
      <c r="C2" s="70" t="s">
        <v>267</v>
      </c>
    </row>
    <row r="3" spans="2:66">
      <c r="B3" s="48" t="s">
        <v>180</v>
      </c>
      <c r="C3" s="70" t="s">
        <v>268</v>
      </c>
    </row>
    <row r="4" spans="2:66">
      <c r="B4" s="48" t="s">
        <v>181</v>
      </c>
      <c r="C4" s="70">
        <v>12145</v>
      </c>
    </row>
    <row r="6" spans="2:66" ht="26.25" customHeight="1">
      <c r="B6" s="141" t="s">
        <v>209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3"/>
    </row>
    <row r="7" spans="2:66" ht="26.25" customHeight="1">
      <c r="B7" s="141" t="s">
        <v>89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3"/>
      <c r="BN7" s="3"/>
    </row>
    <row r="8" spans="2:66" s="3" customFormat="1" ht="78.75">
      <c r="B8" s="22" t="s">
        <v>114</v>
      </c>
      <c r="C8" s="30" t="s">
        <v>44</v>
      </c>
      <c r="D8" s="30" t="s">
        <v>119</v>
      </c>
      <c r="E8" s="30" t="s">
        <v>225</v>
      </c>
      <c r="F8" s="30" t="s">
        <v>116</v>
      </c>
      <c r="G8" s="30" t="s">
        <v>65</v>
      </c>
      <c r="H8" s="30" t="s">
        <v>14</v>
      </c>
      <c r="I8" s="30" t="s">
        <v>66</v>
      </c>
      <c r="J8" s="30" t="s">
        <v>102</v>
      </c>
      <c r="K8" s="30" t="s">
        <v>17</v>
      </c>
      <c r="L8" s="30" t="s">
        <v>101</v>
      </c>
      <c r="M8" s="30" t="s">
        <v>16</v>
      </c>
      <c r="N8" s="30" t="s">
        <v>18</v>
      </c>
      <c r="O8" s="13" t="s">
        <v>241</v>
      </c>
      <c r="P8" s="30" t="s">
        <v>240</v>
      </c>
      <c r="Q8" s="30" t="s">
        <v>256</v>
      </c>
      <c r="R8" s="30" t="s">
        <v>61</v>
      </c>
      <c r="S8" s="13" t="s">
        <v>58</v>
      </c>
      <c r="T8" s="30" t="s">
        <v>182</v>
      </c>
      <c r="U8" s="14" t="s">
        <v>184</v>
      </c>
      <c r="V8" s="1"/>
      <c r="W8" s="1"/>
      <c r="BJ8" s="1"/>
      <c r="BK8" s="1"/>
    </row>
    <row r="9" spans="2:66" s="3" customFormat="1" ht="20.25">
      <c r="B9" s="15"/>
      <c r="C9" s="16"/>
      <c r="D9" s="16"/>
      <c r="E9" s="16"/>
      <c r="F9" s="16"/>
      <c r="G9" s="16"/>
      <c r="H9" s="32"/>
      <c r="I9" s="32"/>
      <c r="J9" s="32" t="s">
        <v>21</v>
      </c>
      <c r="K9" s="32" t="s">
        <v>20</v>
      </c>
      <c r="L9" s="32"/>
      <c r="M9" s="32" t="s">
        <v>19</v>
      </c>
      <c r="N9" s="32" t="s">
        <v>19</v>
      </c>
      <c r="O9" s="32" t="s">
        <v>248</v>
      </c>
      <c r="P9" s="32"/>
      <c r="Q9" s="16" t="s">
        <v>244</v>
      </c>
      <c r="R9" s="32" t="s">
        <v>244</v>
      </c>
      <c r="S9" s="16" t="s">
        <v>19</v>
      </c>
      <c r="T9" s="32" t="s">
        <v>244</v>
      </c>
      <c r="U9" s="17" t="s">
        <v>19</v>
      </c>
      <c r="BI9" s="1"/>
      <c r="BJ9" s="1"/>
      <c r="BK9" s="1"/>
      <c r="BN9" s="4"/>
    </row>
    <row r="10" spans="2:66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34" t="s">
        <v>13</v>
      </c>
      <c r="Q10" s="42" t="s">
        <v>112</v>
      </c>
      <c r="R10" s="19" t="s">
        <v>113</v>
      </c>
      <c r="S10" s="19" t="s">
        <v>185</v>
      </c>
      <c r="T10" s="19" t="s">
        <v>226</v>
      </c>
      <c r="U10" s="20" t="s">
        <v>250</v>
      </c>
      <c r="V10" s="5"/>
      <c r="BI10" s="1"/>
      <c r="BJ10" s="3"/>
      <c r="BK10" s="1"/>
    </row>
    <row r="11" spans="2:66" s="4" customFormat="1" ht="18" customHeight="1">
      <c r="B11" s="71" t="s">
        <v>32</v>
      </c>
      <c r="C11" s="72"/>
      <c r="D11" s="72"/>
      <c r="E11" s="72"/>
      <c r="F11" s="72"/>
      <c r="G11" s="72"/>
      <c r="H11" s="72"/>
      <c r="I11" s="72"/>
      <c r="J11" s="72"/>
      <c r="K11" s="80">
        <v>4.8058226976383072</v>
      </c>
      <c r="L11" s="72"/>
      <c r="M11" s="72"/>
      <c r="N11" s="95">
        <v>2.3456528470619287E-2</v>
      </c>
      <c r="O11" s="80"/>
      <c r="P11" s="82"/>
      <c r="Q11" s="80">
        <v>3989.333073152</v>
      </c>
      <c r="R11" s="80">
        <f>R12+R253</f>
        <v>255294.68820801316</v>
      </c>
      <c r="S11" s="72"/>
      <c r="T11" s="81">
        <f t="shared" ref="T11:T42" si="0">R11/$R$11</f>
        <v>1</v>
      </c>
      <c r="U11" s="81">
        <f>R11/'סכום נכסי הקרן'!$C$42</f>
        <v>0.10889988490931234</v>
      </c>
      <c r="V11" s="5"/>
      <c r="BI11" s="1"/>
      <c r="BJ11" s="3"/>
      <c r="BK11" s="1"/>
      <c r="BN11" s="1"/>
    </row>
    <row r="12" spans="2:66">
      <c r="B12" s="73" t="s">
        <v>234</v>
      </c>
      <c r="C12" s="74"/>
      <c r="D12" s="74"/>
      <c r="E12" s="74"/>
      <c r="F12" s="74"/>
      <c r="G12" s="74"/>
      <c r="H12" s="74"/>
      <c r="I12" s="74"/>
      <c r="J12" s="74"/>
      <c r="K12" s="83">
        <v>4.6272180387583361</v>
      </c>
      <c r="L12" s="74"/>
      <c r="M12" s="74"/>
      <c r="N12" s="96">
        <v>2.2762194176713987E-2</v>
      </c>
      <c r="O12" s="83"/>
      <c r="P12" s="85"/>
      <c r="Q12" s="83">
        <v>3989.333073152</v>
      </c>
      <c r="R12" s="83">
        <f>R13+R161+R245</f>
        <v>243301.23059201214</v>
      </c>
      <c r="S12" s="74"/>
      <c r="T12" s="84">
        <f t="shared" si="0"/>
        <v>0.95302112354868584</v>
      </c>
      <c r="U12" s="84">
        <f>R12/'סכום נכסי הקרן'!$C$42</f>
        <v>0.10378389067059542</v>
      </c>
      <c r="BJ12" s="3"/>
    </row>
    <row r="13" spans="2:66" ht="20.25">
      <c r="B13" s="94" t="s">
        <v>31</v>
      </c>
      <c r="C13" s="74"/>
      <c r="D13" s="74"/>
      <c r="E13" s="74"/>
      <c r="F13" s="74"/>
      <c r="G13" s="74"/>
      <c r="H13" s="74"/>
      <c r="I13" s="74"/>
      <c r="J13" s="74"/>
      <c r="K13" s="83">
        <v>4.6033401510727119</v>
      </c>
      <c r="L13" s="74"/>
      <c r="M13" s="74"/>
      <c r="N13" s="96">
        <v>1.5693919513590889E-2</v>
      </c>
      <c r="O13" s="83"/>
      <c r="P13" s="85"/>
      <c r="Q13" s="83">
        <v>3799.2770193789997</v>
      </c>
      <c r="R13" s="83">
        <f>SUM(R14:R159)</f>
        <v>187774.52963880589</v>
      </c>
      <c r="S13" s="74"/>
      <c r="T13" s="84">
        <f t="shared" si="0"/>
        <v>0.73552070729261665</v>
      </c>
      <c r="U13" s="84">
        <f>R13/'סכום נכסי הקרן'!$C$42</f>
        <v>8.009812037258196E-2</v>
      </c>
      <c r="BJ13" s="4"/>
    </row>
    <row r="14" spans="2:66">
      <c r="B14" s="79" t="s">
        <v>332</v>
      </c>
      <c r="C14" s="76" t="s">
        <v>333</v>
      </c>
      <c r="D14" s="89" t="s">
        <v>120</v>
      </c>
      <c r="E14" s="89" t="s">
        <v>334</v>
      </c>
      <c r="F14" s="76" t="s">
        <v>335</v>
      </c>
      <c r="G14" s="89" t="s">
        <v>336</v>
      </c>
      <c r="H14" s="76" t="s">
        <v>337</v>
      </c>
      <c r="I14" s="76" t="s">
        <v>338</v>
      </c>
      <c r="J14" s="76"/>
      <c r="K14" s="86">
        <v>2.3200000000002086</v>
      </c>
      <c r="L14" s="89" t="s">
        <v>164</v>
      </c>
      <c r="M14" s="90">
        <v>6.1999999999999998E-3</v>
      </c>
      <c r="N14" s="90">
        <v>8.9000000000018006E-3</v>
      </c>
      <c r="O14" s="86">
        <v>4195945.6355839996</v>
      </c>
      <c r="P14" s="88">
        <v>100.59</v>
      </c>
      <c r="Q14" s="76"/>
      <c r="R14" s="86">
        <v>4220.7017361160006</v>
      </c>
      <c r="S14" s="87">
        <v>8.4725379710997087E-4</v>
      </c>
      <c r="T14" s="87">
        <f t="shared" si="0"/>
        <v>1.6532665703866852E-2</v>
      </c>
      <c r="U14" s="87">
        <f>R14/'סכום נכסי הקרן'!$C$42</f>
        <v>1.8004053923952354E-3</v>
      </c>
    </row>
    <row r="15" spans="2:66">
      <c r="B15" s="79" t="s">
        <v>339</v>
      </c>
      <c r="C15" s="76" t="s">
        <v>340</v>
      </c>
      <c r="D15" s="89" t="s">
        <v>120</v>
      </c>
      <c r="E15" s="89" t="s">
        <v>334</v>
      </c>
      <c r="F15" s="76" t="s">
        <v>335</v>
      </c>
      <c r="G15" s="89" t="s">
        <v>336</v>
      </c>
      <c r="H15" s="76" t="s">
        <v>337</v>
      </c>
      <c r="I15" s="76" t="s">
        <v>338</v>
      </c>
      <c r="J15" s="76"/>
      <c r="K15" s="86">
        <v>5.5400000000017675</v>
      </c>
      <c r="L15" s="89" t="s">
        <v>164</v>
      </c>
      <c r="M15" s="90">
        <v>5.0000000000000001E-4</v>
      </c>
      <c r="N15" s="90">
        <v>7.1000000000024108E-3</v>
      </c>
      <c r="O15" s="86">
        <v>1559343.300275</v>
      </c>
      <c r="P15" s="88">
        <v>95.75</v>
      </c>
      <c r="Q15" s="76"/>
      <c r="R15" s="86">
        <v>1493.0712051840001</v>
      </c>
      <c r="S15" s="87">
        <v>1.9557259178537654E-3</v>
      </c>
      <c r="T15" s="87">
        <f t="shared" si="0"/>
        <v>5.8484225256087239E-3</v>
      </c>
      <c r="U15" s="87">
        <f>R15/'סכום נכסי הקרן'!$C$42</f>
        <v>6.3689253993981976E-4</v>
      </c>
    </row>
    <row r="16" spans="2:66">
      <c r="B16" s="79" t="s">
        <v>341</v>
      </c>
      <c r="C16" s="76" t="s">
        <v>342</v>
      </c>
      <c r="D16" s="89" t="s">
        <v>120</v>
      </c>
      <c r="E16" s="89" t="s">
        <v>334</v>
      </c>
      <c r="F16" s="76" t="s">
        <v>343</v>
      </c>
      <c r="G16" s="89" t="s">
        <v>344</v>
      </c>
      <c r="H16" s="76" t="s">
        <v>337</v>
      </c>
      <c r="I16" s="76" t="s">
        <v>338</v>
      </c>
      <c r="J16" s="76"/>
      <c r="K16" s="86">
        <v>1.5300000000001082</v>
      </c>
      <c r="L16" s="89" t="s">
        <v>164</v>
      </c>
      <c r="M16" s="90">
        <v>3.5499999999999997E-2</v>
      </c>
      <c r="N16" s="90">
        <v>1.3300000000001082E-2</v>
      </c>
      <c r="O16" s="86">
        <v>402207.89270700002</v>
      </c>
      <c r="P16" s="88">
        <v>115</v>
      </c>
      <c r="Q16" s="76"/>
      <c r="R16" s="86">
        <v>462.53905481499999</v>
      </c>
      <c r="S16" s="87">
        <v>1.4107929248018632E-3</v>
      </c>
      <c r="T16" s="87">
        <f t="shared" si="0"/>
        <v>1.8117848752032197E-3</v>
      </c>
      <c r="U16" s="87">
        <f>R16/'סכום נכסי הקרן'!$C$42</f>
        <v>1.9730316439006343E-4</v>
      </c>
    </row>
    <row r="17" spans="2:61" ht="20.25">
      <c r="B17" s="79" t="s">
        <v>345</v>
      </c>
      <c r="C17" s="76" t="s">
        <v>346</v>
      </c>
      <c r="D17" s="89" t="s">
        <v>120</v>
      </c>
      <c r="E17" s="89" t="s">
        <v>334</v>
      </c>
      <c r="F17" s="76" t="s">
        <v>343</v>
      </c>
      <c r="G17" s="89" t="s">
        <v>344</v>
      </c>
      <c r="H17" s="76" t="s">
        <v>337</v>
      </c>
      <c r="I17" s="76" t="s">
        <v>338</v>
      </c>
      <c r="J17" s="76"/>
      <c r="K17" s="86">
        <v>0.4399999999968518</v>
      </c>
      <c r="L17" s="89" t="s">
        <v>164</v>
      </c>
      <c r="M17" s="90">
        <v>4.6500000000000007E-2</v>
      </c>
      <c r="N17" s="90">
        <v>2.5999999999951565E-3</v>
      </c>
      <c r="O17" s="86">
        <v>131431.567622</v>
      </c>
      <c r="P17" s="88">
        <v>125.67</v>
      </c>
      <c r="Q17" s="76"/>
      <c r="R17" s="86">
        <v>165.170042658</v>
      </c>
      <c r="S17" s="87">
        <v>6.6171699208803251E-4</v>
      </c>
      <c r="T17" s="87">
        <f t="shared" si="0"/>
        <v>6.4697798382479493E-4</v>
      </c>
      <c r="U17" s="87">
        <f>R17/'סכום נכסי הקרן'!$C$42</f>
        <v>7.0455827977379098E-5</v>
      </c>
      <c r="BI17" s="4"/>
    </row>
    <row r="18" spans="2:61">
      <c r="B18" s="79" t="s">
        <v>347</v>
      </c>
      <c r="C18" s="76" t="s">
        <v>348</v>
      </c>
      <c r="D18" s="89" t="s">
        <v>120</v>
      </c>
      <c r="E18" s="89" t="s">
        <v>334</v>
      </c>
      <c r="F18" s="76" t="s">
        <v>343</v>
      </c>
      <c r="G18" s="89" t="s">
        <v>344</v>
      </c>
      <c r="H18" s="76" t="s">
        <v>337</v>
      </c>
      <c r="I18" s="76" t="s">
        <v>338</v>
      </c>
      <c r="J18" s="76"/>
      <c r="K18" s="86">
        <v>4.9400000000003237</v>
      </c>
      <c r="L18" s="89" t="s">
        <v>164</v>
      </c>
      <c r="M18" s="90">
        <v>1.4999999999999999E-2</v>
      </c>
      <c r="N18" s="90">
        <v>4.0999999999963479E-3</v>
      </c>
      <c r="O18" s="86">
        <v>1110963.9389549999</v>
      </c>
      <c r="P18" s="88">
        <v>105.97</v>
      </c>
      <c r="Q18" s="76"/>
      <c r="R18" s="86">
        <v>1177.2884860229999</v>
      </c>
      <c r="S18" s="87">
        <v>2.3903575632803426E-3</v>
      </c>
      <c r="T18" s="87">
        <f t="shared" si="0"/>
        <v>4.611488371680298E-3</v>
      </c>
      <c r="U18" s="87">
        <f>R18/'סכום נכסי הקרן'!$C$42</f>
        <v>5.0219055293661654E-4</v>
      </c>
    </row>
    <row r="19" spans="2:61">
      <c r="B19" s="79" t="s">
        <v>349</v>
      </c>
      <c r="C19" s="76" t="s">
        <v>350</v>
      </c>
      <c r="D19" s="89" t="s">
        <v>120</v>
      </c>
      <c r="E19" s="89" t="s">
        <v>334</v>
      </c>
      <c r="F19" s="76" t="s">
        <v>351</v>
      </c>
      <c r="G19" s="89" t="s">
        <v>344</v>
      </c>
      <c r="H19" s="76" t="s">
        <v>352</v>
      </c>
      <c r="I19" s="76" t="s">
        <v>160</v>
      </c>
      <c r="J19" s="76"/>
      <c r="K19" s="86">
        <v>5.1800000000005815</v>
      </c>
      <c r="L19" s="89" t="s">
        <v>164</v>
      </c>
      <c r="M19" s="90">
        <v>1E-3</v>
      </c>
      <c r="N19" s="90">
        <v>2.6000000000023036E-3</v>
      </c>
      <c r="O19" s="86">
        <v>1849880.750215</v>
      </c>
      <c r="P19" s="88">
        <v>98.56</v>
      </c>
      <c r="Q19" s="76"/>
      <c r="R19" s="86">
        <v>1823.242504133</v>
      </c>
      <c r="S19" s="87">
        <v>1.2332538334766667E-3</v>
      </c>
      <c r="T19" s="87">
        <f t="shared" si="0"/>
        <v>7.1417173499803838E-3</v>
      </c>
      <c r="U19" s="87">
        <f>R19/'סכום נכסי הקרן'!$C$42</f>
        <v>7.7773219746770283E-4</v>
      </c>
      <c r="BI19" s="3"/>
    </row>
    <row r="20" spans="2:61">
      <c r="B20" s="79" t="s">
        <v>353</v>
      </c>
      <c r="C20" s="76" t="s">
        <v>354</v>
      </c>
      <c r="D20" s="89" t="s">
        <v>120</v>
      </c>
      <c r="E20" s="89" t="s">
        <v>334</v>
      </c>
      <c r="F20" s="76" t="s">
        <v>351</v>
      </c>
      <c r="G20" s="89" t="s">
        <v>344</v>
      </c>
      <c r="H20" s="76" t="s">
        <v>352</v>
      </c>
      <c r="I20" s="76" t="s">
        <v>160</v>
      </c>
      <c r="J20" s="76"/>
      <c r="K20" s="86">
        <v>0.75</v>
      </c>
      <c r="L20" s="89" t="s">
        <v>164</v>
      </c>
      <c r="M20" s="90">
        <v>8.0000000000000002E-3</v>
      </c>
      <c r="N20" s="90">
        <v>6.2000000000008056E-3</v>
      </c>
      <c r="O20" s="86">
        <v>487176.47168900003</v>
      </c>
      <c r="P20" s="88">
        <v>101.85</v>
      </c>
      <c r="Q20" s="76"/>
      <c r="R20" s="86">
        <v>496.18923080800005</v>
      </c>
      <c r="S20" s="87">
        <v>2.2675497167948689E-3</v>
      </c>
      <c r="T20" s="87">
        <f t="shared" si="0"/>
        <v>1.9435940257546875E-3</v>
      </c>
      <c r="U20" s="87">
        <f>R20/'סכום נכסי הקרן'!$C$42</f>
        <v>2.116571657151125E-4</v>
      </c>
    </row>
    <row r="21" spans="2:61">
      <c r="B21" s="79" t="s">
        <v>355</v>
      </c>
      <c r="C21" s="76" t="s">
        <v>356</v>
      </c>
      <c r="D21" s="89" t="s">
        <v>120</v>
      </c>
      <c r="E21" s="89" t="s">
        <v>334</v>
      </c>
      <c r="F21" s="76" t="s">
        <v>357</v>
      </c>
      <c r="G21" s="89" t="s">
        <v>344</v>
      </c>
      <c r="H21" s="76" t="s">
        <v>352</v>
      </c>
      <c r="I21" s="76" t="s">
        <v>160</v>
      </c>
      <c r="J21" s="76"/>
      <c r="K21" s="86">
        <v>4.9199999999976427</v>
      </c>
      <c r="L21" s="89" t="s">
        <v>164</v>
      </c>
      <c r="M21" s="90">
        <v>8.3000000000000001E-3</v>
      </c>
      <c r="N21" s="90">
        <v>2.4000000000013871E-3</v>
      </c>
      <c r="O21" s="86">
        <v>1122139.496387</v>
      </c>
      <c r="P21" s="88">
        <v>102.81</v>
      </c>
      <c r="Q21" s="76"/>
      <c r="R21" s="86">
        <v>1153.6716199409998</v>
      </c>
      <c r="S21" s="87">
        <v>8.7260161309128518E-4</v>
      </c>
      <c r="T21" s="87">
        <f t="shared" si="0"/>
        <v>4.5189801168169725E-3</v>
      </c>
      <c r="U21" s="87">
        <f>R21/'סכום נכסי הקרן'!$C$42</f>
        <v>4.9211641462883909E-4</v>
      </c>
    </row>
    <row r="22" spans="2:61">
      <c r="B22" s="79" t="s">
        <v>358</v>
      </c>
      <c r="C22" s="76" t="s">
        <v>359</v>
      </c>
      <c r="D22" s="89" t="s">
        <v>120</v>
      </c>
      <c r="E22" s="89" t="s">
        <v>334</v>
      </c>
      <c r="F22" s="76" t="s">
        <v>360</v>
      </c>
      <c r="G22" s="89" t="s">
        <v>344</v>
      </c>
      <c r="H22" s="76" t="s">
        <v>352</v>
      </c>
      <c r="I22" s="76" t="s">
        <v>160</v>
      </c>
      <c r="J22" s="76"/>
      <c r="K22" s="86">
        <v>0.70006641208699982</v>
      </c>
      <c r="L22" s="89" t="s">
        <v>164</v>
      </c>
      <c r="M22" s="90">
        <v>4.0999999999999995E-3</v>
      </c>
      <c r="N22" s="90">
        <v>2.3003486634567494E-3</v>
      </c>
      <c r="O22" s="86">
        <v>1.2045999999999999E-2</v>
      </c>
      <c r="P22" s="88">
        <v>100.05</v>
      </c>
      <c r="Q22" s="76"/>
      <c r="R22" s="86">
        <v>1.2046E-5</v>
      </c>
      <c r="S22" s="87">
        <v>1.4655583411924498E-11</v>
      </c>
      <c r="T22" s="87">
        <f t="shared" si="0"/>
        <v>4.7184687172907273E-11</v>
      </c>
      <c r="U22" s="87">
        <f>R22/'סכום נכסי הקרן'!$C$42</f>
        <v>5.1384070026115077E-12</v>
      </c>
    </row>
    <row r="23" spans="2:61">
      <c r="B23" s="79" t="s">
        <v>361</v>
      </c>
      <c r="C23" s="76" t="s">
        <v>362</v>
      </c>
      <c r="D23" s="89" t="s">
        <v>120</v>
      </c>
      <c r="E23" s="89" t="s">
        <v>334</v>
      </c>
      <c r="F23" s="76" t="s">
        <v>360</v>
      </c>
      <c r="G23" s="89" t="s">
        <v>344</v>
      </c>
      <c r="H23" s="76" t="s">
        <v>352</v>
      </c>
      <c r="I23" s="76" t="s">
        <v>160</v>
      </c>
      <c r="J23" s="76"/>
      <c r="K23" s="86">
        <v>2.2100000000005426</v>
      </c>
      <c r="L23" s="89" t="s">
        <v>164</v>
      </c>
      <c r="M23" s="90">
        <v>9.8999999999999991E-3</v>
      </c>
      <c r="N23" s="90">
        <v>7.7000000000018096E-3</v>
      </c>
      <c r="O23" s="86">
        <v>1082724.901171</v>
      </c>
      <c r="P23" s="88">
        <v>102.05</v>
      </c>
      <c r="Q23" s="76"/>
      <c r="R23" s="86">
        <v>1104.9207252400001</v>
      </c>
      <c r="S23" s="87">
        <v>3.592469032119458E-4</v>
      </c>
      <c r="T23" s="87">
        <f t="shared" si="0"/>
        <v>4.3280208178076733E-3</v>
      </c>
      <c r="U23" s="87">
        <f>R23/'סכום נכסי הקרן'!$C$42</f>
        <v>4.713209689443635E-4</v>
      </c>
    </row>
    <row r="24" spans="2:61">
      <c r="B24" s="79" t="s">
        <v>363</v>
      </c>
      <c r="C24" s="76" t="s">
        <v>364</v>
      </c>
      <c r="D24" s="89" t="s">
        <v>120</v>
      </c>
      <c r="E24" s="89" t="s">
        <v>334</v>
      </c>
      <c r="F24" s="76" t="s">
        <v>360</v>
      </c>
      <c r="G24" s="89" t="s">
        <v>344</v>
      </c>
      <c r="H24" s="76" t="s">
        <v>352</v>
      </c>
      <c r="I24" s="76" t="s">
        <v>160</v>
      </c>
      <c r="J24" s="76"/>
      <c r="K24" s="86">
        <v>4.1700000000005666</v>
      </c>
      <c r="L24" s="89" t="s">
        <v>164</v>
      </c>
      <c r="M24" s="90">
        <v>8.6E-3</v>
      </c>
      <c r="N24" s="90">
        <v>4.5000000000015731E-3</v>
      </c>
      <c r="O24" s="86">
        <v>2461733.7803210001</v>
      </c>
      <c r="P24" s="88">
        <v>103.29</v>
      </c>
      <c r="Q24" s="76"/>
      <c r="R24" s="86">
        <v>2542.724838268</v>
      </c>
      <c r="S24" s="87">
        <v>9.8416167116130459E-4</v>
      </c>
      <c r="T24" s="87">
        <f t="shared" si="0"/>
        <v>9.9599598257061935E-3</v>
      </c>
      <c r="U24" s="87">
        <f>R24/'סכום נכסי הקרן'!$C$42</f>
        <v>1.0846384787207791E-3</v>
      </c>
    </row>
    <row r="25" spans="2:61">
      <c r="B25" s="79" t="s">
        <v>365</v>
      </c>
      <c r="C25" s="76" t="s">
        <v>366</v>
      </c>
      <c r="D25" s="89" t="s">
        <v>120</v>
      </c>
      <c r="E25" s="89" t="s">
        <v>334</v>
      </c>
      <c r="F25" s="76" t="s">
        <v>360</v>
      </c>
      <c r="G25" s="89" t="s">
        <v>344</v>
      </c>
      <c r="H25" s="76" t="s">
        <v>352</v>
      </c>
      <c r="I25" s="76" t="s">
        <v>160</v>
      </c>
      <c r="J25" s="76"/>
      <c r="K25" s="86">
        <v>5.9200000000000594</v>
      </c>
      <c r="L25" s="89" t="s">
        <v>164</v>
      </c>
      <c r="M25" s="90">
        <v>3.8E-3</v>
      </c>
      <c r="N25" s="90">
        <v>3.2999999999994119E-3</v>
      </c>
      <c r="O25" s="86">
        <v>4134115.4010979999</v>
      </c>
      <c r="P25" s="88">
        <v>98.72</v>
      </c>
      <c r="Q25" s="76"/>
      <c r="R25" s="86">
        <v>4081.198813428</v>
      </c>
      <c r="S25" s="87">
        <v>1.3780384670326667E-3</v>
      </c>
      <c r="T25" s="87">
        <f t="shared" si="0"/>
        <v>1.5986226905366139E-2</v>
      </c>
      <c r="U25" s="87">
        <f>R25/'סכום נכסי הקרן'!$C$42</f>
        <v>1.7408982701285251E-3</v>
      </c>
    </row>
    <row r="26" spans="2:61">
      <c r="B26" s="79" t="s">
        <v>367</v>
      </c>
      <c r="C26" s="76" t="s">
        <v>368</v>
      </c>
      <c r="D26" s="89" t="s">
        <v>120</v>
      </c>
      <c r="E26" s="89" t="s">
        <v>334</v>
      </c>
      <c r="F26" s="76" t="s">
        <v>360</v>
      </c>
      <c r="G26" s="89" t="s">
        <v>344</v>
      </c>
      <c r="H26" s="76" t="s">
        <v>352</v>
      </c>
      <c r="I26" s="76" t="s">
        <v>160</v>
      </c>
      <c r="J26" s="76"/>
      <c r="K26" s="86">
        <v>3.319999999997405</v>
      </c>
      <c r="L26" s="89" t="s">
        <v>164</v>
      </c>
      <c r="M26" s="90">
        <v>1E-3</v>
      </c>
      <c r="N26" s="90">
        <v>4.5999999999916576E-3</v>
      </c>
      <c r="O26" s="86">
        <v>659149.75303599995</v>
      </c>
      <c r="P26" s="88">
        <v>98.21</v>
      </c>
      <c r="Q26" s="76"/>
      <c r="R26" s="86">
        <v>647.35100789899991</v>
      </c>
      <c r="S26" s="87">
        <v>2.5909648661494821E-4</v>
      </c>
      <c r="T26" s="87">
        <f t="shared" si="0"/>
        <v>2.5357010458891363E-3</v>
      </c>
      <c r="U26" s="87">
        <f>R26/'סכום נכסי הקרן'!$C$42</f>
        <v>2.7613755206174986E-4</v>
      </c>
    </row>
    <row r="27" spans="2:61">
      <c r="B27" s="79" t="s">
        <v>369</v>
      </c>
      <c r="C27" s="76" t="s">
        <v>370</v>
      </c>
      <c r="D27" s="89" t="s">
        <v>120</v>
      </c>
      <c r="E27" s="89" t="s">
        <v>334</v>
      </c>
      <c r="F27" s="76" t="s">
        <v>360</v>
      </c>
      <c r="G27" s="89" t="s">
        <v>344</v>
      </c>
      <c r="H27" s="76" t="s">
        <v>352</v>
      </c>
      <c r="I27" s="76" t="s">
        <v>160</v>
      </c>
      <c r="J27" s="76"/>
      <c r="K27" s="86">
        <v>9.7600000000292493</v>
      </c>
      <c r="L27" s="89" t="s">
        <v>164</v>
      </c>
      <c r="M27" s="90">
        <v>5.1000000000000004E-3</v>
      </c>
      <c r="N27" s="90">
        <v>5.6999999999999993E-3</v>
      </c>
      <c r="O27" s="86">
        <v>103121.90805</v>
      </c>
      <c r="P27" s="88">
        <v>99.46</v>
      </c>
      <c r="Q27" s="76"/>
      <c r="R27" s="86">
        <v>102.56504580000001</v>
      </c>
      <c r="S27" s="87">
        <v>1.4691258214885594E-4</v>
      </c>
      <c r="T27" s="87">
        <f t="shared" si="0"/>
        <v>4.0175158566726772E-4</v>
      </c>
      <c r="U27" s="87">
        <f>R27/'סכום נכסי הקרן'!$C$42</f>
        <v>4.3750701441299189E-5</v>
      </c>
    </row>
    <row r="28" spans="2:61">
      <c r="B28" s="79" t="s">
        <v>371</v>
      </c>
      <c r="C28" s="76" t="s">
        <v>372</v>
      </c>
      <c r="D28" s="89" t="s">
        <v>120</v>
      </c>
      <c r="E28" s="89" t="s">
        <v>334</v>
      </c>
      <c r="F28" s="76" t="s">
        <v>373</v>
      </c>
      <c r="G28" s="89" t="s">
        <v>156</v>
      </c>
      <c r="H28" s="76" t="s">
        <v>337</v>
      </c>
      <c r="I28" s="76" t="s">
        <v>338</v>
      </c>
      <c r="J28" s="76"/>
      <c r="K28" s="86">
        <v>15.400000000000924</v>
      </c>
      <c r="L28" s="89" t="s">
        <v>164</v>
      </c>
      <c r="M28" s="90">
        <v>2.07E-2</v>
      </c>
      <c r="N28" s="90">
        <v>7.4000000000016917E-3</v>
      </c>
      <c r="O28" s="86">
        <v>3258180.5913249999</v>
      </c>
      <c r="P28" s="88">
        <v>119.75</v>
      </c>
      <c r="Q28" s="76"/>
      <c r="R28" s="86">
        <v>3901.6712581409997</v>
      </c>
      <c r="S28" s="87">
        <v>2.2036919542816756E-3</v>
      </c>
      <c r="T28" s="87">
        <f t="shared" si="0"/>
        <v>1.5283009942462776E-2</v>
      </c>
      <c r="U28" s="87">
        <f>R28/'סכום נכסי הקרן'!$C$42</f>
        <v>1.6643180238020724E-3</v>
      </c>
    </row>
    <row r="29" spans="2:61">
      <c r="B29" s="79" t="s">
        <v>374</v>
      </c>
      <c r="C29" s="76" t="s">
        <v>375</v>
      </c>
      <c r="D29" s="89" t="s">
        <v>120</v>
      </c>
      <c r="E29" s="89" t="s">
        <v>334</v>
      </c>
      <c r="F29" s="76" t="s">
        <v>376</v>
      </c>
      <c r="G29" s="89" t="s">
        <v>344</v>
      </c>
      <c r="H29" s="76" t="s">
        <v>352</v>
      </c>
      <c r="I29" s="76" t="s">
        <v>160</v>
      </c>
      <c r="J29" s="76"/>
      <c r="K29" s="86">
        <v>2</v>
      </c>
      <c r="L29" s="89" t="s">
        <v>164</v>
      </c>
      <c r="M29" s="90">
        <v>0.05</v>
      </c>
      <c r="N29" s="90">
        <v>8.0999999999977219E-3</v>
      </c>
      <c r="O29" s="86">
        <v>1805585.9581599999</v>
      </c>
      <c r="P29" s="88">
        <v>114.21</v>
      </c>
      <c r="Q29" s="76"/>
      <c r="R29" s="86">
        <v>2062.1597355869999</v>
      </c>
      <c r="S29" s="87">
        <v>5.7290961663684589E-4</v>
      </c>
      <c r="T29" s="87">
        <f t="shared" si="0"/>
        <v>8.077566165053774E-3</v>
      </c>
      <c r="U29" s="87">
        <f>R29/'סכום נכסי הקרן'!$C$42</f>
        <v>8.7964602572171142E-4</v>
      </c>
    </row>
    <row r="30" spans="2:61">
      <c r="B30" s="79" t="s">
        <v>377</v>
      </c>
      <c r="C30" s="76" t="s">
        <v>378</v>
      </c>
      <c r="D30" s="89" t="s">
        <v>120</v>
      </c>
      <c r="E30" s="89" t="s">
        <v>334</v>
      </c>
      <c r="F30" s="76" t="s">
        <v>376</v>
      </c>
      <c r="G30" s="89" t="s">
        <v>344</v>
      </c>
      <c r="H30" s="76" t="s">
        <v>352</v>
      </c>
      <c r="I30" s="76" t="s">
        <v>160</v>
      </c>
      <c r="J30" s="76"/>
      <c r="K30" s="86">
        <v>0.20998986372339229</v>
      </c>
      <c r="L30" s="89" t="s">
        <v>164</v>
      </c>
      <c r="M30" s="90">
        <v>1.6E-2</v>
      </c>
      <c r="N30" s="90">
        <v>-1.3100011262529562E-2</v>
      </c>
      <c r="O30" s="86">
        <v>1.7447000000000001E-2</v>
      </c>
      <c r="P30" s="88">
        <v>101.47</v>
      </c>
      <c r="Q30" s="76"/>
      <c r="R30" s="86">
        <v>1.7757999999999998E-5</v>
      </c>
      <c r="S30" s="87">
        <v>1.6622419435002546E-11</v>
      </c>
      <c r="T30" s="87">
        <f t="shared" si="0"/>
        <v>6.9558830716958925E-11</v>
      </c>
      <c r="U30" s="87">
        <f>R30/'סכום נכסי הקרן'!$C$42</f>
        <v>7.574948659503166E-12</v>
      </c>
    </row>
    <row r="31" spans="2:61">
      <c r="B31" s="79" t="s">
        <v>379</v>
      </c>
      <c r="C31" s="76" t="s">
        <v>380</v>
      </c>
      <c r="D31" s="89" t="s">
        <v>120</v>
      </c>
      <c r="E31" s="89" t="s">
        <v>334</v>
      </c>
      <c r="F31" s="76" t="s">
        <v>376</v>
      </c>
      <c r="G31" s="89" t="s">
        <v>344</v>
      </c>
      <c r="H31" s="76" t="s">
        <v>352</v>
      </c>
      <c r="I31" s="76" t="s">
        <v>160</v>
      </c>
      <c r="J31" s="76"/>
      <c r="K31" s="86">
        <v>1.7199999999990581</v>
      </c>
      <c r="L31" s="89" t="s">
        <v>164</v>
      </c>
      <c r="M31" s="90">
        <v>6.9999999999999993E-3</v>
      </c>
      <c r="N31" s="90">
        <v>8.0999999999918568E-3</v>
      </c>
      <c r="O31" s="86">
        <v>1004292.777958</v>
      </c>
      <c r="P31" s="88">
        <v>101.5</v>
      </c>
      <c r="Q31" s="76"/>
      <c r="R31" s="86">
        <v>1019.357210943</v>
      </c>
      <c r="S31" s="87">
        <v>4.7102024188846987E-4</v>
      </c>
      <c r="T31" s="87">
        <f t="shared" si="0"/>
        <v>3.9928649440306085E-3</v>
      </c>
      <c r="U31" s="87">
        <f>R31/'סכום נכסי הקרן'!$C$42</f>
        <v>4.3482253286336104E-4</v>
      </c>
    </row>
    <row r="32" spans="2:61">
      <c r="B32" s="79" t="s">
        <v>381</v>
      </c>
      <c r="C32" s="76" t="s">
        <v>382</v>
      </c>
      <c r="D32" s="89" t="s">
        <v>120</v>
      </c>
      <c r="E32" s="89" t="s">
        <v>334</v>
      </c>
      <c r="F32" s="76" t="s">
        <v>376</v>
      </c>
      <c r="G32" s="89" t="s">
        <v>344</v>
      </c>
      <c r="H32" s="76" t="s">
        <v>352</v>
      </c>
      <c r="I32" s="76" t="s">
        <v>160</v>
      </c>
      <c r="J32" s="76"/>
      <c r="K32" s="86">
        <v>4.2800000000006255</v>
      </c>
      <c r="L32" s="89" t="s">
        <v>164</v>
      </c>
      <c r="M32" s="90">
        <v>6.0000000000000001E-3</v>
      </c>
      <c r="N32" s="90">
        <v>4.2000000000006945E-3</v>
      </c>
      <c r="O32" s="86">
        <v>1132242.411197</v>
      </c>
      <c r="P32" s="88">
        <v>101.67</v>
      </c>
      <c r="Q32" s="76"/>
      <c r="R32" s="86">
        <v>1151.1508434260002</v>
      </c>
      <c r="S32" s="87">
        <v>6.3633576677610943E-4</v>
      </c>
      <c r="T32" s="87">
        <f t="shared" si="0"/>
        <v>4.5091061294939543E-3</v>
      </c>
      <c r="U32" s="87">
        <f>R32/'סכום נכסי הקרן'!$C$42</f>
        <v>4.9104113854576644E-4</v>
      </c>
    </row>
    <row r="33" spans="2:21">
      <c r="B33" s="79" t="s">
        <v>383</v>
      </c>
      <c r="C33" s="76" t="s">
        <v>384</v>
      </c>
      <c r="D33" s="89" t="s">
        <v>120</v>
      </c>
      <c r="E33" s="89" t="s">
        <v>334</v>
      </c>
      <c r="F33" s="76" t="s">
        <v>376</v>
      </c>
      <c r="G33" s="89" t="s">
        <v>344</v>
      </c>
      <c r="H33" s="76" t="s">
        <v>352</v>
      </c>
      <c r="I33" s="76" t="s">
        <v>160</v>
      </c>
      <c r="J33" s="76"/>
      <c r="K33" s="86">
        <v>5.2399999999999185</v>
      </c>
      <c r="L33" s="89" t="s">
        <v>164</v>
      </c>
      <c r="M33" s="90">
        <v>1.7500000000000002E-2</v>
      </c>
      <c r="N33" s="90">
        <v>3.299999999999385E-3</v>
      </c>
      <c r="O33" s="86">
        <v>4521303.1505899997</v>
      </c>
      <c r="P33" s="88">
        <v>107.89</v>
      </c>
      <c r="Q33" s="76"/>
      <c r="R33" s="86">
        <v>4878.03389771</v>
      </c>
      <c r="S33" s="87">
        <v>1.1401927957597471E-3</v>
      </c>
      <c r="T33" s="87">
        <f t="shared" si="0"/>
        <v>1.9107463347358782E-2</v>
      </c>
      <c r="U33" s="87">
        <f>R33/'סכום נכסי הקרן'!$C$42</f>
        <v>2.0808005594362754E-3</v>
      </c>
    </row>
    <row r="34" spans="2:21">
      <c r="B34" s="79" t="s">
        <v>385</v>
      </c>
      <c r="C34" s="76" t="s">
        <v>386</v>
      </c>
      <c r="D34" s="89" t="s">
        <v>120</v>
      </c>
      <c r="E34" s="89" t="s">
        <v>334</v>
      </c>
      <c r="F34" s="76" t="s">
        <v>351</v>
      </c>
      <c r="G34" s="89" t="s">
        <v>344</v>
      </c>
      <c r="H34" s="76" t="s">
        <v>387</v>
      </c>
      <c r="I34" s="76" t="s">
        <v>160</v>
      </c>
      <c r="J34" s="76"/>
      <c r="K34" s="86">
        <v>0.58000000000019147</v>
      </c>
      <c r="L34" s="89" t="s">
        <v>164</v>
      </c>
      <c r="M34" s="90">
        <v>3.1E-2</v>
      </c>
      <c r="N34" s="90">
        <v>1.5799999999970001E-2</v>
      </c>
      <c r="O34" s="86">
        <v>289908.06692299998</v>
      </c>
      <c r="P34" s="88">
        <v>108.09</v>
      </c>
      <c r="Q34" s="76"/>
      <c r="R34" s="86">
        <v>313.36162404300001</v>
      </c>
      <c r="S34" s="87">
        <v>1.6853415231424262E-3</v>
      </c>
      <c r="T34" s="87">
        <f t="shared" si="0"/>
        <v>1.2274506228177929E-3</v>
      </c>
      <c r="U34" s="87">
        <f>R34/'סכום נכסי הקרן'!$C$42</f>
        <v>1.3366923155672139E-4</v>
      </c>
    </row>
    <row r="35" spans="2:21">
      <c r="B35" s="79" t="s">
        <v>388</v>
      </c>
      <c r="C35" s="76" t="s">
        <v>389</v>
      </c>
      <c r="D35" s="89" t="s">
        <v>120</v>
      </c>
      <c r="E35" s="89" t="s">
        <v>334</v>
      </c>
      <c r="F35" s="76" t="s">
        <v>351</v>
      </c>
      <c r="G35" s="89" t="s">
        <v>344</v>
      </c>
      <c r="H35" s="76" t="s">
        <v>387</v>
      </c>
      <c r="I35" s="76" t="s">
        <v>160</v>
      </c>
      <c r="J35" s="76"/>
      <c r="K35" s="86">
        <v>0.70999999999474372</v>
      </c>
      <c r="L35" s="89" t="s">
        <v>164</v>
      </c>
      <c r="M35" s="90">
        <v>4.2000000000000003E-2</v>
      </c>
      <c r="N35" s="90">
        <v>2.029999999989009E-2</v>
      </c>
      <c r="O35" s="86">
        <v>16806.178938000001</v>
      </c>
      <c r="P35" s="88">
        <v>124.52</v>
      </c>
      <c r="Q35" s="76"/>
      <c r="R35" s="86">
        <v>20.927053341000001</v>
      </c>
      <c r="S35" s="87">
        <v>6.4433458336847754E-4</v>
      </c>
      <c r="T35" s="87">
        <f t="shared" si="0"/>
        <v>8.1972145554194667E-5</v>
      </c>
      <c r="U35" s="87">
        <f>R35/'סכום נכסי הקרן'!$C$42</f>
        <v>8.9267572166211983E-6</v>
      </c>
    </row>
    <row r="36" spans="2:21">
      <c r="B36" s="79" t="s">
        <v>390</v>
      </c>
      <c r="C36" s="76" t="s">
        <v>391</v>
      </c>
      <c r="D36" s="89" t="s">
        <v>120</v>
      </c>
      <c r="E36" s="89" t="s">
        <v>334</v>
      </c>
      <c r="F36" s="76" t="s">
        <v>392</v>
      </c>
      <c r="G36" s="89" t="s">
        <v>344</v>
      </c>
      <c r="H36" s="76" t="s">
        <v>387</v>
      </c>
      <c r="I36" s="76" t="s">
        <v>160</v>
      </c>
      <c r="J36" s="76"/>
      <c r="K36" s="86">
        <v>1.4200000000011603</v>
      </c>
      <c r="L36" s="89" t="s">
        <v>164</v>
      </c>
      <c r="M36" s="90">
        <v>3.85E-2</v>
      </c>
      <c r="N36" s="90">
        <v>1.0699999999995029E-2</v>
      </c>
      <c r="O36" s="86">
        <v>214888.29521099999</v>
      </c>
      <c r="P36" s="88">
        <v>112.31</v>
      </c>
      <c r="Q36" s="76"/>
      <c r="R36" s="86">
        <v>241.34104751599997</v>
      </c>
      <c r="S36" s="87">
        <v>1.0090239319846079E-3</v>
      </c>
      <c r="T36" s="87">
        <f t="shared" si="0"/>
        <v>9.453430042357802E-4</v>
      </c>
      <c r="U36" s="87">
        <f>R36/'סכום נכסי הקרן'!$C$42</f>
        <v>1.0294774436110002E-4</v>
      </c>
    </row>
    <row r="37" spans="2:21">
      <c r="B37" s="79" t="s">
        <v>393</v>
      </c>
      <c r="C37" s="76" t="s">
        <v>394</v>
      </c>
      <c r="D37" s="89" t="s">
        <v>120</v>
      </c>
      <c r="E37" s="89" t="s">
        <v>334</v>
      </c>
      <c r="F37" s="76" t="s">
        <v>395</v>
      </c>
      <c r="G37" s="89" t="s">
        <v>344</v>
      </c>
      <c r="H37" s="76" t="s">
        <v>387</v>
      </c>
      <c r="I37" s="76" t="s">
        <v>160</v>
      </c>
      <c r="J37" s="76"/>
      <c r="K37" s="86">
        <v>1.2900011196954426</v>
      </c>
      <c r="L37" s="89" t="s">
        <v>164</v>
      </c>
      <c r="M37" s="90">
        <v>4.7500000000000001E-2</v>
      </c>
      <c r="N37" s="90">
        <v>1.4299910424364575E-2</v>
      </c>
      <c r="O37" s="86">
        <v>2.7935000000000001E-2</v>
      </c>
      <c r="P37" s="88">
        <v>126.84</v>
      </c>
      <c r="Q37" s="76"/>
      <c r="R37" s="86">
        <v>3.5723999999999999E-5</v>
      </c>
      <c r="S37" s="87">
        <v>1.2833110757991925E-10</v>
      </c>
      <c r="T37" s="87">
        <f t="shared" si="0"/>
        <v>1.399324061568105E-10</v>
      </c>
      <c r="U37" s="87">
        <f>R37/'סכום נכסי הקרן'!$C$42</f>
        <v>1.5238622925559813E-11</v>
      </c>
    </row>
    <row r="38" spans="2:21">
      <c r="B38" s="79" t="s">
        <v>396</v>
      </c>
      <c r="C38" s="76" t="s">
        <v>397</v>
      </c>
      <c r="D38" s="89" t="s">
        <v>120</v>
      </c>
      <c r="E38" s="89" t="s">
        <v>334</v>
      </c>
      <c r="F38" s="76" t="s">
        <v>398</v>
      </c>
      <c r="G38" s="89" t="s">
        <v>399</v>
      </c>
      <c r="H38" s="76" t="s">
        <v>400</v>
      </c>
      <c r="I38" s="76" t="s">
        <v>338</v>
      </c>
      <c r="J38" s="76"/>
      <c r="K38" s="86">
        <v>1.1599999999853754</v>
      </c>
      <c r="L38" s="89" t="s">
        <v>164</v>
      </c>
      <c r="M38" s="90">
        <v>3.6400000000000002E-2</v>
      </c>
      <c r="N38" s="90">
        <v>1.0199999999981718E-2</v>
      </c>
      <c r="O38" s="86">
        <v>57814.759738999994</v>
      </c>
      <c r="P38" s="88">
        <v>113.54</v>
      </c>
      <c r="Q38" s="76"/>
      <c r="R38" s="86">
        <v>65.642875555999993</v>
      </c>
      <c r="S38" s="87">
        <v>1.0487938274648524E-3</v>
      </c>
      <c r="T38" s="87">
        <f t="shared" si="0"/>
        <v>2.57125896417063E-4</v>
      </c>
      <c r="U38" s="87">
        <f>R38/'סכום נכסי הקרן'!$C$42</f>
        <v>2.8000980527021928E-5</v>
      </c>
    </row>
    <row r="39" spans="2:21">
      <c r="B39" s="79" t="s">
        <v>401</v>
      </c>
      <c r="C39" s="76" t="s">
        <v>402</v>
      </c>
      <c r="D39" s="89" t="s">
        <v>120</v>
      </c>
      <c r="E39" s="89" t="s">
        <v>334</v>
      </c>
      <c r="F39" s="76" t="s">
        <v>357</v>
      </c>
      <c r="G39" s="89" t="s">
        <v>344</v>
      </c>
      <c r="H39" s="76" t="s">
        <v>387</v>
      </c>
      <c r="I39" s="76" t="s">
        <v>160</v>
      </c>
      <c r="J39" s="76"/>
      <c r="K39" s="86">
        <v>0.36000000000005783</v>
      </c>
      <c r="L39" s="89" t="s">
        <v>164</v>
      </c>
      <c r="M39" s="90">
        <v>3.4000000000000002E-2</v>
      </c>
      <c r="N39" s="90">
        <v>1.5500000000006503E-2</v>
      </c>
      <c r="O39" s="86">
        <v>652311.18611100002</v>
      </c>
      <c r="P39" s="88">
        <v>106.08</v>
      </c>
      <c r="Q39" s="76"/>
      <c r="R39" s="86">
        <v>691.97168616099998</v>
      </c>
      <c r="S39" s="87">
        <v>7.2978199673455284E-4</v>
      </c>
      <c r="T39" s="87">
        <f t="shared" si="0"/>
        <v>2.7104821138980535E-3</v>
      </c>
      <c r="U39" s="87">
        <f>R39/'סכום נכסי הקרן'!$C$42</f>
        <v>2.951711902522476E-4</v>
      </c>
    </row>
    <row r="40" spans="2:21">
      <c r="B40" s="79" t="s">
        <v>403</v>
      </c>
      <c r="C40" s="76" t="s">
        <v>404</v>
      </c>
      <c r="D40" s="89" t="s">
        <v>120</v>
      </c>
      <c r="E40" s="89" t="s">
        <v>334</v>
      </c>
      <c r="F40" s="76" t="s">
        <v>405</v>
      </c>
      <c r="G40" s="89" t="s">
        <v>399</v>
      </c>
      <c r="H40" s="76" t="s">
        <v>387</v>
      </c>
      <c r="I40" s="76" t="s">
        <v>160</v>
      </c>
      <c r="J40" s="76"/>
      <c r="K40" s="86">
        <v>5.0400000000009095</v>
      </c>
      <c r="L40" s="89" t="s">
        <v>164</v>
      </c>
      <c r="M40" s="90">
        <v>8.3000000000000001E-3</v>
      </c>
      <c r="N40" s="90">
        <v>2.8999999999991689E-3</v>
      </c>
      <c r="O40" s="86">
        <v>2673565.2210860001</v>
      </c>
      <c r="P40" s="88">
        <v>103.55</v>
      </c>
      <c r="Q40" s="76"/>
      <c r="R40" s="86">
        <v>2768.4767822870003</v>
      </c>
      <c r="S40" s="87">
        <v>1.7458056767409636E-3</v>
      </c>
      <c r="T40" s="87">
        <f t="shared" si="0"/>
        <v>1.0844239657784246E-2</v>
      </c>
      <c r="U40" s="87">
        <f>R40/'סכום נכסי הקרן'!$C$42</f>
        <v>1.1809364506617048E-3</v>
      </c>
    </row>
    <row r="41" spans="2:21">
      <c r="B41" s="79" t="s">
        <v>406</v>
      </c>
      <c r="C41" s="76" t="s">
        <v>407</v>
      </c>
      <c r="D41" s="89" t="s">
        <v>120</v>
      </c>
      <c r="E41" s="89" t="s">
        <v>334</v>
      </c>
      <c r="F41" s="76" t="s">
        <v>405</v>
      </c>
      <c r="G41" s="89" t="s">
        <v>399</v>
      </c>
      <c r="H41" s="76" t="s">
        <v>387</v>
      </c>
      <c r="I41" s="76" t="s">
        <v>160</v>
      </c>
      <c r="J41" s="76"/>
      <c r="K41" s="86">
        <v>8.8899999999974142</v>
      </c>
      <c r="L41" s="89" t="s">
        <v>164</v>
      </c>
      <c r="M41" s="90">
        <v>1.6500000000000001E-2</v>
      </c>
      <c r="N41" s="90">
        <v>4.0999999999991087E-3</v>
      </c>
      <c r="O41" s="86">
        <v>1595854.4050670001</v>
      </c>
      <c r="P41" s="88">
        <v>112.42</v>
      </c>
      <c r="Q41" s="76"/>
      <c r="R41" s="86">
        <v>1794.0595163760001</v>
      </c>
      <c r="S41" s="87">
        <v>1.0930285028848722E-3</v>
      </c>
      <c r="T41" s="87">
        <f t="shared" si="0"/>
        <v>7.0274063630897292E-3</v>
      </c>
      <c r="U41" s="87">
        <f>R41/'סכום נכסי הקרן'!$C$42</f>
        <v>7.6528374415144062E-4</v>
      </c>
    </row>
    <row r="42" spans="2:21">
      <c r="B42" s="79" t="s">
        <v>408</v>
      </c>
      <c r="C42" s="76" t="s">
        <v>409</v>
      </c>
      <c r="D42" s="89" t="s">
        <v>120</v>
      </c>
      <c r="E42" s="89" t="s">
        <v>334</v>
      </c>
      <c r="F42" s="76" t="s">
        <v>410</v>
      </c>
      <c r="G42" s="89" t="s">
        <v>156</v>
      </c>
      <c r="H42" s="76" t="s">
        <v>387</v>
      </c>
      <c r="I42" s="76" t="s">
        <v>160</v>
      </c>
      <c r="J42" s="76"/>
      <c r="K42" s="86">
        <v>8.840000000000261</v>
      </c>
      <c r="L42" s="89" t="s">
        <v>164</v>
      </c>
      <c r="M42" s="90">
        <v>2.6499999999999999E-2</v>
      </c>
      <c r="N42" s="90">
        <v>5.6000000000017399E-3</v>
      </c>
      <c r="O42" s="86">
        <v>381670.966984</v>
      </c>
      <c r="P42" s="88">
        <v>120.4</v>
      </c>
      <c r="Q42" s="76"/>
      <c r="R42" s="86">
        <v>459.531842557</v>
      </c>
      <c r="S42" s="87">
        <v>3.2990434931716016E-4</v>
      </c>
      <c r="T42" s="87">
        <f t="shared" si="0"/>
        <v>1.8000054986752219E-3</v>
      </c>
      <c r="U42" s="87">
        <f>R42/'סכום נכסי הקרן'!$C$42</f>
        <v>1.9602039164186101E-4</v>
      </c>
    </row>
    <row r="43" spans="2:21">
      <c r="B43" s="79" t="s">
        <v>411</v>
      </c>
      <c r="C43" s="76" t="s">
        <v>412</v>
      </c>
      <c r="D43" s="89" t="s">
        <v>120</v>
      </c>
      <c r="E43" s="89" t="s">
        <v>334</v>
      </c>
      <c r="F43" s="76" t="s">
        <v>413</v>
      </c>
      <c r="G43" s="89" t="s">
        <v>399</v>
      </c>
      <c r="H43" s="76" t="s">
        <v>400</v>
      </c>
      <c r="I43" s="76" t="s">
        <v>338</v>
      </c>
      <c r="J43" s="76"/>
      <c r="K43" s="86">
        <v>2.7099999999993485</v>
      </c>
      <c r="L43" s="89" t="s">
        <v>164</v>
      </c>
      <c r="M43" s="90">
        <v>6.5000000000000006E-3</v>
      </c>
      <c r="N43" s="90">
        <v>1.0499999999992475E-2</v>
      </c>
      <c r="O43" s="86">
        <v>603973.88981900003</v>
      </c>
      <c r="P43" s="88">
        <v>98.99</v>
      </c>
      <c r="Q43" s="76"/>
      <c r="R43" s="86">
        <v>597.87375350899993</v>
      </c>
      <c r="S43" s="87">
        <v>8.0015803780446489E-4</v>
      </c>
      <c r="T43" s="87">
        <f t="shared" ref="T43:T74" si="1">R43/$R$11</f>
        <v>2.3418965655166886E-3</v>
      </c>
      <c r="U43" s="87">
        <f>R43/'סכום נכסי הקרן'!$C$42</f>
        <v>2.5503226645428125E-4</v>
      </c>
    </row>
    <row r="44" spans="2:21">
      <c r="B44" s="79" t="s">
        <v>414</v>
      </c>
      <c r="C44" s="76" t="s">
        <v>415</v>
      </c>
      <c r="D44" s="89" t="s">
        <v>120</v>
      </c>
      <c r="E44" s="89" t="s">
        <v>334</v>
      </c>
      <c r="F44" s="76" t="s">
        <v>413</v>
      </c>
      <c r="G44" s="89" t="s">
        <v>399</v>
      </c>
      <c r="H44" s="76" t="s">
        <v>387</v>
      </c>
      <c r="I44" s="76" t="s">
        <v>160</v>
      </c>
      <c r="J44" s="76"/>
      <c r="K44" s="86">
        <v>5.0700000000001966</v>
      </c>
      <c r="L44" s="89" t="s">
        <v>164</v>
      </c>
      <c r="M44" s="90">
        <v>1.34E-2</v>
      </c>
      <c r="N44" s="90">
        <v>1.0800000000000738E-2</v>
      </c>
      <c r="O44" s="86">
        <v>6999480.6853940003</v>
      </c>
      <c r="P44" s="88">
        <v>102.52</v>
      </c>
      <c r="Q44" s="86">
        <v>404.01938967400002</v>
      </c>
      <c r="R44" s="86">
        <v>7579.8869883930001</v>
      </c>
      <c r="S44" s="87">
        <v>2.0214213694054535E-3</v>
      </c>
      <c r="T44" s="87">
        <f t="shared" si="1"/>
        <v>2.9690735211133482E-2</v>
      </c>
      <c r="U44" s="87">
        <f>R44/'סכום נכסי הקרן'!$C$42</f>
        <v>3.2333176473653036E-3</v>
      </c>
    </row>
    <row r="45" spans="2:21">
      <c r="B45" s="79" t="s">
        <v>416</v>
      </c>
      <c r="C45" s="76" t="s">
        <v>417</v>
      </c>
      <c r="D45" s="89" t="s">
        <v>120</v>
      </c>
      <c r="E45" s="89" t="s">
        <v>334</v>
      </c>
      <c r="F45" s="76" t="s">
        <v>413</v>
      </c>
      <c r="G45" s="89" t="s">
        <v>399</v>
      </c>
      <c r="H45" s="76" t="s">
        <v>387</v>
      </c>
      <c r="I45" s="76" t="s">
        <v>160</v>
      </c>
      <c r="J45" s="76"/>
      <c r="K45" s="86">
        <v>5.7899999999999592</v>
      </c>
      <c r="L45" s="89" t="s">
        <v>164</v>
      </c>
      <c r="M45" s="90">
        <v>1.77E-2</v>
      </c>
      <c r="N45" s="90">
        <v>1.1399999999999456E-2</v>
      </c>
      <c r="O45" s="86">
        <v>3894777.4246590002</v>
      </c>
      <c r="P45" s="88">
        <v>103.6</v>
      </c>
      <c r="Q45" s="76"/>
      <c r="R45" s="86">
        <v>4034.9894119230003</v>
      </c>
      <c r="S45" s="87">
        <v>1.2008349978954126E-3</v>
      </c>
      <c r="T45" s="87">
        <f t="shared" si="1"/>
        <v>1.5805222741788132E-2</v>
      </c>
      <c r="U45" s="87">
        <f>R45/'סכום נכסי הקרן'!$C$42</f>
        <v>1.7211869375467735E-3</v>
      </c>
    </row>
    <row r="46" spans="2:21">
      <c r="B46" s="79" t="s">
        <v>418</v>
      </c>
      <c r="C46" s="76" t="s">
        <v>419</v>
      </c>
      <c r="D46" s="89" t="s">
        <v>120</v>
      </c>
      <c r="E46" s="89" t="s">
        <v>334</v>
      </c>
      <c r="F46" s="76" t="s">
        <v>413</v>
      </c>
      <c r="G46" s="89" t="s">
        <v>399</v>
      </c>
      <c r="H46" s="76" t="s">
        <v>387</v>
      </c>
      <c r="I46" s="76" t="s">
        <v>160</v>
      </c>
      <c r="J46" s="76"/>
      <c r="K46" s="86">
        <v>9.1400000000003612</v>
      </c>
      <c r="L46" s="89" t="s">
        <v>164</v>
      </c>
      <c r="M46" s="90">
        <v>2.4799999999999999E-2</v>
      </c>
      <c r="N46" s="90">
        <v>1.4400000000001394E-2</v>
      </c>
      <c r="O46" s="86">
        <v>2875884.7268329994</v>
      </c>
      <c r="P46" s="88">
        <v>109.75</v>
      </c>
      <c r="Q46" s="76"/>
      <c r="R46" s="86">
        <v>3156.283487699</v>
      </c>
      <c r="S46" s="87">
        <v>1.4687966400354034E-3</v>
      </c>
      <c r="T46" s="87">
        <f t="shared" si="1"/>
        <v>1.2363294786326584E-2</v>
      </c>
      <c r="U46" s="87">
        <f>R46/'סכום נכסי הקרן'!$C$42</f>
        <v>1.3463613793308663E-3</v>
      </c>
    </row>
    <row r="47" spans="2:21">
      <c r="B47" s="79" t="s">
        <v>420</v>
      </c>
      <c r="C47" s="76" t="s">
        <v>421</v>
      </c>
      <c r="D47" s="89" t="s">
        <v>120</v>
      </c>
      <c r="E47" s="89" t="s">
        <v>334</v>
      </c>
      <c r="F47" s="76" t="s">
        <v>376</v>
      </c>
      <c r="G47" s="89" t="s">
        <v>344</v>
      </c>
      <c r="H47" s="76" t="s">
        <v>387</v>
      </c>
      <c r="I47" s="76" t="s">
        <v>160</v>
      </c>
      <c r="J47" s="76"/>
      <c r="K47" s="86">
        <v>0.7400000000025222</v>
      </c>
      <c r="L47" s="89" t="s">
        <v>164</v>
      </c>
      <c r="M47" s="90">
        <v>4.0999999999999995E-2</v>
      </c>
      <c r="N47" s="90">
        <v>1.770000000002566E-2</v>
      </c>
      <c r="O47" s="86">
        <v>184612.83381799998</v>
      </c>
      <c r="P47" s="88">
        <v>124.56</v>
      </c>
      <c r="Q47" s="76"/>
      <c r="R47" s="86">
        <v>229.95374643299999</v>
      </c>
      <c r="S47" s="87">
        <v>2.3695306450143071E-4</v>
      </c>
      <c r="T47" s="87">
        <f t="shared" si="1"/>
        <v>9.0073846834460788E-4</v>
      </c>
      <c r="U47" s="87">
        <f>R47/'סכום נכסי הקרן'!$C$42</f>
        <v>9.8090315536118058E-5</v>
      </c>
    </row>
    <row r="48" spans="2:21">
      <c r="B48" s="79" t="s">
        <v>422</v>
      </c>
      <c r="C48" s="76" t="s">
        <v>423</v>
      </c>
      <c r="D48" s="89" t="s">
        <v>120</v>
      </c>
      <c r="E48" s="89" t="s">
        <v>334</v>
      </c>
      <c r="F48" s="76" t="s">
        <v>376</v>
      </c>
      <c r="G48" s="89" t="s">
        <v>344</v>
      </c>
      <c r="H48" s="76" t="s">
        <v>387</v>
      </c>
      <c r="I48" s="76" t="s">
        <v>160</v>
      </c>
      <c r="J48" s="76"/>
      <c r="K48" s="86">
        <v>1.8800000000016166</v>
      </c>
      <c r="L48" s="89" t="s">
        <v>164</v>
      </c>
      <c r="M48" s="90">
        <v>4.2000000000000003E-2</v>
      </c>
      <c r="N48" s="90">
        <v>0.01</v>
      </c>
      <c r="O48" s="86">
        <v>296758.95146499999</v>
      </c>
      <c r="P48" s="88">
        <v>108.4</v>
      </c>
      <c r="Q48" s="76"/>
      <c r="R48" s="86">
        <v>321.68670064599996</v>
      </c>
      <c r="S48" s="87">
        <v>2.9743293449456466E-4</v>
      </c>
      <c r="T48" s="87">
        <f t="shared" si="1"/>
        <v>1.2600602970003468E-3</v>
      </c>
      <c r="U48" s="87">
        <f>R48/'סכום נכסי הקרן'!$C$42</f>
        <v>1.3722042132213166E-4</v>
      </c>
    </row>
    <row r="49" spans="2:21">
      <c r="B49" s="79" t="s">
        <v>424</v>
      </c>
      <c r="C49" s="76" t="s">
        <v>425</v>
      </c>
      <c r="D49" s="89" t="s">
        <v>120</v>
      </c>
      <c r="E49" s="89" t="s">
        <v>334</v>
      </c>
      <c r="F49" s="76" t="s">
        <v>376</v>
      </c>
      <c r="G49" s="89" t="s">
        <v>344</v>
      </c>
      <c r="H49" s="76" t="s">
        <v>387</v>
      </c>
      <c r="I49" s="76" t="s">
        <v>160</v>
      </c>
      <c r="J49" s="76"/>
      <c r="K49" s="86">
        <v>1.410000000000452</v>
      </c>
      <c r="L49" s="89" t="s">
        <v>164</v>
      </c>
      <c r="M49" s="90">
        <v>0.04</v>
      </c>
      <c r="N49" s="90">
        <v>1.2099999999997826E-2</v>
      </c>
      <c r="O49" s="86">
        <v>541394.78922100004</v>
      </c>
      <c r="P49" s="88">
        <v>110.36</v>
      </c>
      <c r="Q49" s="76"/>
      <c r="R49" s="86">
        <v>597.48330075299998</v>
      </c>
      <c r="S49" s="87">
        <v>2.4851737427942063E-4</v>
      </c>
      <c r="T49" s="87">
        <f t="shared" si="1"/>
        <v>2.3403671456970259E-3</v>
      </c>
      <c r="U49" s="87">
        <f>R49/'סכום נכסי הקרן'!$C$42</f>
        <v>2.5486571281194197E-4</v>
      </c>
    </row>
    <row r="50" spans="2:21">
      <c r="B50" s="79" t="s">
        <v>426</v>
      </c>
      <c r="C50" s="76" t="s">
        <v>427</v>
      </c>
      <c r="D50" s="89" t="s">
        <v>120</v>
      </c>
      <c r="E50" s="89" t="s">
        <v>334</v>
      </c>
      <c r="F50" s="76" t="s">
        <v>428</v>
      </c>
      <c r="G50" s="89" t="s">
        <v>399</v>
      </c>
      <c r="H50" s="76" t="s">
        <v>429</v>
      </c>
      <c r="I50" s="76" t="s">
        <v>338</v>
      </c>
      <c r="J50" s="76"/>
      <c r="K50" s="86">
        <v>4.2000000000002213</v>
      </c>
      <c r="L50" s="89" t="s">
        <v>164</v>
      </c>
      <c r="M50" s="90">
        <v>2.3399999999999997E-2</v>
      </c>
      <c r="N50" s="90">
        <v>1.4300000000000444E-2</v>
      </c>
      <c r="O50" s="86">
        <v>4339996.2331229998</v>
      </c>
      <c r="P50" s="88">
        <v>104.3</v>
      </c>
      <c r="Q50" s="76"/>
      <c r="R50" s="86">
        <v>4526.6159819599998</v>
      </c>
      <c r="S50" s="87">
        <v>1.2244455462340736E-3</v>
      </c>
      <c r="T50" s="87">
        <f t="shared" si="1"/>
        <v>1.7730944633958579E-2</v>
      </c>
      <c r="U50" s="87">
        <f>R50/'סכום נכסי הקרן'!$C$42</f>
        <v>1.9308978299714785E-3</v>
      </c>
    </row>
    <row r="51" spans="2:21">
      <c r="B51" s="79" t="s">
        <v>430</v>
      </c>
      <c r="C51" s="76" t="s">
        <v>431</v>
      </c>
      <c r="D51" s="89" t="s">
        <v>120</v>
      </c>
      <c r="E51" s="89" t="s">
        <v>334</v>
      </c>
      <c r="F51" s="76" t="s">
        <v>428</v>
      </c>
      <c r="G51" s="89" t="s">
        <v>399</v>
      </c>
      <c r="H51" s="76" t="s">
        <v>429</v>
      </c>
      <c r="I51" s="76" t="s">
        <v>338</v>
      </c>
      <c r="J51" s="76"/>
      <c r="K51" s="86">
        <v>7.7900000000015179</v>
      </c>
      <c r="L51" s="89" t="s">
        <v>164</v>
      </c>
      <c r="M51" s="90">
        <v>6.5000000000000006E-3</v>
      </c>
      <c r="N51" s="90">
        <v>1.7899999999999368E-2</v>
      </c>
      <c r="O51" s="86">
        <v>694257.05306399998</v>
      </c>
      <c r="P51" s="88">
        <v>91.06</v>
      </c>
      <c r="Q51" s="76"/>
      <c r="R51" s="86">
        <v>632.19049567600007</v>
      </c>
      <c r="S51" s="87">
        <v>2.3141901768800001E-3</v>
      </c>
      <c r="T51" s="87">
        <f t="shared" si="1"/>
        <v>2.47631668372549E-3</v>
      </c>
      <c r="U51" s="87">
        <f>R51/'סכום נכסי הקרן'!$C$42</f>
        <v>2.6967060185671584E-4</v>
      </c>
    </row>
    <row r="52" spans="2:21">
      <c r="B52" s="79" t="s">
        <v>432</v>
      </c>
      <c r="C52" s="76" t="s">
        <v>433</v>
      </c>
      <c r="D52" s="89" t="s">
        <v>120</v>
      </c>
      <c r="E52" s="89" t="s">
        <v>334</v>
      </c>
      <c r="F52" s="76" t="s">
        <v>434</v>
      </c>
      <c r="G52" s="89" t="s">
        <v>399</v>
      </c>
      <c r="H52" s="76" t="s">
        <v>435</v>
      </c>
      <c r="I52" s="76" t="s">
        <v>160</v>
      </c>
      <c r="J52" s="76"/>
      <c r="K52" s="86">
        <v>1.4900000000002742</v>
      </c>
      <c r="L52" s="89" t="s">
        <v>164</v>
      </c>
      <c r="M52" s="90">
        <v>4.8000000000000001E-2</v>
      </c>
      <c r="N52" s="90">
        <v>9.6000000000001084E-3</v>
      </c>
      <c r="O52" s="86">
        <v>2218477.9829060002</v>
      </c>
      <c r="P52" s="88">
        <v>107.68</v>
      </c>
      <c r="Q52" s="86">
        <v>1292.9761685010001</v>
      </c>
      <c r="R52" s="86">
        <v>3681.8332604510001</v>
      </c>
      <c r="S52" s="87">
        <v>4.0794463219388432E-3</v>
      </c>
      <c r="T52" s="87">
        <f t="shared" si="1"/>
        <v>1.4421895286168492E-2</v>
      </c>
      <c r="U52" s="87">
        <f>R52/'סכום נכסי הקרן'!$C$42</f>
        <v>1.5705427368379028E-3</v>
      </c>
    </row>
    <row r="53" spans="2:21">
      <c r="B53" s="79" t="s">
        <v>436</v>
      </c>
      <c r="C53" s="76" t="s">
        <v>437</v>
      </c>
      <c r="D53" s="89" t="s">
        <v>120</v>
      </c>
      <c r="E53" s="89" t="s">
        <v>334</v>
      </c>
      <c r="F53" s="76" t="s">
        <v>434</v>
      </c>
      <c r="G53" s="89" t="s">
        <v>399</v>
      </c>
      <c r="H53" s="76" t="s">
        <v>435</v>
      </c>
      <c r="I53" s="76" t="s">
        <v>160</v>
      </c>
      <c r="J53" s="76"/>
      <c r="K53" s="86">
        <v>0.49999999999796346</v>
      </c>
      <c r="L53" s="89" t="s">
        <v>164</v>
      </c>
      <c r="M53" s="90">
        <v>4.9000000000000002E-2</v>
      </c>
      <c r="N53" s="90">
        <v>1.1599999999965789E-2</v>
      </c>
      <c r="O53" s="86">
        <v>217546.67177799999</v>
      </c>
      <c r="P53" s="88">
        <v>112.86</v>
      </c>
      <c r="Q53" s="76"/>
      <c r="R53" s="86">
        <v>245.52318264900001</v>
      </c>
      <c r="S53" s="87">
        <v>2.1962904946990092E-3</v>
      </c>
      <c r="T53" s="87">
        <f t="shared" si="1"/>
        <v>9.6172460293787482E-4</v>
      </c>
      <c r="U53" s="87">
        <f>R53/'סכום נכסי הקרן'!$C$42</f>
        <v>1.0473169857438867E-4</v>
      </c>
    </row>
    <row r="54" spans="2:21">
      <c r="B54" s="79" t="s">
        <v>438</v>
      </c>
      <c r="C54" s="76" t="s">
        <v>439</v>
      </c>
      <c r="D54" s="89" t="s">
        <v>120</v>
      </c>
      <c r="E54" s="89" t="s">
        <v>334</v>
      </c>
      <c r="F54" s="76" t="s">
        <v>434</v>
      </c>
      <c r="G54" s="89" t="s">
        <v>399</v>
      </c>
      <c r="H54" s="76" t="s">
        <v>435</v>
      </c>
      <c r="I54" s="76" t="s">
        <v>160</v>
      </c>
      <c r="J54" s="76"/>
      <c r="K54" s="86">
        <v>4.9900000000005154</v>
      </c>
      <c r="L54" s="89" t="s">
        <v>164</v>
      </c>
      <c r="M54" s="90">
        <v>3.2000000000000001E-2</v>
      </c>
      <c r="N54" s="90">
        <v>1.2600000000000213E-2</v>
      </c>
      <c r="O54" s="86">
        <v>3304718.7809299999</v>
      </c>
      <c r="P54" s="88">
        <v>109.51</v>
      </c>
      <c r="Q54" s="86">
        <v>107.263234647</v>
      </c>
      <c r="R54" s="86">
        <v>3726.2608667919999</v>
      </c>
      <c r="S54" s="87">
        <v>2.0033260958489734E-3</v>
      </c>
      <c r="T54" s="87">
        <f t="shared" si="1"/>
        <v>1.4595920083365998E-2</v>
      </c>
      <c r="U54" s="87">
        <f>R54/'סכום נכסי הקרן'!$C$42</f>
        <v>1.5894940172240777E-3</v>
      </c>
    </row>
    <row r="55" spans="2:21">
      <c r="B55" s="79" t="s">
        <v>440</v>
      </c>
      <c r="C55" s="76" t="s">
        <v>441</v>
      </c>
      <c r="D55" s="89" t="s">
        <v>120</v>
      </c>
      <c r="E55" s="89" t="s">
        <v>334</v>
      </c>
      <c r="F55" s="76" t="s">
        <v>434</v>
      </c>
      <c r="G55" s="89" t="s">
        <v>399</v>
      </c>
      <c r="H55" s="76" t="s">
        <v>435</v>
      </c>
      <c r="I55" s="76" t="s">
        <v>160</v>
      </c>
      <c r="J55" s="76"/>
      <c r="K55" s="86">
        <v>7.2999999999987368</v>
      </c>
      <c r="L55" s="89" t="s">
        <v>164</v>
      </c>
      <c r="M55" s="90">
        <v>1.1399999999999999E-2</v>
      </c>
      <c r="N55" s="90">
        <v>1.4999999999997661E-2</v>
      </c>
      <c r="O55" s="86">
        <v>2211681.0980199999</v>
      </c>
      <c r="P55" s="88">
        <v>96.7</v>
      </c>
      <c r="Q55" s="76"/>
      <c r="R55" s="86">
        <v>2138.6956218089999</v>
      </c>
      <c r="S55" s="87">
        <v>1.0689701645784427E-3</v>
      </c>
      <c r="T55" s="87">
        <f t="shared" si="1"/>
        <v>8.3773604410695719E-3</v>
      </c>
      <c r="U55" s="87">
        <f>R55/'סכום נכסי הקרן'!$C$42</f>
        <v>9.1229358787630233E-4</v>
      </c>
    </row>
    <row r="56" spans="2:21">
      <c r="B56" s="79" t="s">
        <v>442</v>
      </c>
      <c r="C56" s="76" t="s">
        <v>443</v>
      </c>
      <c r="D56" s="89" t="s">
        <v>120</v>
      </c>
      <c r="E56" s="89" t="s">
        <v>334</v>
      </c>
      <c r="F56" s="76" t="s">
        <v>444</v>
      </c>
      <c r="G56" s="89" t="s">
        <v>399</v>
      </c>
      <c r="H56" s="76" t="s">
        <v>429</v>
      </c>
      <c r="I56" s="76" t="s">
        <v>338</v>
      </c>
      <c r="J56" s="76"/>
      <c r="K56" s="86">
        <v>5.7700000000011888</v>
      </c>
      <c r="L56" s="89" t="s">
        <v>164</v>
      </c>
      <c r="M56" s="90">
        <v>1.8200000000000001E-2</v>
      </c>
      <c r="N56" s="90">
        <v>1.2600000000001697E-2</v>
      </c>
      <c r="O56" s="86">
        <v>1138160.9138130001</v>
      </c>
      <c r="P56" s="88">
        <v>103.43</v>
      </c>
      <c r="Q56" s="76"/>
      <c r="R56" s="86">
        <v>1177.1998205800001</v>
      </c>
      <c r="S56" s="87">
        <v>2.5329051158629132E-3</v>
      </c>
      <c r="T56" s="87">
        <f t="shared" si="1"/>
        <v>4.6111410654217063E-3</v>
      </c>
      <c r="U56" s="87">
        <f>R56/'סכום נכסי הקרן'!$C$42</f>
        <v>5.0215273132502762E-4</v>
      </c>
    </row>
    <row r="57" spans="2:21">
      <c r="B57" s="79" t="s">
        <v>445</v>
      </c>
      <c r="C57" s="76" t="s">
        <v>446</v>
      </c>
      <c r="D57" s="89" t="s">
        <v>120</v>
      </c>
      <c r="E57" s="89" t="s">
        <v>334</v>
      </c>
      <c r="F57" s="76" t="s">
        <v>444</v>
      </c>
      <c r="G57" s="89" t="s">
        <v>399</v>
      </c>
      <c r="H57" s="76" t="s">
        <v>429</v>
      </c>
      <c r="I57" s="76" t="s">
        <v>338</v>
      </c>
      <c r="J57" s="76"/>
      <c r="K57" s="86">
        <v>6.8599999999571031</v>
      </c>
      <c r="L57" s="89" t="s">
        <v>164</v>
      </c>
      <c r="M57" s="90">
        <v>7.8000000000000005E-3</v>
      </c>
      <c r="N57" s="90">
        <v>1.399999999987383E-2</v>
      </c>
      <c r="O57" s="86">
        <v>83316.418594999996</v>
      </c>
      <c r="P57" s="88">
        <v>95.13</v>
      </c>
      <c r="Q57" s="76"/>
      <c r="R57" s="86">
        <v>79.258911789999999</v>
      </c>
      <c r="S57" s="87">
        <v>1.8175483986692843E-4</v>
      </c>
      <c r="T57" s="87">
        <f t="shared" si="1"/>
        <v>3.1046048136113246E-4</v>
      </c>
      <c r="U57" s="87">
        <f>R57/'סכום נכסי הקרן'!$C$42</f>
        <v>3.3809110689117033E-5</v>
      </c>
    </row>
    <row r="58" spans="2:21">
      <c r="B58" s="79" t="s">
        <v>447</v>
      </c>
      <c r="C58" s="76" t="s">
        <v>448</v>
      </c>
      <c r="D58" s="89" t="s">
        <v>120</v>
      </c>
      <c r="E58" s="89" t="s">
        <v>334</v>
      </c>
      <c r="F58" s="76" t="s">
        <v>444</v>
      </c>
      <c r="G58" s="89" t="s">
        <v>399</v>
      </c>
      <c r="H58" s="76" t="s">
        <v>429</v>
      </c>
      <c r="I58" s="76" t="s">
        <v>338</v>
      </c>
      <c r="J58" s="76"/>
      <c r="K58" s="86">
        <v>4.7800000000000233</v>
      </c>
      <c r="L58" s="89" t="s">
        <v>164</v>
      </c>
      <c r="M58" s="90">
        <v>2E-3</v>
      </c>
      <c r="N58" s="90">
        <v>1.1999999999997629E-2</v>
      </c>
      <c r="O58" s="86">
        <v>894284.55593899998</v>
      </c>
      <c r="P58" s="88">
        <v>94.33</v>
      </c>
      <c r="Q58" s="76"/>
      <c r="R58" s="86">
        <v>843.57268099100008</v>
      </c>
      <c r="S58" s="87">
        <v>2.3847588158373333E-3</v>
      </c>
      <c r="T58" s="87">
        <f t="shared" si="1"/>
        <v>3.3043095683356334E-3</v>
      </c>
      <c r="U58" s="87">
        <f>R58/'סכום נכסי הקרן'!$C$42</f>
        <v>3.5983893169649E-4</v>
      </c>
    </row>
    <row r="59" spans="2:21">
      <c r="B59" s="79" t="s">
        <v>449</v>
      </c>
      <c r="C59" s="76" t="s">
        <v>450</v>
      </c>
      <c r="D59" s="89" t="s">
        <v>120</v>
      </c>
      <c r="E59" s="89" t="s">
        <v>334</v>
      </c>
      <c r="F59" s="76" t="s">
        <v>357</v>
      </c>
      <c r="G59" s="89" t="s">
        <v>344</v>
      </c>
      <c r="H59" s="76" t="s">
        <v>435</v>
      </c>
      <c r="I59" s="76" t="s">
        <v>160</v>
      </c>
      <c r="J59" s="76"/>
      <c r="K59" s="86">
        <v>0.58999999999987773</v>
      </c>
      <c r="L59" s="89" t="s">
        <v>164</v>
      </c>
      <c r="M59" s="90">
        <v>0.04</v>
      </c>
      <c r="N59" s="90">
        <v>2.5699999999997617E-2</v>
      </c>
      <c r="O59" s="86">
        <v>2829133.8957719998</v>
      </c>
      <c r="P59" s="88">
        <v>109.8</v>
      </c>
      <c r="Q59" s="76"/>
      <c r="R59" s="86">
        <v>3106.3892095819997</v>
      </c>
      <c r="S59" s="87">
        <v>2.0956578422871735E-3</v>
      </c>
      <c r="T59" s="87">
        <f t="shared" si="1"/>
        <v>1.216785680652676E-2</v>
      </c>
      <c r="U59" s="87">
        <f>R59/'סכום נכסי הקרן'!$C$42</f>
        <v>1.3250782058237568E-3</v>
      </c>
    </row>
    <row r="60" spans="2:21">
      <c r="B60" s="79" t="s">
        <v>451</v>
      </c>
      <c r="C60" s="76" t="s">
        <v>452</v>
      </c>
      <c r="D60" s="89" t="s">
        <v>120</v>
      </c>
      <c r="E60" s="89" t="s">
        <v>334</v>
      </c>
      <c r="F60" s="76" t="s">
        <v>453</v>
      </c>
      <c r="G60" s="89" t="s">
        <v>399</v>
      </c>
      <c r="H60" s="76" t="s">
        <v>435</v>
      </c>
      <c r="I60" s="76" t="s">
        <v>160</v>
      </c>
      <c r="J60" s="76"/>
      <c r="K60" s="86">
        <v>3.0599999999998637</v>
      </c>
      <c r="L60" s="89" t="s">
        <v>164</v>
      </c>
      <c r="M60" s="90">
        <v>4.7500000000000001E-2</v>
      </c>
      <c r="N60" s="90">
        <v>1.329999999999818E-2</v>
      </c>
      <c r="O60" s="86">
        <v>3885298.569745</v>
      </c>
      <c r="P60" s="88">
        <v>135.75</v>
      </c>
      <c r="Q60" s="76"/>
      <c r="R60" s="86">
        <v>5274.2927458119993</v>
      </c>
      <c r="S60" s="87">
        <v>2.0586544639140569E-3</v>
      </c>
      <c r="T60" s="87">
        <f t="shared" si="1"/>
        <v>2.065962587327522E-2</v>
      </c>
      <c r="U60" s="87">
        <f>R60/'סכום נכסי הקרן'!$C$42</f>
        <v>2.2498308798691228E-3</v>
      </c>
    </row>
    <row r="61" spans="2:21">
      <c r="B61" s="79" t="s">
        <v>454</v>
      </c>
      <c r="C61" s="76" t="s">
        <v>455</v>
      </c>
      <c r="D61" s="89" t="s">
        <v>120</v>
      </c>
      <c r="E61" s="89" t="s">
        <v>334</v>
      </c>
      <c r="F61" s="76" t="s">
        <v>453</v>
      </c>
      <c r="G61" s="89" t="s">
        <v>399</v>
      </c>
      <c r="H61" s="76" t="s">
        <v>435</v>
      </c>
      <c r="I61" s="76" t="s">
        <v>160</v>
      </c>
      <c r="J61" s="76"/>
      <c r="K61" s="86">
        <v>5.2899999999976366</v>
      </c>
      <c r="L61" s="89" t="s">
        <v>164</v>
      </c>
      <c r="M61" s="90">
        <v>5.0000000000000001E-3</v>
      </c>
      <c r="N61" s="90">
        <v>1.2499999999997591E-2</v>
      </c>
      <c r="O61" s="86">
        <v>1081978.4341140001</v>
      </c>
      <c r="P61" s="88">
        <v>95.8</v>
      </c>
      <c r="Q61" s="76"/>
      <c r="R61" s="86">
        <v>1036.5353399049998</v>
      </c>
      <c r="S61" s="87">
        <v>1.4342827371140649E-3</v>
      </c>
      <c r="T61" s="87">
        <f t="shared" si="1"/>
        <v>4.060152395573678E-3</v>
      </c>
      <c r="U61" s="87">
        <f>R61/'סכום נכסי הקרן'!$C$42</f>
        <v>4.4215012859224226E-4</v>
      </c>
    </row>
    <row r="62" spans="2:21">
      <c r="B62" s="79" t="s">
        <v>456</v>
      </c>
      <c r="C62" s="76" t="s">
        <v>457</v>
      </c>
      <c r="D62" s="89" t="s">
        <v>120</v>
      </c>
      <c r="E62" s="89" t="s">
        <v>334</v>
      </c>
      <c r="F62" s="76" t="s">
        <v>458</v>
      </c>
      <c r="G62" s="89" t="s">
        <v>459</v>
      </c>
      <c r="H62" s="76" t="s">
        <v>429</v>
      </c>
      <c r="I62" s="76" t="s">
        <v>338</v>
      </c>
      <c r="J62" s="76"/>
      <c r="K62" s="86">
        <v>0.99000000002214816</v>
      </c>
      <c r="L62" s="89" t="s">
        <v>164</v>
      </c>
      <c r="M62" s="90">
        <v>4.6500000000000007E-2</v>
      </c>
      <c r="N62" s="90">
        <v>1.5500000001107407E-2</v>
      </c>
      <c r="O62" s="86">
        <v>5336.5090799999998</v>
      </c>
      <c r="P62" s="88">
        <v>126.91</v>
      </c>
      <c r="Q62" s="76"/>
      <c r="R62" s="86">
        <v>6.772563915000001</v>
      </c>
      <c r="S62" s="87">
        <v>1.0532814808798601E-4</v>
      </c>
      <c r="T62" s="87">
        <f t="shared" si="1"/>
        <v>2.6528416875958427E-5</v>
      </c>
      <c r="U62" s="87">
        <f>R62/'סכום נכסי הקרן'!$C$42</f>
        <v>2.8889415446181315E-6</v>
      </c>
    </row>
    <row r="63" spans="2:21">
      <c r="B63" s="79" t="s">
        <v>460</v>
      </c>
      <c r="C63" s="76" t="s">
        <v>461</v>
      </c>
      <c r="D63" s="89" t="s">
        <v>120</v>
      </c>
      <c r="E63" s="89" t="s">
        <v>334</v>
      </c>
      <c r="F63" s="76" t="s">
        <v>462</v>
      </c>
      <c r="G63" s="89" t="s">
        <v>463</v>
      </c>
      <c r="H63" s="76" t="s">
        <v>435</v>
      </c>
      <c r="I63" s="76" t="s">
        <v>160</v>
      </c>
      <c r="J63" s="76"/>
      <c r="K63" s="86">
        <v>6.8000000000002938</v>
      </c>
      <c r="L63" s="89" t="s">
        <v>164</v>
      </c>
      <c r="M63" s="90">
        <v>3.85E-2</v>
      </c>
      <c r="N63" s="90">
        <v>5.9000000000017658E-3</v>
      </c>
      <c r="O63" s="86">
        <v>2699091.47217</v>
      </c>
      <c r="P63" s="88">
        <v>125.9</v>
      </c>
      <c r="Q63" s="76"/>
      <c r="R63" s="86">
        <v>3398.1560686600001</v>
      </c>
      <c r="S63" s="87">
        <v>1.0124344003593526E-3</v>
      </c>
      <c r="T63" s="87">
        <f t="shared" si="1"/>
        <v>1.3310719829357338E-2</v>
      </c>
      <c r="U63" s="87">
        <f>R63/'סכום נכסי הקרן'!$C$42</f>
        <v>1.4495358574771156E-3</v>
      </c>
    </row>
    <row r="64" spans="2:21">
      <c r="B64" s="79" t="s">
        <v>464</v>
      </c>
      <c r="C64" s="76" t="s">
        <v>465</v>
      </c>
      <c r="D64" s="89" t="s">
        <v>120</v>
      </c>
      <c r="E64" s="89" t="s">
        <v>334</v>
      </c>
      <c r="F64" s="76" t="s">
        <v>462</v>
      </c>
      <c r="G64" s="89" t="s">
        <v>463</v>
      </c>
      <c r="H64" s="76" t="s">
        <v>435</v>
      </c>
      <c r="I64" s="76" t="s">
        <v>160</v>
      </c>
      <c r="J64" s="76"/>
      <c r="K64" s="86">
        <v>4.6700000000002868</v>
      </c>
      <c r="L64" s="89" t="s">
        <v>164</v>
      </c>
      <c r="M64" s="90">
        <v>4.4999999999999998E-2</v>
      </c>
      <c r="N64" s="90">
        <v>4.0000000000002646E-3</v>
      </c>
      <c r="O64" s="86">
        <v>6072873.5246569999</v>
      </c>
      <c r="P64" s="88">
        <v>124.05</v>
      </c>
      <c r="Q64" s="76"/>
      <c r="R64" s="86">
        <v>7533.3998827519999</v>
      </c>
      <c r="S64" s="87">
        <v>2.0546978018039686E-3</v>
      </c>
      <c r="T64" s="87">
        <f t="shared" si="1"/>
        <v>2.9508643268808688E-2</v>
      </c>
      <c r="U64" s="87">
        <f>R64/'סכום נכסי הקרן'!$C$42</f>
        <v>3.2134878558032201E-3</v>
      </c>
    </row>
    <row r="65" spans="2:21">
      <c r="B65" s="79" t="s">
        <v>466</v>
      </c>
      <c r="C65" s="76" t="s">
        <v>467</v>
      </c>
      <c r="D65" s="89" t="s">
        <v>120</v>
      </c>
      <c r="E65" s="89" t="s">
        <v>334</v>
      </c>
      <c r="F65" s="76" t="s">
        <v>462</v>
      </c>
      <c r="G65" s="89" t="s">
        <v>463</v>
      </c>
      <c r="H65" s="76" t="s">
        <v>435</v>
      </c>
      <c r="I65" s="76" t="s">
        <v>160</v>
      </c>
      <c r="J65" s="76"/>
      <c r="K65" s="86">
        <v>9.390000000000235</v>
      </c>
      <c r="L65" s="89" t="s">
        <v>164</v>
      </c>
      <c r="M65" s="90">
        <v>2.3900000000000001E-2</v>
      </c>
      <c r="N65" s="90">
        <v>7.1999999999987473E-3</v>
      </c>
      <c r="O65" s="86">
        <v>2457379.8080000002</v>
      </c>
      <c r="P65" s="88">
        <v>116.99</v>
      </c>
      <c r="Q65" s="76"/>
      <c r="R65" s="86">
        <v>2874.888610088</v>
      </c>
      <c r="S65" s="87">
        <v>1.2469768190513887E-3</v>
      </c>
      <c r="T65" s="87">
        <f t="shared" si="1"/>
        <v>1.1261059249871863E-2</v>
      </c>
      <c r="U65" s="87">
        <f>R65/'סכום נכסי הקרן'!$C$42</f>
        <v>1.2263280562679929E-3</v>
      </c>
    </row>
    <row r="66" spans="2:21">
      <c r="B66" s="79" t="s">
        <v>468</v>
      </c>
      <c r="C66" s="76" t="s">
        <v>469</v>
      </c>
      <c r="D66" s="89" t="s">
        <v>120</v>
      </c>
      <c r="E66" s="89" t="s">
        <v>334</v>
      </c>
      <c r="F66" s="76" t="s">
        <v>470</v>
      </c>
      <c r="G66" s="89" t="s">
        <v>399</v>
      </c>
      <c r="H66" s="76" t="s">
        <v>435</v>
      </c>
      <c r="I66" s="76" t="s">
        <v>160</v>
      </c>
      <c r="J66" s="76"/>
      <c r="K66" s="86">
        <v>5.329999999997618</v>
      </c>
      <c r="L66" s="89" t="s">
        <v>164</v>
      </c>
      <c r="M66" s="90">
        <v>1.5800000000000002E-2</v>
      </c>
      <c r="N66" s="90">
        <v>1.1100000000000245E-2</v>
      </c>
      <c r="O66" s="86">
        <v>785792.67001999984</v>
      </c>
      <c r="P66" s="88">
        <v>103.67</v>
      </c>
      <c r="Q66" s="76"/>
      <c r="R66" s="86">
        <v>814.63126091800007</v>
      </c>
      <c r="S66" s="87">
        <v>1.3725764040917717E-3</v>
      </c>
      <c r="T66" s="87">
        <f t="shared" si="1"/>
        <v>3.1909448121938268E-3</v>
      </c>
      <c r="U66" s="87">
        <f>R66/'סכום נכסי הקרן'!$C$42</f>
        <v>3.4749352279987499E-4</v>
      </c>
    </row>
    <row r="67" spans="2:21">
      <c r="B67" s="79" t="s">
        <v>471</v>
      </c>
      <c r="C67" s="76" t="s">
        <v>472</v>
      </c>
      <c r="D67" s="89" t="s">
        <v>120</v>
      </c>
      <c r="E67" s="89" t="s">
        <v>334</v>
      </c>
      <c r="F67" s="76" t="s">
        <v>470</v>
      </c>
      <c r="G67" s="89" t="s">
        <v>399</v>
      </c>
      <c r="H67" s="76" t="s">
        <v>435</v>
      </c>
      <c r="I67" s="76" t="s">
        <v>160</v>
      </c>
      <c r="J67" s="76"/>
      <c r="K67" s="86">
        <v>7.9399999999964415</v>
      </c>
      <c r="L67" s="89" t="s">
        <v>164</v>
      </c>
      <c r="M67" s="90">
        <v>8.3999999999999995E-3</v>
      </c>
      <c r="N67" s="90">
        <v>1.2499999999992588E-2</v>
      </c>
      <c r="O67" s="86">
        <v>702101.76552799996</v>
      </c>
      <c r="P67" s="88">
        <v>96.13</v>
      </c>
      <c r="Q67" s="76"/>
      <c r="R67" s="86">
        <v>674.93040381000014</v>
      </c>
      <c r="S67" s="87">
        <v>2.8084070621119997E-3</v>
      </c>
      <c r="T67" s="87">
        <f t="shared" si="1"/>
        <v>2.6437306962692046E-3</v>
      </c>
      <c r="U67" s="87">
        <f>R67/'סכום נכסי הקרן'!$C$42</f>
        <v>2.8790196855493257E-4</v>
      </c>
    </row>
    <row r="68" spans="2:21">
      <c r="B68" s="79" t="s">
        <v>473</v>
      </c>
      <c r="C68" s="76" t="s">
        <v>474</v>
      </c>
      <c r="D68" s="89" t="s">
        <v>120</v>
      </c>
      <c r="E68" s="89" t="s">
        <v>334</v>
      </c>
      <c r="F68" s="76" t="s">
        <v>475</v>
      </c>
      <c r="G68" s="89" t="s">
        <v>459</v>
      </c>
      <c r="H68" s="76" t="s">
        <v>435</v>
      </c>
      <c r="I68" s="76" t="s">
        <v>160</v>
      </c>
      <c r="J68" s="76"/>
      <c r="K68" s="86">
        <v>0.92000000000610938</v>
      </c>
      <c r="L68" s="89" t="s">
        <v>164</v>
      </c>
      <c r="M68" s="90">
        <v>4.8899999999999999E-2</v>
      </c>
      <c r="N68" s="90">
        <v>7.1999999994501584E-3</v>
      </c>
      <c r="O68" s="86">
        <v>5287.3600659999993</v>
      </c>
      <c r="P68" s="88">
        <v>123.83</v>
      </c>
      <c r="Q68" s="76"/>
      <c r="R68" s="86">
        <v>6.5473376129999998</v>
      </c>
      <c r="S68" s="87">
        <v>2.8398814807541976E-4</v>
      </c>
      <c r="T68" s="87">
        <f t="shared" si="1"/>
        <v>2.5646196005712635E-5</v>
      </c>
      <c r="U68" s="87">
        <f>R68/'סכום נכסי הקרן'!$C$42</f>
        <v>2.7928677933837715E-6</v>
      </c>
    </row>
    <row r="69" spans="2:21">
      <c r="B69" s="79" t="s">
        <v>476</v>
      </c>
      <c r="C69" s="76" t="s">
        <v>477</v>
      </c>
      <c r="D69" s="89" t="s">
        <v>120</v>
      </c>
      <c r="E69" s="89" t="s">
        <v>334</v>
      </c>
      <c r="F69" s="76" t="s">
        <v>357</v>
      </c>
      <c r="G69" s="89" t="s">
        <v>344</v>
      </c>
      <c r="H69" s="76" t="s">
        <v>429</v>
      </c>
      <c r="I69" s="76" t="s">
        <v>338</v>
      </c>
      <c r="J69" s="76"/>
      <c r="K69" s="86">
        <v>2.9999999999992197</v>
      </c>
      <c r="L69" s="89" t="s">
        <v>164</v>
      </c>
      <c r="M69" s="90">
        <v>1.6399999999999998E-2</v>
      </c>
      <c r="N69" s="90">
        <v>2.9599999999988764E-2</v>
      </c>
      <c r="O69" s="86">
        <f>1329265.28/50000</f>
        <v>26.585305600000002</v>
      </c>
      <c r="P69" s="88">
        <v>4820001</v>
      </c>
      <c r="Q69" s="76"/>
      <c r="R69" s="86">
        <v>1281.4120764639999</v>
      </c>
      <c r="S69" s="87">
        <f>10828.1629195178%/50000</f>
        <v>2.1656325839035599E-3</v>
      </c>
      <c r="T69" s="87">
        <f t="shared" si="1"/>
        <v>5.019344842067024E-3</v>
      </c>
      <c r="U69" s="87">
        <f>R69/'סכום נכסי הקרן'!$C$42</f>
        <v>5.4660607562124943E-4</v>
      </c>
    </row>
    <row r="70" spans="2:21">
      <c r="B70" s="79" t="s">
        <v>478</v>
      </c>
      <c r="C70" s="76" t="s">
        <v>479</v>
      </c>
      <c r="D70" s="89" t="s">
        <v>120</v>
      </c>
      <c r="E70" s="89" t="s">
        <v>334</v>
      </c>
      <c r="F70" s="76" t="s">
        <v>357</v>
      </c>
      <c r="G70" s="89" t="s">
        <v>344</v>
      </c>
      <c r="H70" s="76" t="s">
        <v>429</v>
      </c>
      <c r="I70" s="76" t="s">
        <v>338</v>
      </c>
      <c r="J70" s="76"/>
      <c r="K70" s="86">
        <v>7.2299999999935842</v>
      </c>
      <c r="L70" s="89" t="s">
        <v>164</v>
      </c>
      <c r="M70" s="90">
        <v>2.7799999999999998E-2</v>
      </c>
      <c r="N70" s="90">
        <v>3.0299999999980221E-2</v>
      </c>
      <c r="O70" s="86">
        <f>501589.9455/50000</f>
        <v>10.031798909999999</v>
      </c>
      <c r="P70" s="88">
        <v>4940000</v>
      </c>
      <c r="Q70" s="76"/>
      <c r="R70" s="86">
        <v>495.57086916599997</v>
      </c>
      <c r="S70" s="87">
        <f>11994.0206958393%/50000</f>
        <v>2.39880413916786E-3</v>
      </c>
      <c r="T70" s="87">
        <f t="shared" si="1"/>
        <v>1.9411718772707511E-3</v>
      </c>
      <c r="U70" s="87">
        <f>R70/'סכום נכסי הקרן'!$C$42</f>
        <v>2.1139339402397855E-4</v>
      </c>
    </row>
    <row r="71" spans="2:21">
      <c r="B71" s="79" t="s">
        <v>480</v>
      </c>
      <c r="C71" s="76" t="s">
        <v>481</v>
      </c>
      <c r="D71" s="89" t="s">
        <v>120</v>
      </c>
      <c r="E71" s="89" t="s">
        <v>334</v>
      </c>
      <c r="F71" s="76" t="s">
        <v>357</v>
      </c>
      <c r="G71" s="89" t="s">
        <v>344</v>
      </c>
      <c r="H71" s="76" t="s">
        <v>429</v>
      </c>
      <c r="I71" s="76" t="s">
        <v>338</v>
      </c>
      <c r="J71" s="76"/>
      <c r="K71" s="86">
        <v>4.4299999999983468</v>
      </c>
      <c r="L71" s="89" t="s">
        <v>164</v>
      </c>
      <c r="M71" s="90">
        <v>2.4199999999999999E-2</v>
      </c>
      <c r="N71" s="90">
        <v>2.8199999999985827E-2</v>
      </c>
      <c r="O71" s="86">
        <f>1069123.91075/50000</f>
        <v>21.382478214999999</v>
      </c>
      <c r="P71" s="88">
        <v>4949250</v>
      </c>
      <c r="Q71" s="76"/>
      <c r="R71" s="86">
        <v>1058.2722806249999</v>
      </c>
      <c r="S71" s="87">
        <f>3709.27353415675%/50000</f>
        <v>7.4185470683134998E-4</v>
      </c>
      <c r="T71" s="87">
        <f t="shared" si="1"/>
        <v>4.1452969039556496E-3</v>
      </c>
      <c r="U71" s="87">
        <f>R71/'סכום נכסי הקרן'!$C$42</f>
        <v>4.5142235575569898E-4</v>
      </c>
    </row>
    <row r="72" spans="2:21">
      <c r="B72" s="79" t="s">
        <v>482</v>
      </c>
      <c r="C72" s="76" t="s">
        <v>483</v>
      </c>
      <c r="D72" s="89" t="s">
        <v>120</v>
      </c>
      <c r="E72" s="89" t="s">
        <v>334</v>
      </c>
      <c r="F72" s="76" t="s">
        <v>357</v>
      </c>
      <c r="G72" s="89" t="s">
        <v>344</v>
      </c>
      <c r="H72" s="76" t="s">
        <v>429</v>
      </c>
      <c r="I72" s="76" t="s">
        <v>338</v>
      </c>
      <c r="J72" s="76"/>
      <c r="K72" s="86">
        <v>4.0399999999992824</v>
      </c>
      <c r="L72" s="89" t="s">
        <v>164</v>
      </c>
      <c r="M72" s="90">
        <v>1.95E-2</v>
      </c>
      <c r="N72" s="90">
        <v>3.1199999999991283E-2</v>
      </c>
      <c r="O72" s="86">
        <f>1629907.70075/50000</f>
        <v>32.598154014999999</v>
      </c>
      <c r="P72" s="88">
        <v>4788222</v>
      </c>
      <c r="Q72" s="76"/>
      <c r="R72" s="86">
        <v>1560.872018903</v>
      </c>
      <c r="S72" s="87">
        <f>6567.17716567952%/50000</f>
        <v>1.313435433135904E-3</v>
      </c>
      <c r="T72" s="87">
        <f t="shared" si="1"/>
        <v>6.114001156307676E-3</v>
      </c>
      <c r="U72" s="87">
        <f>R72/'סכום נכסי הקרן'!$C$42</f>
        <v>6.6581402225730844E-4</v>
      </c>
    </row>
    <row r="73" spans="2:21">
      <c r="B73" s="79" t="s">
        <v>484</v>
      </c>
      <c r="C73" s="76" t="s">
        <v>485</v>
      </c>
      <c r="D73" s="89" t="s">
        <v>120</v>
      </c>
      <c r="E73" s="89" t="s">
        <v>334</v>
      </c>
      <c r="F73" s="76" t="s">
        <v>357</v>
      </c>
      <c r="G73" s="89" t="s">
        <v>344</v>
      </c>
      <c r="H73" s="76" t="s">
        <v>435</v>
      </c>
      <c r="I73" s="76" t="s">
        <v>160</v>
      </c>
      <c r="J73" s="76"/>
      <c r="K73" s="86">
        <v>0.11000000000018159</v>
      </c>
      <c r="L73" s="89" t="s">
        <v>164</v>
      </c>
      <c r="M73" s="90">
        <v>0.05</v>
      </c>
      <c r="N73" s="90">
        <v>3.0799999999995355E-2</v>
      </c>
      <c r="O73" s="86">
        <v>1784412.0623329999</v>
      </c>
      <c r="P73" s="88">
        <v>111.1</v>
      </c>
      <c r="Q73" s="76"/>
      <c r="R73" s="86">
        <v>1982.4819725240002</v>
      </c>
      <c r="S73" s="87">
        <v>1.7844138467468466E-3</v>
      </c>
      <c r="T73" s="87">
        <f t="shared" si="1"/>
        <v>7.7654650256909425E-3</v>
      </c>
      <c r="U73" s="87">
        <f>R73/'סכום נכסי הקרן'!$C$42</f>
        <v>8.4565824756503379E-4</v>
      </c>
    </row>
    <row r="74" spans="2:21">
      <c r="B74" s="79" t="s">
        <v>486</v>
      </c>
      <c r="C74" s="76" t="s">
        <v>487</v>
      </c>
      <c r="D74" s="89" t="s">
        <v>120</v>
      </c>
      <c r="E74" s="89" t="s">
        <v>334</v>
      </c>
      <c r="F74" s="76" t="s">
        <v>488</v>
      </c>
      <c r="G74" s="89" t="s">
        <v>399</v>
      </c>
      <c r="H74" s="76" t="s">
        <v>429</v>
      </c>
      <c r="I74" s="76" t="s">
        <v>338</v>
      </c>
      <c r="J74" s="76"/>
      <c r="K74" s="86">
        <v>3.3500000000002896</v>
      </c>
      <c r="L74" s="89" t="s">
        <v>164</v>
      </c>
      <c r="M74" s="90">
        <v>2.8500000000000001E-2</v>
      </c>
      <c r="N74" s="90">
        <v>1.3900000000002473E-2</v>
      </c>
      <c r="O74" s="86">
        <v>1767586.8098289999</v>
      </c>
      <c r="P74" s="88">
        <v>107.5</v>
      </c>
      <c r="Q74" s="76"/>
      <c r="R74" s="86">
        <v>1900.1557607269999</v>
      </c>
      <c r="S74" s="87">
        <v>2.5879748313748169E-3</v>
      </c>
      <c r="T74" s="87">
        <f t="shared" si="1"/>
        <v>7.4429898015690799E-3</v>
      </c>
      <c r="U74" s="87">
        <f>R74/'סכום נכסי הקרן'!$C$42</f>
        <v>8.105407327720582E-4</v>
      </c>
    </row>
    <row r="75" spans="2:21">
      <c r="B75" s="79" t="s">
        <v>489</v>
      </c>
      <c r="C75" s="76" t="s">
        <v>490</v>
      </c>
      <c r="D75" s="89" t="s">
        <v>120</v>
      </c>
      <c r="E75" s="89" t="s">
        <v>334</v>
      </c>
      <c r="F75" s="76" t="s">
        <v>488</v>
      </c>
      <c r="G75" s="89" t="s">
        <v>399</v>
      </c>
      <c r="H75" s="76" t="s">
        <v>429</v>
      </c>
      <c r="I75" s="76" t="s">
        <v>338</v>
      </c>
      <c r="J75" s="76"/>
      <c r="K75" s="86">
        <v>4.8299999999976144</v>
      </c>
      <c r="L75" s="89" t="s">
        <v>164</v>
      </c>
      <c r="M75" s="90">
        <v>2.4E-2</v>
      </c>
      <c r="N75" s="90">
        <v>1.1800000000012207E-2</v>
      </c>
      <c r="O75" s="86">
        <v>168173.31542599999</v>
      </c>
      <c r="P75" s="88">
        <v>107.18</v>
      </c>
      <c r="Q75" s="76"/>
      <c r="R75" s="86">
        <v>180.24815582099998</v>
      </c>
      <c r="S75" s="87">
        <v>3.4247680817907361E-4</v>
      </c>
      <c r="T75" s="87">
        <f t="shared" ref="T75:T106" si="2">R75/$R$11</f>
        <v>7.0603958541485385E-4</v>
      </c>
      <c r="U75" s="87">
        <f>R75/'סכום נכסי הקרן'!$C$42</f>
        <v>7.6887629593096174E-5</v>
      </c>
    </row>
    <row r="76" spans="2:21">
      <c r="B76" s="79" t="s">
        <v>491</v>
      </c>
      <c r="C76" s="76" t="s">
        <v>492</v>
      </c>
      <c r="D76" s="89" t="s">
        <v>120</v>
      </c>
      <c r="E76" s="89" t="s">
        <v>334</v>
      </c>
      <c r="F76" s="76" t="s">
        <v>493</v>
      </c>
      <c r="G76" s="89" t="s">
        <v>399</v>
      </c>
      <c r="H76" s="76" t="s">
        <v>429</v>
      </c>
      <c r="I76" s="76" t="s">
        <v>338</v>
      </c>
      <c r="J76" s="76"/>
      <c r="K76" s="86">
        <v>1.999999999960568E-2</v>
      </c>
      <c r="L76" s="89" t="s">
        <v>164</v>
      </c>
      <c r="M76" s="90">
        <v>5.0999999999999997E-2</v>
      </c>
      <c r="N76" s="90">
        <v>1.0299999999994083E-2</v>
      </c>
      <c r="O76" s="86">
        <v>623650.65449800005</v>
      </c>
      <c r="P76" s="88">
        <v>113.86</v>
      </c>
      <c r="Q76" s="76"/>
      <c r="R76" s="86">
        <v>710.08866541400005</v>
      </c>
      <c r="S76" s="87">
        <v>1.4038338386105648E-3</v>
      </c>
      <c r="T76" s="87">
        <f t="shared" si="2"/>
        <v>2.7814470814035209E-3</v>
      </c>
      <c r="U76" s="87">
        <f>R76/'סכום נכסי הקרן'!$C$42</f>
        <v>3.0289926704618608E-4</v>
      </c>
    </row>
    <row r="77" spans="2:21">
      <c r="B77" s="79" t="s">
        <v>494</v>
      </c>
      <c r="C77" s="76" t="s">
        <v>495</v>
      </c>
      <c r="D77" s="89" t="s">
        <v>120</v>
      </c>
      <c r="E77" s="89" t="s">
        <v>334</v>
      </c>
      <c r="F77" s="76" t="s">
        <v>493</v>
      </c>
      <c r="G77" s="89" t="s">
        <v>399</v>
      </c>
      <c r="H77" s="76" t="s">
        <v>429</v>
      </c>
      <c r="I77" s="76" t="s">
        <v>338</v>
      </c>
      <c r="J77" s="76"/>
      <c r="K77" s="86">
        <v>1.4700000000004088</v>
      </c>
      <c r="L77" s="89" t="s">
        <v>164</v>
      </c>
      <c r="M77" s="90">
        <v>2.5499999999999998E-2</v>
      </c>
      <c r="N77" s="90">
        <v>1.8200000000001167E-2</v>
      </c>
      <c r="O77" s="86">
        <v>2454142.919435</v>
      </c>
      <c r="P77" s="88">
        <v>102.15</v>
      </c>
      <c r="Q77" s="86">
        <v>60.840152492000009</v>
      </c>
      <c r="R77" s="86">
        <v>2567.747144685</v>
      </c>
      <c r="S77" s="87">
        <v>2.2792728144163214E-3</v>
      </c>
      <c r="T77" s="87">
        <f t="shared" si="2"/>
        <v>1.0057973249301643E-2</v>
      </c>
      <c r="U77" s="87">
        <f>R77/'סכום נכסי הקרן'!$C$42</f>
        <v>1.0953121292698912E-3</v>
      </c>
    </row>
    <row r="78" spans="2:21">
      <c r="B78" s="79" t="s">
        <v>496</v>
      </c>
      <c r="C78" s="76" t="s">
        <v>497</v>
      </c>
      <c r="D78" s="89" t="s">
        <v>120</v>
      </c>
      <c r="E78" s="89" t="s">
        <v>334</v>
      </c>
      <c r="F78" s="76" t="s">
        <v>493</v>
      </c>
      <c r="G78" s="89" t="s">
        <v>399</v>
      </c>
      <c r="H78" s="76" t="s">
        <v>429</v>
      </c>
      <c r="I78" s="76" t="s">
        <v>338</v>
      </c>
      <c r="J78" s="76"/>
      <c r="K78" s="86">
        <v>5.8400000000014058</v>
      </c>
      <c r="L78" s="89" t="s">
        <v>164</v>
      </c>
      <c r="M78" s="90">
        <v>2.35E-2</v>
      </c>
      <c r="N78" s="90">
        <v>1.3400000000000944E-2</v>
      </c>
      <c r="O78" s="86">
        <v>1767864.269748</v>
      </c>
      <c r="P78" s="88">
        <v>107.81</v>
      </c>
      <c r="Q78" s="76"/>
      <c r="R78" s="86">
        <v>1905.934440923</v>
      </c>
      <c r="S78" s="87">
        <v>2.2524597283435856E-3</v>
      </c>
      <c r="T78" s="87">
        <f t="shared" si="2"/>
        <v>7.4656251342372299E-3</v>
      </c>
      <c r="U78" s="87">
        <f>R78/'סכום נכסי הקרן'!$C$42</f>
        <v>8.1300571789450372E-4</v>
      </c>
    </row>
    <row r="79" spans="2:21">
      <c r="B79" s="79" t="s">
        <v>498</v>
      </c>
      <c r="C79" s="76" t="s">
        <v>499</v>
      </c>
      <c r="D79" s="89" t="s">
        <v>120</v>
      </c>
      <c r="E79" s="89" t="s">
        <v>334</v>
      </c>
      <c r="F79" s="76" t="s">
        <v>493</v>
      </c>
      <c r="G79" s="89" t="s">
        <v>399</v>
      </c>
      <c r="H79" s="76" t="s">
        <v>429</v>
      </c>
      <c r="I79" s="76" t="s">
        <v>338</v>
      </c>
      <c r="J79" s="76"/>
      <c r="K79" s="86">
        <v>4.5999999999994152</v>
      </c>
      <c r="L79" s="89" t="s">
        <v>164</v>
      </c>
      <c r="M79" s="90">
        <v>1.7600000000000001E-2</v>
      </c>
      <c r="N79" s="90">
        <v>1.3299999999997274E-2</v>
      </c>
      <c r="O79" s="86">
        <v>2918720.3688129997</v>
      </c>
      <c r="P79" s="88">
        <v>103.5</v>
      </c>
      <c r="Q79" s="86">
        <v>59.283125575</v>
      </c>
      <c r="R79" s="86">
        <v>3080.1587072480002</v>
      </c>
      <c r="S79" s="87">
        <v>2.0623130898401012E-3</v>
      </c>
      <c r="T79" s="87">
        <f t="shared" si="2"/>
        <v>1.2065110828856331E-2</v>
      </c>
      <c r="U79" s="87">
        <f>R79/'סכום נכסי הקרן'!$C$42</f>
        <v>1.3138891806805523E-3</v>
      </c>
    </row>
    <row r="80" spans="2:21">
      <c r="B80" s="79" t="s">
        <v>500</v>
      </c>
      <c r="C80" s="76" t="s">
        <v>501</v>
      </c>
      <c r="D80" s="89" t="s">
        <v>120</v>
      </c>
      <c r="E80" s="89" t="s">
        <v>334</v>
      </c>
      <c r="F80" s="76" t="s">
        <v>493</v>
      </c>
      <c r="G80" s="89" t="s">
        <v>399</v>
      </c>
      <c r="H80" s="76" t="s">
        <v>429</v>
      </c>
      <c r="I80" s="76" t="s">
        <v>338</v>
      </c>
      <c r="J80" s="76"/>
      <c r="K80" s="86">
        <v>5.1699999999994306</v>
      </c>
      <c r="L80" s="89" t="s">
        <v>164</v>
      </c>
      <c r="M80" s="90">
        <v>2.1499999999999998E-2</v>
      </c>
      <c r="N80" s="90">
        <v>1.3899999999996825E-2</v>
      </c>
      <c r="O80" s="86">
        <v>2460812.5343769998</v>
      </c>
      <c r="P80" s="88">
        <v>106.17</v>
      </c>
      <c r="Q80" s="76"/>
      <c r="R80" s="86">
        <v>2612.6446407969997</v>
      </c>
      <c r="S80" s="87">
        <v>1.8835152641349269E-3</v>
      </c>
      <c r="T80" s="87">
        <f t="shared" si="2"/>
        <v>1.0233838624437915E-2</v>
      </c>
      <c r="U80" s="87">
        <f>R80/'סכום נכסי הקרן'!$C$42</f>
        <v>1.1144638483817641E-3</v>
      </c>
    </row>
    <row r="81" spans="2:21">
      <c r="B81" s="79" t="s">
        <v>502</v>
      </c>
      <c r="C81" s="76" t="s">
        <v>503</v>
      </c>
      <c r="D81" s="89" t="s">
        <v>120</v>
      </c>
      <c r="E81" s="89" t="s">
        <v>334</v>
      </c>
      <c r="F81" s="76" t="s">
        <v>493</v>
      </c>
      <c r="G81" s="89" t="s">
        <v>399</v>
      </c>
      <c r="H81" s="76" t="s">
        <v>429</v>
      </c>
      <c r="I81" s="76" t="s">
        <v>338</v>
      </c>
      <c r="J81" s="76"/>
      <c r="K81" s="86">
        <v>7.1999999999977558</v>
      </c>
      <c r="L81" s="89" t="s">
        <v>164</v>
      </c>
      <c r="M81" s="90">
        <v>6.5000000000000006E-3</v>
      </c>
      <c r="N81" s="90">
        <v>1.510000000000028E-2</v>
      </c>
      <c r="O81" s="86">
        <v>1126669.8909789999</v>
      </c>
      <c r="P81" s="88">
        <v>93.74</v>
      </c>
      <c r="Q81" s="86">
        <v>13.812502094999999</v>
      </c>
      <c r="R81" s="86">
        <v>1069.9528678470001</v>
      </c>
      <c r="S81" s="87">
        <v>2.8738646336565654E-3</v>
      </c>
      <c r="T81" s="87">
        <f t="shared" si="2"/>
        <v>4.1910502539528223E-3</v>
      </c>
      <c r="U81" s="87">
        <f>R81/'סכום נכסי הקרן'!$C$42</f>
        <v>4.5640489030460656E-4</v>
      </c>
    </row>
    <row r="82" spans="2:21">
      <c r="B82" s="79" t="s">
        <v>504</v>
      </c>
      <c r="C82" s="76" t="s">
        <v>505</v>
      </c>
      <c r="D82" s="89" t="s">
        <v>120</v>
      </c>
      <c r="E82" s="89" t="s">
        <v>334</v>
      </c>
      <c r="F82" s="76" t="s">
        <v>376</v>
      </c>
      <c r="G82" s="89" t="s">
        <v>344</v>
      </c>
      <c r="H82" s="76" t="s">
        <v>429</v>
      </c>
      <c r="I82" s="76" t="s">
        <v>338</v>
      </c>
      <c r="J82" s="76"/>
      <c r="K82" s="86">
        <v>0.99000000000017163</v>
      </c>
      <c r="L82" s="89" t="s">
        <v>164</v>
      </c>
      <c r="M82" s="90">
        <v>3.8800000000000001E-2</v>
      </c>
      <c r="N82" s="90">
        <v>1.6300000000001317E-2</v>
      </c>
      <c r="O82" s="86">
        <v>2315970.1997949998</v>
      </c>
      <c r="P82" s="88">
        <v>113.55</v>
      </c>
      <c r="Q82" s="86">
        <v>1391.9671496609999</v>
      </c>
      <c r="R82" s="86">
        <v>4021.7513115689999</v>
      </c>
      <c r="S82" s="87">
        <v>3.3818514200778965E-3</v>
      </c>
      <c r="T82" s="87">
        <f t="shared" si="2"/>
        <v>1.5753368547535514E-2</v>
      </c>
      <c r="U82" s="87">
        <f>R82/'סכום נכסי הקרן'!$C$42</f>
        <v>1.7155400217605981E-3</v>
      </c>
    </row>
    <row r="83" spans="2:21">
      <c r="B83" s="79" t="s">
        <v>506</v>
      </c>
      <c r="C83" s="76" t="s">
        <v>507</v>
      </c>
      <c r="D83" s="89" t="s">
        <v>120</v>
      </c>
      <c r="E83" s="89" t="s">
        <v>334</v>
      </c>
      <c r="F83" s="76" t="s">
        <v>508</v>
      </c>
      <c r="G83" s="89" t="s">
        <v>399</v>
      </c>
      <c r="H83" s="76" t="s">
        <v>429</v>
      </c>
      <c r="I83" s="76" t="s">
        <v>338</v>
      </c>
      <c r="J83" s="76"/>
      <c r="K83" s="86">
        <v>6.8100000000011871</v>
      </c>
      <c r="L83" s="89" t="s">
        <v>164</v>
      </c>
      <c r="M83" s="90">
        <v>3.5000000000000003E-2</v>
      </c>
      <c r="N83" s="90">
        <v>1.3100000000002141E-2</v>
      </c>
      <c r="O83" s="86">
        <v>866098.14797199995</v>
      </c>
      <c r="P83" s="88">
        <v>118.6</v>
      </c>
      <c r="Q83" s="76"/>
      <c r="R83" s="86">
        <v>1027.1924656380002</v>
      </c>
      <c r="S83" s="87">
        <v>1.1086591288590822E-3</v>
      </c>
      <c r="T83" s="87">
        <f t="shared" si="2"/>
        <v>4.0235559652578735E-3</v>
      </c>
      <c r="U83" s="87">
        <f>R83/'סכום נכסי הקרן'!$C$42</f>
        <v>4.3816478154275949E-4</v>
      </c>
    </row>
    <row r="84" spans="2:21">
      <c r="B84" s="79" t="s">
        <v>509</v>
      </c>
      <c r="C84" s="76" t="s">
        <v>510</v>
      </c>
      <c r="D84" s="89" t="s">
        <v>120</v>
      </c>
      <c r="E84" s="89" t="s">
        <v>334</v>
      </c>
      <c r="F84" s="76" t="s">
        <v>508</v>
      </c>
      <c r="G84" s="89" t="s">
        <v>399</v>
      </c>
      <c r="H84" s="76" t="s">
        <v>429</v>
      </c>
      <c r="I84" s="76" t="s">
        <v>338</v>
      </c>
      <c r="J84" s="76"/>
      <c r="K84" s="86">
        <v>2.6100000000019064</v>
      </c>
      <c r="L84" s="89" t="s">
        <v>164</v>
      </c>
      <c r="M84" s="90">
        <v>0.04</v>
      </c>
      <c r="N84" s="90">
        <v>9.0999999999889589E-3</v>
      </c>
      <c r="O84" s="86">
        <v>91342.779510999986</v>
      </c>
      <c r="P84" s="88">
        <v>109.1</v>
      </c>
      <c r="Q84" s="76"/>
      <c r="R84" s="86">
        <v>99.654975521000011</v>
      </c>
      <c r="S84" s="87">
        <v>2.895474564887431E-4</v>
      </c>
      <c r="T84" s="87">
        <f t="shared" si="2"/>
        <v>3.9035271834485453E-4</v>
      </c>
      <c r="U84" s="87">
        <f>R84/'סכום נכסי הקרן'!$C$42</f>
        <v>4.250936610179187E-5</v>
      </c>
    </row>
    <row r="85" spans="2:21">
      <c r="B85" s="79" t="s">
        <v>511</v>
      </c>
      <c r="C85" s="76" t="s">
        <v>512</v>
      </c>
      <c r="D85" s="89" t="s">
        <v>120</v>
      </c>
      <c r="E85" s="89" t="s">
        <v>334</v>
      </c>
      <c r="F85" s="76" t="s">
        <v>508</v>
      </c>
      <c r="G85" s="89" t="s">
        <v>399</v>
      </c>
      <c r="H85" s="76" t="s">
        <v>429</v>
      </c>
      <c r="I85" s="76" t="s">
        <v>338</v>
      </c>
      <c r="J85" s="76"/>
      <c r="K85" s="86">
        <v>5.3699999999995995</v>
      </c>
      <c r="L85" s="89" t="s">
        <v>164</v>
      </c>
      <c r="M85" s="90">
        <v>0.04</v>
      </c>
      <c r="N85" s="90">
        <v>1.2299999999998279E-2</v>
      </c>
      <c r="O85" s="86">
        <v>2075261.6248270003</v>
      </c>
      <c r="P85" s="88">
        <v>117.53</v>
      </c>
      <c r="Q85" s="76"/>
      <c r="R85" s="86">
        <v>2439.0550146539999</v>
      </c>
      <c r="S85" s="87">
        <v>2.0624702298359032E-3</v>
      </c>
      <c r="T85" s="87">
        <f t="shared" si="2"/>
        <v>9.5538807790104385E-3</v>
      </c>
      <c r="U85" s="87">
        <f>R85/'סכום נכסי הקרן'!$C$42</f>
        <v>1.0404165172715281E-3</v>
      </c>
    </row>
    <row r="86" spans="2:21">
      <c r="B86" s="79" t="s">
        <v>513</v>
      </c>
      <c r="C86" s="76" t="s">
        <v>514</v>
      </c>
      <c r="D86" s="89" t="s">
        <v>120</v>
      </c>
      <c r="E86" s="89" t="s">
        <v>334</v>
      </c>
      <c r="F86" s="76" t="s">
        <v>515</v>
      </c>
      <c r="G86" s="89" t="s">
        <v>151</v>
      </c>
      <c r="H86" s="76" t="s">
        <v>429</v>
      </c>
      <c r="I86" s="76" t="s">
        <v>338</v>
      </c>
      <c r="J86" s="76"/>
      <c r="K86" s="86">
        <v>3.9900000000035836</v>
      </c>
      <c r="L86" s="89" t="s">
        <v>164</v>
      </c>
      <c r="M86" s="90">
        <v>4.2999999999999997E-2</v>
      </c>
      <c r="N86" s="90">
        <v>7.5999999999913125E-3</v>
      </c>
      <c r="O86" s="86">
        <v>234618.39624000003</v>
      </c>
      <c r="P86" s="88">
        <v>117.75</v>
      </c>
      <c r="Q86" s="76"/>
      <c r="R86" s="86">
        <v>276.26317199900001</v>
      </c>
      <c r="S86" s="87">
        <v>2.5562170328470601E-4</v>
      </c>
      <c r="T86" s="87">
        <f t="shared" si="2"/>
        <v>1.0821344303642612E-3</v>
      </c>
      <c r="U86" s="87">
        <f>R86/'סכום נכסי הקרן'!$C$42</f>
        <v>1.1784431492307231E-4</v>
      </c>
    </row>
    <row r="87" spans="2:21">
      <c r="B87" s="79" t="s">
        <v>516</v>
      </c>
      <c r="C87" s="76" t="s">
        <v>517</v>
      </c>
      <c r="D87" s="89" t="s">
        <v>120</v>
      </c>
      <c r="E87" s="89" t="s">
        <v>334</v>
      </c>
      <c r="F87" s="76" t="s">
        <v>518</v>
      </c>
      <c r="G87" s="89" t="s">
        <v>519</v>
      </c>
      <c r="H87" s="76" t="s">
        <v>520</v>
      </c>
      <c r="I87" s="76" t="s">
        <v>338</v>
      </c>
      <c r="J87" s="76"/>
      <c r="K87" s="86">
        <v>7.1399999999998371</v>
      </c>
      <c r="L87" s="89" t="s">
        <v>164</v>
      </c>
      <c r="M87" s="90">
        <v>5.1500000000000004E-2</v>
      </c>
      <c r="N87" s="90">
        <v>2.2099999999998829E-2</v>
      </c>
      <c r="O87" s="86">
        <v>5337558.258808</v>
      </c>
      <c r="P87" s="88">
        <v>147.38</v>
      </c>
      <c r="Q87" s="76"/>
      <c r="R87" s="86">
        <v>7866.4929877519999</v>
      </c>
      <c r="S87" s="87">
        <v>1.405537670765499E-3</v>
      </c>
      <c r="T87" s="87">
        <f t="shared" si="2"/>
        <v>3.0813382930013847E-2</v>
      </c>
      <c r="U87" s="87">
        <f>R87/'סכום נכסי הקרן'!$C$42</f>
        <v>3.3555738547450769E-3</v>
      </c>
    </row>
    <row r="88" spans="2:21">
      <c r="B88" s="79" t="s">
        <v>521</v>
      </c>
      <c r="C88" s="76" t="s">
        <v>522</v>
      </c>
      <c r="D88" s="89" t="s">
        <v>120</v>
      </c>
      <c r="E88" s="89" t="s">
        <v>334</v>
      </c>
      <c r="F88" s="76" t="s">
        <v>523</v>
      </c>
      <c r="G88" s="89" t="s">
        <v>191</v>
      </c>
      <c r="H88" s="76" t="s">
        <v>524</v>
      </c>
      <c r="I88" s="76" t="s">
        <v>160</v>
      </c>
      <c r="J88" s="76"/>
      <c r="K88" s="86">
        <v>7.4400000000018922</v>
      </c>
      <c r="L88" s="89" t="s">
        <v>164</v>
      </c>
      <c r="M88" s="90">
        <v>1.7000000000000001E-2</v>
      </c>
      <c r="N88" s="90">
        <v>1.2500000000003479E-2</v>
      </c>
      <c r="O88" s="86">
        <v>704861.07225099998</v>
      </c>
      <c r="P88" s="88">
        <v>101.93</v>
      </c>
      <c r="Q88" s="76"/>
      <c r="R88" s="86">
        <v>718.464906531</v>
      </c>
      <c r="S88" s="87">
        <v>5.5534104838407235E-4</v>
      </c>
      <c r="T88" s="87">
        <f t="shared" si="2"/>
        <v>2.8142571691330978E-3</v>
      </c>
      <c r="U88" s="87">
        <f>R88/'סכום נכסי הקרן'!$C$42</f>
        <v>3.0647228182380151E-4</v>
      </c>
    </row>
    <row r="89" spans="2:21">
      <c r="B89" s="79" t="s">
        <v>525</v>
      </c>
      <c r="C89" s="76" t="s">
        <v>526</v>
      </c>
      <c r="D89" s="89" t="s">
        <v>120</v>
      </c>
      <c r="E89" s="89" t="s">
        <v>334</v>
      </c>
      <c r="F89" s="76" t="s">
        <v>523</v>
      </c>
      <c r="G89" s="89" t="s">
        <v>191</v>
      </c>
      <c r="H89" s="76" t="s">
        <v>524</v>
      </c>
      <c r="I89" s="76" t="s">
        <v>160</v>
      </c>
      <c r="J89" s="76"/>
      <c r="K89" s="86">
        <v>1.4000000000001041</v>
      </c>
      <c r="L89" s="89" t="s">
        <v>164</v>
      </c>
      <c r="M89" s="90">
        <v>3.7000000000000005E-2</v>
      </c>
      <c r="N89" s="90">
        <v>1.4000000000001041E-2</v>
      </c>
      <c r="O89" s="86">
        <v>1791841.1337659999</v>
      </c>
      <c r="P89" s="88">
        <v>107.21</v>
      </c>
      <c r="Q89" s="76"/>
      <c r="R89" s="86">
        <v>1921.032919172</v>
      </c>
      <c r="S89" s="87">
        <v>1.1945695438939446E-3</v>
      </c>
      <c r="T89" s="87">
        <f t="shared" si="2"/>
        <v>7.5247665067232012E-3</v>
      </c>
      <c r="U89" s="87">
        <f>R89/'סכום נכסי הקרן'!$C$42</f>
        <v>8.1944620655160485E-4</v>
      </c>
    </row>
    <row r="90" spans="2:21">
      <c r="B90" s="79" t="s">
        <v>527</v>
      </c>
      <c r="C90" s="76" t="s">
        <v>528</v>
      </c>
      <c r="D90" s="89" t="s">
        <v>120</v>
      </c>
      <c r="E90" s="89" t="s">
        <v>334</v>
      </c>
      <c r="F90" s="76" t="s">
        <v>523</v>
      </c>
      <c r="G90" s="89" t="s">
        <v>191</v>
      </c>
      <c r="H90" s="76" t="s">
        <v>524</v>
      </c>
      <c r="I90" s="76" t="s">
        <v>160</v>
      </c>
      <c r="J90" s="76"/>
      <c r="K90" s="86">
        <v>4.0499999999991667</v>
      </c>
      <c r="L90" s="89" t="s">
        <v>164</v>
      </c>
      <c r="M90" s="90">
        <v>2.2000000000000002E-2</v>
      </c>
      <c r="N90" s="90">
        <v>9.5999999999974734E-3</v>
      </c>
      <c r="O90" s="86">
        <v>1652145.6515860001</v>
      </c>
      <c r="P90" s="88">
        <v>105.38</v>
      </c>
      <c r="Q90" s="76"/>
      <c r="R90" s="86">
        <v>1741.0311912889999</v>
      </c>
      <c r="S90" s="87">
        <v>1.8738527764660957E-3</v>
      </c>
      <c r="T90" s="87">
        <f t="shared" si="2"/>
        <v>6.8196921898759375E-3</v>
      </c>
      <c r="U90" s="87">
        <f>R90/'סכום נכסי הקרן'!$C$42</f>
        <v>7.4266369459442577E-4</v>
      </c>
    </row>
    <row r="91" spans="2:21">
      <c r="B91" s="79" t="s">
        <v>529</v>
      </c>
      <c r="C91" s="76" t="s">
        <v>530</v>
      </c>
      <c r="D91" s="89" t="s">
        <v>120</v>
      </c>
      <c r="E91" s="89" t="s">
        <v>334</v>
      </c>
      <c r="F91" s="76" t="s">
        <v>444</v>
      </c>
      <c r="G91" s="89" t="s">
        <v>399</v>
      </c>
      <c r="H91" s="76" t="s">
        <v>524</v>
      </c>
      <c r="I91" s="76" t="s">
        <v>160</v>
      </c>
      <c r="J91" s="76"/>
      <c r="K91" s="86">
        <v>1.4599999999996374</v>
      </c>
      <c r="L91" s="89" t="s">
        <v>164</v>
      </c>
      <c r="M91" s="90">
        <v>2.8500000000000001E-2</v>
      </c>
      <c r="N91" s="90">
        <v>3.0400000000003626E-2</v>
      </c>
      <c r="O91" s="86">
        <v>541746.76168200001</v>
      </c>
      <c r="P91" s="88">
        <v>101.86</v>
      </c>
      <c r="Q91" s="76"/>
      <c r="R91" s="86">
        <v>551.82323707</v>
      </c>
      <c r="S91" s="87">
        <v>1.2654615044274237E-3</v>
      </c>
      <c r="T91" s="87">
        <f t="shared" si="2"/>
        <v>2.1615147614053626E-3</v>
      </c>
      <c r="U91" s="87">
        <f>R91/'סכום נכסי הקרן'!$C$42</f>
        <v>2.3538870874682368E-4</v>
      </c>
    </row>
    <row r="92" spans="2:21">
      <c r="B92" s="79" t="s">
        <v>531</v>
      </c>
      <c r="C92" s="76" t="s">
        <v>532</v>
      </c>
      <c r="D92" s="89" t="s">
        <v>120</v>
      </c>
      <c r="E92" s="89" t="s">
        <v>334</v>
      </c>
      <c r="F92" s="76" t="s">
        <v>444</v>
      </c>
      <c r="G92" s="89" t="s">
        <v>399</v>
      </c>
      <c r="H92" s="76" t="s">
        <v>524</v>
      </c>
      <c r="I92" s="76" t="s">
        <v>160</v>
      </c>
      <c r="J92" s="76"/>
      <c r="K92" s="86">
        <v>3.5199999999991003</v>
      </c>
      <c r="L92" s="89" t="s">
        <v>164</v>
      </c>
      <c r="M92" s="90">
        <v>2.5000000000000001E-2</v>
      </c>
      <c r="N92" s="90">
        <v>2.3499999999986251E-2</v>
      </c>
      <c r="O92" s="86">
        <v>396099.119397</v>
      </c>
      <c r="P92" s="88">
        <v>101.01</v>
      </c>
      <c r="Q92" s="76"/>
      <c r="R92" s="86">
        <v>400.099689893</v>
      </c>
      <c r="S92" s="87">
        <v>9.0601685644563527E-4</v>
      </c>
      <c r="T92" s="87">
        <f t="shared" si="2"/>
        <v>1.5672072642851083E-3</v>
      </c>
      <c r="U92" s="87">
        <f>R92/'סכום נכסי הקרן'!$C$42</f>
        <v>1.7066869070968654E-4</v>
      </c>
    </row>
    <row r="93" spans="2:21">
      <c r="B93" s="79" t="s">
        <v>533</v>
      </c>
      <c r="C93" s="76" t="s">
        <v>534</v>
      </c>
      <c r="D93" s="89" t="s">
        <v>120</v>
      </c>
      <c r="E93" s="89" t="s">
        <v>334</v>
      </c>
      <c r="F93" s="76" t="s">
        <v>444</v>
      </c>
      <c r="G93" s="89" t="s">
        <v>399</v>
      </c>
      <c r="H93" s="76" t="s">
        <v>524</v>
      </c>
      <c r="I93" s="76" t="s">
        <v>160</v>
      </c>
      <c r="J93" s="76"/>
      <c r="K93" s="86">
        <v>4.6900000000017492</v>
      </c>
      <c r="L93" s="89" t="s">
        <v>164</v>
      </c>
      <c r="M93" s="90">
        <v>1.34E-2</v>
      </c>
      <c r="N93" s="90">
        <v>1.0300000000010148E-2</v>
      </c>
      <c r="O93" s="86">
        <v>451094.960158</v>
      </c>
      <c r="P93" s="88">
        <v>102.67</v>
      </c>
      <c r="Q93" s="76"/>
      <c r="R93" s="86">
        <v>463.13916565099998</v>
      </c>
      <c r="S93" s="87">
        <v>1.2174947276788241E-3</v>
      </c>
      <c r="T93" s="87">
        <f t="shared" si="2"/>
        <v>1.8141355345146701E-3</v>
      </c>
      <c r="U93" s="87">
        <f>R93/'סכום נכסי הקרן'!$C$42</f>
        <v>1.9755915091854137E-4</v>
      </c>
    </row>
    <row r="94" spans="2:21">
      <c r="B94" s="79" t="s">
        <v>535</v>
      </c>
      <c r="C94" s="76" t="s">
        <v>536</v>
      </c>
      <c r="D94" s="89" t="s">
        <v>120</v>
      </c>
      <c r="E94" s="89" t="s">
        <v>334</v>
      </c>
      <c r="F94" s="76" t="s">
        <v>444</v>
      </c>
      <c r="G94" s="89" t="s">
        <v>399</v>
      </c>
      <c r="H94" s="76" t="s">
        <v>524</v>
      </c>
      <c r="I94" s="76" t="s">
        <v>160</v>
      </c>
      <c r="J94" s="76"/>
      <c r="K94" s="86">
        <v>4.5299999999991147</v>
      </c>
      <c r="L94" s="89" t="s">
        <v>164</v>
      </c>
      <c r="M94" s="90">
        <v>1.95E-2</v>
      </c>
      <c r="N94" s="90">
        <v>2.4199999999991541E-2</v>
      </c>
      <c r="O94" s="86">
        <v>789281.73383799999</v>
      </c>
      <c r="P94" s="88">
        <v>98.81</v>
      </c>
      <c r="Q94" s="76"/>
      <c r="R94" s="86">
        <v>779.88927437300003</v>
      </c>
      <c r="S94" s="87">
        <v>1.2060428006089611E-3</v>
      </c>
      <c r="T94" s="87">
        <f t="shared" si="2"/>
        <v>3.0548589939229332E-3</v>
      </c>
      <c r="U94" s="87">
        <f>R94/'סכום נכסי הקרן'!$C$42</f>
        <v>3.3267379285238511E-4</v>
      </c>
    </row>
    <row r="95" spans="2:21">
      <c r="B95" s="79" t="s">
        <v>537</v>
      </c>
      <c r="C95" s="76" t="s">
        <v>538</v>
      </c>
      <c r="D95" s="89" t="s">
        <v>120</v>
      </c>
      <c r="E95" s="89" t="s">
        <v>334</v>
      </c>
      <c r="F95" s="76" t="s">
        <v>444</v>
      </c>
      <c r="G95" s="89" t="s">
        <v>399</v>
      </c>
      <c r="H95" s="76" t="s">
        <v>524</v>
      </c>
      <c r="I95" s="76" t="s">
        <v>160</v>
      </c>
      <c r="J95" s="76"/>
      <c r="K95" s="86">
        <v>7.240000000006785</v>
      </c>
      <c r="L95" s="89" t="s">
        <v>164</v>
      </c>
      <c r="M95" s="90">
        <v>1.1699999999999999E-2</v>
      </c>
      <c r="N95" s="90">
        <v>2.9300000000083509E-2</v>
      </c>
      <c r="O95" s="86">
        <v>87072.964896000005</v>
      </c>
      <c r="P95" s="88">
        <v>88.02</v>
      </c>
      <c r="Q95" s="76"/>
      <c r="R95" s="86">
        <v>76.641624252</v>
      </c>
      <c r="S95" s="87">
        <v>1.4512160816000002E-4</v>
      </c>
      <c r="T95" s="87">
        <f t="shared" si="2"/>
        <v>3.0020845631364133E-4</v>
      </c>
      <c r="U95" s="87">
        <f>R95/'סכום נכסי הקרן'!$C$42</f>
        <v>3.2692666341357856E-5</v>
      </c>
    </row>
    <row r="96" spans="2:21">
      <c r="B96" s="79" t="s">
        <v>539</v>
      </c>
      <c r="C96" s="76" t="s">
        <v>540</v>
      </c>
      <c r="D96" s="89" t="s">
        <v>120</v>
      </c>
      <c r="E96" s="89" t="s">
        <v>334</v>
      </c>
      <c r="F96" s="76" t="s">
        <v>444</v>
      </c>
      <c r="G96" s="89" t="s">
        <v>399</v>
      </c>
      <c r="H96" s="76" t="s">
        <v>524</v>
      </c>
      <c r="I96" s="76" t="s">
        <v>160</v>
      </c>
      <c r="J96" s="76"/>
      <c r="K96" s="86">
        <v>5.6400000000023836</v>
      </c>
      <c r="L96" s="89" t="s">
        <v>164</v>
      </c>
      <c r="M96" s="90">
        <v>3.3500000000000002E-2</v>
      </c>
      <c r="N96" s="90">
        <v>2.8800000000007948E-2</v>
      </c>
      <c r="O96" s="86">
        <v>924082.67827499995</v>
      </c>
      <c r="P96" s="88">
        <v>103.51</v>
      </c>
      <c r="Q96" s="76"/>
      <c r="R96" s="86">
        <v>956.51802139799997</v>
      </c>
      <c r="S96" s="87">
        <v>1.9439468854256913E-3</v>
      </c>
      <c r="T96" s="87">
        <f t="shared" si="2"/>
        <v>3.7467212032967667E-3</v>
      </c>
      <c r="U96" s="87">
        <f>R96/'סכום נכסי הקרן'!$C$42</f>
        <v>4.080175078262981E-4</v>
      </c>
    </row>
    <row r="97" spans="2:21">
      <c r="B97" s="79" t="s">
        <v>541</v>
      </c>
      <c r="C97" s="76" t="s">
        <v>542</v>
      </c>
      <c r="D97" s="89" t="s">
        <v>120</v>
      </c>
      <c r="E97" s="89" t="s">
        <v>334</v>
      </c>
      <c r="F97" s="76" t="s">
        <v>351</v>
      </c>
      <c r="G97" s="89" t="s">
        <v>344</v>
      </c>
      <c r="H97" s="76" t="s">
        <v>524</v>
      </c>
      <c r="I97" s="76" t="s">
        <v>160</v>
      </c>
      <c r="J97" s="76"/>
      <c r="K97" s="86">
        <v>0.98999999999994237</v>
      </c>
      <c r="L97" s="89" t="s">
        <v>164</v>
      </c>
      <c r="M97" s="90">
        <v>2.7999999999999997E-2</v>
      </c>
      <c r="N97" s="90">
        <v>2.6600000000003465E-2</v>
      </c>
      <c r="O97" s="86">
        <f>1709352.071/50000</f>
        <v>34.18704142</v>
      </c>
      <c r="P97" s="88">
        <v>5068334</v>
      </c>
      <c r="Q97" s="76"/>
      <c r="R97" s="86">
        <v>1732.7133873899998</v>
      </c>
      <c r="S97" s="87">
        <f>9664.45452026912%/50000</f>
        <v>1.932890904053824E-3</v>
      </c>
      <c r="T97" s="87">
        <f t="shared" si="2"/>
        <v>6.7871110031799461E-3</v>
      </c>
      <c r="U97" s="87">
        <f>R97/'סכום נכסי הקרן'!$C$42</f>
        <v>7.3911560711302352E-4</v>
      </c>
    </row>
    <row r="98" spans="2:21">
      <c r="B98" s="79" t="s">
        <v>543</v>
      </c>
      <c r="C98" s="76" t="s">
        <v>544</v>
      </c>
      <c r="D98" s="89" t="s">
        <v>120</v>
      </c>
      <c r="E98" s="89" t="s">
        <v>334</v>
      </c>
      <c r="F98" s="76" t="s">
        <v>351</v>
      </c>
      <c r="G98" s="89" t="s">
        <v>344</v>
      </c>
      <c r="H98" s="76" t="s">
        <v>524</v>
      </c>
      <c r="I98" s="76" t="s">
        <v>160</v>
      </c>
      <c r="J98" s="76"/>
      <c r="K98" s="86">
        <v>2.2100000000111466</v>
      </c>
      <c r="L98" s="89" t="s">
        <v>164</v>
      </c>
      <c r="M98" s="90">
        <v>1.49E-2</v>
      </c>
      <c r="N98" s="90">
        <v>2.6800000000134192E-2</v>
      </c>
      <c r="O98" s="86">
        <f>92944.72075/50000</f>
        <v>1.858894415</v>
      </c>
      <c r="P98" s="88">
        <v>4971070</v>
      </c>
      <c r="Q98" s="76"/>
      <c r="R98" s="86">
        <v>92.406944256999992</v>
      </c>
      <c r="S98" s="87">
        <f>1536.78440393519%/50000</f>
        <v>3.0735688078703803E-4</v>
      </c>
      <c r="T98" s="87">
        <f t="shared" si="2"/>
        <v>3.619618759231965E-4</v>
      </c>
      <c r="U98" s="87">
        <f>R98/'סכום נכסי הקרן'!$C$42</f>
        <v>3.941760662959489E-5</v>
      </c>
    </row>
    <row r="99" spans="2:21">
      <c r="B99" s="79" t="s">
        <v>545</v>
      </c>
      <c r="C99" s="76" t="s">
        <v>546</v>
      </c>
      <c r="D99" s="89" t="s">
        <v>120</v>
      </c>
      <c r="E99" s="89" t="s">
        <v>334</v>
      </c>
      <c r="F99" s="76" t="s">
        <v>351</v>
      </c>
      <c r="G99" s="89" t="s">
        <v>344</v>
      </c>
      <c r="H99" s="76" t="s">
        <v>524</v>
      </c>
      <c r="I99" s="76" t="s">
        <v>160</v>
      </c>
      <c r="J99" s="76"/>
      <c r="K99" s="86">
        <v>3.8199999999982639</v>
      </c>
      <c r="L99" s="89" t="s">
        <v>164</v>
      </c>
      <c r="M99" s="90">
        <v>2.2000000000000002E-2</v>
      </c>
      <c r="N99" s="90">
        <v>1.8199999999982633E-2</v>
      </c>
      <c r="O99" s="86">
        <f>389433.1875/50000</f>
        <v>7.7886637500000004</v>
      </c>
      <c r="P99" s="88">
        <v>5175000</v>
      </c>
      <c r="Q99" s="76"/>
      <c r="R99" s="86">
        <v>403.06332133499996</v>
      </c>
      <c r="S99" s="87">
        <f>7736.05855184744%/50000</f>
        <v>1.5472117103694878E-3</v>
      </c>
      <c r="T99" s="87">
        <f t="shared" si="2"/>
        <v>1.5788159329291861E-3</v>
      </c>
      <c r="U99" s="87">
        <f>R99/'סכום נכסי הקרן'!$C$42</f>
        <v>1.7193287338897694E-4</v>
      </c>
    </row>
    <row r="100" spans="2:21">
      <c r="B100" s="79" t="s">
        <v>547</v>
      </c>
      <c r="C100" s="76" t="s">
        <v>548</v>
      </c>
      <c r="D100" s="89" t="s">
        <v>120</v>
      </c>
      <c r="E100" s="89" t="s">
        <v>334</v>
      </c>
      <c r="F100" s="76" t="s">
        <v>351</v>
      </c>
      <c r="G100" s="89" t="s">
        <v>344</v>
      </c>
      <c r="H100" s="76" t="s">
        <v>524</v>
      </c>
      <c r="I100" s="76" t="s">
        <v>160</v>
      </c>
      <c r="J100" s="76"/>
      <c r="K100" s="86">
        <v>5.650000000017541</v>
      </c>
      <c r="L100" s="89" t="s">
        <v>164</v>
      </c>
      <c r="M100" s="90">
        <v>2.3199999999999998E-2</v>
      </c>
      <c r="N100" s="90">
        <v>2.5600000000028062E-2</v>
      </c>
      <c r="O100" s="86">
        <f>72174.95075/50000</f>
        <v>1.443499015</v>
      </c>
      <c r="P100" s="88">
        <v>4937000</v>
      </c>
      <c r="Q100" s="76"/>
      <c r="R100" s="86">
        <v>71.265545954999993</v>
      </c>
      <c r="S100" s="87">
        <f>1202.91584583333%/50000</f>
        <v>2.4058316916666597E-4</v>
      </c>
      <c r="T100" s="87">
        <f t="shared" si="2"/>
        <v>2.7915013216778364E-4</v>
      </c>
      <c r="U100" s="87">
        <f>R100/'סכום נכסי הקרן'!$C$42</f>
        <v>3.0399417265490967E-5</v>
      </c>
    </row>
    <row r="101" spans="2:21">
      <c r="B101" s="79" t="s">
        <v>549</v>
      </c>
      <c r="C101" s="76" t="s">
        <v>550</v>
      </c>
      <c r="D101" s="89" t="s">
        <v>120</v>
      </c>
      <c r="E101" s="89" t="s">
        <v>334</v>
      </c>
      <c r="F101" s="76" t="s">
        <v>551</v>
      </c>
      <c r="G101" s="89" t="s">
        <v>552</v>
      </c>
      <c r="H101" s="76" t="s">
        <v>524</v>
      </c>
      <c r="I101" s="76" t="s">
        <v>160</v>
      </c>
      <c r="J101" s="76"/>
      <c r="K101" s="86">
        <v>4.9199999999946407</v>
      </c>
      <c r="L101" s="89" t="s">
        <v>164</v>
      </c>
      <c r="M101" s="90">
        <v>0.04</v>
      </c>
      <c r="N101" s="90">
        <v>7.0599999999940294E-2</v>
      </c>
      <c r="O101" s="86">
        <v>491789.77372699999</v>
      </c>
      <c r="P101" s="88">
        <v>86.5</v>
      </c>
      <c r="Q101" s="76"/>
      <c r="R101" s="86">
        <v>425.39815970899997</v>
      </c>
      <c r="S101" s="87">
        <v>1.6629333202801286E-4</v>
      </c>
      <c r="T101" s="87">
        <f t="shared" si="2"/>
        <v>1.6663024314958999E-3</v>
      </c>
      <c r="U101" s="87">
        <f>R101/'סכום נכסי הקרן'!$C$42</f>
        <v>1.814601430140108E-4</v>
      </c>
    </row>
    <row r="102" spans="2:21">
      <c r="B102" s="79" t="s">
        <v>553</v>
      </c>
      <c r="C102" s="76" t="s">
        <v>554</v>
      </c>
      <c r="D102" s="89" t="s">
        <v>120</v>
      </c>
      <c r="E102" s="89" t="s">
        <v>334</v>
      </c>
      <c r="F102" s="76" t="s">
        <v>551</v>
      </c>
      <c r="G102" s="89" t="s">
        <v>552</v>
      </c>
      <c r="H102" s="76" t="s">
        <v>524</v>
      </c>
      <c r="I102" s="76" t="s">
        <v>160</v>
      </c>
      <c r="J102" s="76"/>
      <c r="K102" s="86">
        <v>5.0500000000013872</v>
      </c>
      <c r="L102" s="89" t="s">
        <v>164</v>
      </c>
      <c r="M102" s="90">
        <v>2.7799999999999998E-2</v>
      </c>
      <c r="N102" s="90">
        <v>6.3400000000013085E-2</v>
      </c>
      <c r="O102" s="86">
        <v>1187472.579653</v>
      </c>
      <c r="P102" s="88">
        <v>85</v>
      </c>
      <c r="Q102" s="76"/>
      <c r="R102" s="86">
        <v>1009.3516871520001</v>
      </c>
      <c r="S102" s="87">
        <v>6.5930042010371379E-4</v>
      </c>
      <c r="T102" s="87">
        <f t="shared" si="2"/>
        <v>3.9536728877397715E-3</v>
      </c>
      <c r="U102" s="87">
        <f>R102/'סכום נכסי הקרן'!$C$42</f>
        <v>4.3055452244392968E-4</v>
      </c>
    </row>
    <row r="103" spans="2:21">
      <c r="B103" s="79" t="s">
        <v>555</v>
      </c>
      <c r="C103" s="76" t="s">
        <v>556</v>
      </c>
      <c r="D103" s="89" t="s">
        <v>120</v>
      </c>
      <c r="E103" s="89" t="s">
        <v>334</v>
      </c>
      <c r="F103" s="76" t="s">
        <v>395</v>
      </c>
      <c r="G103" s="89" t="s">
        <v>344</v>
      </c>
      <c r="H103" s="76" t="s">
        <v>524</v>
      </c>
      <c r="I103" s="76" t="s">
        <v>160</v>
      </c>
      <c r="J103" s="76"/>
      <c r="K103" s="86">
        <v>5.1100000000007304</v>
      </c>
      <c r="L103" s="89" t="s">
        <v>164</v>
      </c>
      <c r="M103" s="90">
        <v>1.46E-2</v>
      </c>
      <c r="N103" s="90">
        <v>2.8400000000004703E-2</v>
      </c>
      <c r="O103" s="86">
        <f>2090996.59475/50000</f>
        <v>41.819931894999996</v>
      </c>
      <c r="P103" s="88">
        <v>4679900</v>
      </c>
      <c r="Q103" s="76"/>
      <c r="R103" s="86">
        <v>1957.1310880869999</v>
      </c>
      <c r="S103" s="87">
        <f>7851.14930631172%/50000</f>
        <v>1.570229861262344E-3</v>
      </c>
      <c r="T103" s="87">
        <f t="shared" si="2"/>
        <v>7.6661645482115817E-3</v>
      </c>
      <c r="U103" s="87">
        <f>R103/'סכום נכסי הקרן'!$C$42</f>
        <v>8.3484443699609161E-4</v>
      </c>
    </row>
    <row r="104" spans="2:21">
      <c r="B104" s="79" t="s">
        <v>557</v>
      </c>
      <c r="C104" s="76" t="s">
        <v>558</v>
      </c>
      <c r="D104" s="89" t="s">
        <v>120</v>
      </c>
      <c r="E104" s="89" t="s">
        <v>334</v>
      </c>
      <c r="F104" s="76" t="s">
        <v>395</v>
      </c>
      <c r="G104" s="89" t="s">
        <v>344</v>
      </c>
      <c r="H104" s="76" t="s">
        <v>524</v>
      </c>
      <c r="I104" s="76" t="s">
        <v>160</v>
      </c>
      <c r="J104" s="76"/>
      <c r="K104" s="86">
        <v>5.6499999999999666</v>
      </c>
      <c r="L104" s="89" t="s">
        <v>164</v>
      </c>
      <c r="M104" s="90">
        <v>2.4199999999999999E-2</v>
      </c>
      <c r="N104" s="90">
        <v>2.9899999999997151E-2</v>
      </c>
      <c r="O104" s="86">
        <f>1557732.75/50000</f>
        <v>31.154655000000002</v>
      </c>
      <c r="P104" s="88">
        <v>4849094</v>
      </c>
      <c r="Q104" s="76"/>
      <c r="R104" s="86">
        <v>1510.7185233569999</v>
      </c>
      <c r="S104" s="87">
        <f>17685.4308583106%/50000</f>
        <v>3.5370861716621199E-3</v>
      </c>
      <c r="T104" s="87">
        <f t="shared" si="2"/>
        <v>5.9175478109676615E-3</v>
      </c>
      <c r="U104" s="87">
        <f>R104/'סכום נכסי הקרן'!$C$42</f>
        <v>6.4442027555973143E-4</v>
      </c>
    </row>
    <row r="105" spans="2:21">
      <c r="B105" s="79" t="s">
        <v>559</v>
      </c>
      <c r="C105" s="76" t="s">
        <v>560</v>
      </c>
      <c r="D105" s="89" t="s">
        <v>120</v>
      </c>
      <c r="E105" s="89" t="s">
        <v>334</v>
      </c>
      <c r="F105" s="76" t="s">
        <v>458</v>
      </c>
      <c r="G105" s="89" t="s">
        <v>459</v>
      </c>
      <c r="H105" s="76" t="s">
        <v>520</v>
      </c>
      <c r="I105" s="76" t="s">
        <v>338</v>
      </c>
      <c r="J105" s="76"/>
      <c r="K105" s="86">
        <v>2.7800000000011291</v>
      </c>
      <c r="L105" s="89" t="s">
        <v>164</v>
      </c>
      <c r="M105" s="90">
        <v>3.85E-2</v>
      </c>
      <c r="N105" s="90">
        <v>6.800000000002606E-3</v>
      </c>
      <c r="O105" s="86">
        <v>407830.35630500002</v>
      </c>
      <c r="P105" s="88">
        <v>112.93</v>
      </c>
      <c r="Q105" s="76"/>
      <c r="R105" s="86">
        <v>460.56281711600002</v>
      </c>
      <c r="S105" s="87">
        <v>1.7025074854032749E-3</v>
      </c>
      <c r="T105" s="87">
        <f t="shared" si="2"/>
        <v>1.8040438692587884E-3</v>
      </c>
      <c r="U105" s="87">
        <f>R105/'סכום נכסי הקרן'!$C$42</f>
        <v>1.9646016973363256E-4</v>
      </c>
    </row>
    <row r="106" spans="2:21">
      <c r="B106" s="79" t="s">
        <v>561</v>
      </c>
      <c r="C106" s="76" t="s">
        <v>562</v>
      </c>
      <c r="D106" s="89" t="s">
        <v>120</v>
      </c>
      <c r="E106" s="89" t="s">
        <v>334</v>
      </c>
      <c r="F106" s="76" t="s">
        <v>458</v>
      </c>
      <c r="G106" s="89" t="s">
        <v>459</v>
      </c>
      <c r="H106" s="76" t="s">
        <v>520</v>
      </c>
      <c r="I106" s="76" t="s">
        <v>338</v>
      </c>
      <c r="J106" s="76"/>
      <c r="K106" s="86">
        <v>0.91000000000065617</v>
      </c>
      <c r="L106" s="89" t="s">
        <v>164</v>
      </c>
      <c r="M106" s="90">
        <v>3.9E-2</v>
      </c>
      <c r="N106" s="90">
        <v>1.5000000000000003E-2</v>
      </c>
      <c r="O106" s="86">
        <v>439694.05168700003</v>
      </c>
      <c r="P106" s="88">
        <v>110.92</v>
      </c>
      <c r="Q106" s="76"/>
      <c r="R106" s="86">
        <v>487.708651148</v>
      </c>
      <c r="S106" s="87">
        <v>1.1019003506907332E-3</v>
      </c>
      <c r="T106" s="87">
        <f t="shared" si="2"/>
        <v>1.9103752395765352E-3</v>
      </c>
      <c r="U106" s="87">
        <f>R106/'סכום נכסי הקרן'!$C$42</f>
        <v>2.0803964372348465E-4</v>
      </c>
    </row>
    <row r="107" spans="2:21">
      <c r="B107" s="79" t="s">
        <v>563</v>
      </c>
      <c r="C107" s="76" t="s">
        <v>564</v>
      </c>
      <c r="D107" s="89" t="s">
        <v>120</v>
      </c>
      <c r="E107" s="89" t="s">
        <v>334</v>
      </c>
      <c r="F107" s="76" t="s">
        <v>458</v>
      </c>
      <c r="G107" s="89" t="s">
        <v>459</v>
      </c>
      <c r="H107" s="76" t="s">
        <v>520</v>
      </c>
      <c r="I107" s="76" t="s">
        <v>338</v>
      </c>
      <c r="J107" s="76"/>
      <c r="K107" s="86">
        <v>3.6799999999952968</v>
      </c>
      <c r="L107" s="89" t="s">
        <v>164</v>
      </c>
      <c r="M107" s="90">
        <v>3.85E-2</v>
      </c>
      <c r="N107" s="90">
        <v>1.0999999999977951E-2</v>
      </c>
      <c r="O107" s="86">
        <v>357020.14800500008</v>
      </c>
      <c r="P107" s="88">
        <v>114.35</v>
      </c>
      <c r="Q107" s="76"/>
      <c r="R107" s="86">
        <v>408.252537819</v>
      </c>
      <c r="S107" s="87">
        <v>1.4280805920200003E-3</v>
      </c>
      <c r="T107" s="87">
        <f t="shared" ref="T107:T138" si="3">R107/$R$11</f>
        <v>1.5991423115171021E-3</v>
      </c>
      <c r="U107" s="87">
        <f>R107/'סכום נכסי הקרן'!$C$42</f>
        <v>1.7414641367782409E-4</v>
      </c>
    </row>
    <row r="108" spans="2:21">
      <c r="B108" s="79" t="s">
        <v>565</v>
      </c>
      <c r="C108" s="76" t="s">
        <v>566</v>
      </c>
      <c r="D108" s="89" t="s">
        <v>120</v>
      </c>
      <c r="E108" s="89" t="s">
        <v>334</v>
      </c>
      <c r="F108" s="76" t="s">
        <v>567</v>
      </c>
      <c r="G108" s="89" t="s">
        <v>344</v>
      </c>
      <c r="H108" s="76" t="s">
        <v>524</v>
      </c>
      <c r="I108" s="76" t="s">
        <v>160</v>
      </c>
      <c r="J108" s="76"/>
      <c r="K108" s="86">
        <v>1</v>
      </c>
      <c r="L108" s="89" t="s">
        <v>164</v>
      </c>
      <c r="M108" s="90">
        <v>0.02</v>
      </c>
      <c r="N108" s="90">
        <v>1.8999999999984456E-2</v>
      </c>
      <c r="O108" s="86">
        <v>312905.38810899999</v>
      </c>
      <c r="P108" s="88">
        <v>102.8</v>
      </c>
      <c r="Q108" s="76"/>
      <c r="R108" s="86">
        <v>321.66672760500001</v>
      </c>
      <c r="S108" s="87">
        <v>1.099878759204164E-3</v>
      </c>
      <c r="T108" s="87">
        <f t="shared" si="3"/>
        <v>1.2599820617611407E-3</v>
      </c>
      <c r="U108" s="87">
        <f>R108/'סכום נכסי הקרן'!$C$42</f>
        <v>1.3721190151358629E-4</v>
      </c>
    </row>
    <row r="109" spans="2:21">
      <c r="B109" s="79" t="s">
        <v>568</v>
      </c>
      <c r="C109" s="76" t="s">
        <v>569</v>
      </c>
      <c r="D109" s="89" t="s">
        <v>120</v>
      </c>
      <c r="E109" s="89" t="s">
        <v>334</v>
      </c>
      <c r="F109" s="76" t="s">
        <v>470</v>
      </c>
      <c r="G109" s="89" t="s">
        <v>399</v>
      </c>
      <c r="H109" s="76" t="s">
        <v>524</v>
      </c>
      <c r="I109" s="76" t="s">
        <v>160</v>
      </c>
      <c r="J109" s="76"/>
      <c r="K109" s="86">
        <v>6.2599999999981746</v>
      </c>
      <c r="L109" s="89" t="s">
        <v>164</v>
      </c>
      <c r="M109" s="90">
        <v>2.4E-2</v>
      </c>
      <c r="N109" s="90">
        <v>1.849999999999585E-2</v>
      </c>
      <c r="O109" s="86">
        <v>1143879.877908</v>
      </c>
      <c r="P109" s="88">
        <v>105.35</v>
      </c>
      <c r="Q109" s="76"/>
      <c r="R109" s="86">
        <v>1205.0774170699999</v>
      </c>
      <c r="S109" s="87">
        <v>2.1971677437331821E-3</v>
      </c>
      <c r="T109" s="87">
        <f t="shared" si="3"/>
        <v>4.7203387799753492E-3</v>
      </c>
      <c r="U109" s="87">
        <f>R109/'סכום נכסי הקרן'!$C$42</f>
        <v>5.1404434987227922E-4</v>
      </c>
    </row>
    <row r="110" spans="2:21">
      <c r="B110" s="79" t="s">
        <v>570</v>
      </c>
      <c r="C110" s="76" t="s">
        <v>571</v>
      </c>
      <c r="D110" s="89" t="s">
        <v>120</v>
      </c>
      <c r="E110" s="89" t="s">
        <v>334</v>
      </c>
      <c r="F110" s="76" t="s">
        <v>470</v>
      </c>
      <c r="G110" s="89" t="s">
        <v>399</v>
      </c>
      <c r="H110" s="76" t="s">
        <v>524</v>
      </c>
      <c r="I110" s="76" t="s">
        <v>160</v>
      </c>
      <c r="J110" s="76"/>
      <c r="K110" s="86">
        <v>2.2099999999620406</v>
      </c>
      <c r="L110" s="89" t="s">
        <v>164</v>
      </c>
      <c r="M110" s="90">
        <v>3.4799999999999998E-2</v>
      </c>
      <c r="N110" s="90">
        <v>1.7599999999620409E-2</v>
      </c>
      <c r="O110" s="86">
        <v>20421.905443</v>
      </c>
      <c r="P110" s="88">
        <v>103.2</v>
      </c>
      <c r="Q110" s="76"/>
      <c r="R110" s="86">
        <v>21.075406380000004</v>
      </c>
      <c r="S110" s="87">
        <v>4.9901620493599144E-5</v>
      </c>
      <c r="T110" s="87">
        <f t="shared" si="3"/>
        <v>8.2553250629436686E-5</v>
      </c>
      <c r="U110" s="87">
        <f>R110/'סכום נכסי הקרן'!$C$42</f>
        <v>8.9900394924352708E-6</v>
      </c>
    </row>
    <row r="111" spans="2:21">
      <c r="B111" s="79" t="s">
        <v>572</v>
      </c>
      <c r="C111" s="76" t="s">
        <v>573</v>
      </c>
      <c r="D111" s="89" t="s">
        <v>120</v>
      </c>
      <c r="E111" s="89" t="s">
        <v>334</v>
      </c>
      <c r="F111" s="76" t="s">
        <v>475</v>
      </c>
      <c r="G111" s="89" t="s">
        <v>459</v>
      </c>
      <c r="H111" s="76" t="s">
        <v>524</v>
      </c>
      <c r="I111" s="76" t="s">
        <v>160</v>
      </c>
      <c r="J111" s="76"/>
      <c r="K111" s="86">
        <v>4.769999999996049</v>
      </c>
      <c r="L111" s="89" t="s">
        <v>164</v>
      </c>
      <c r="M111" s="90">
        <v>2.4799999999999999E-2</v>
      </c>
      <c r="N111" s="90">
        <v>1.6899999999995613E-2</v>
      </c>
      <c r="O111" s="86">
        <v>542269.16341399995</v>
      </c>
      <c r="P111" s="88">
        <v>105</v>
      </c>
      <c r="Q111" s="76"/>
      <c r="R111" s="86">
        <v>569.38263942499998</v>
      </c>
      <c r="S111" s="87">
        <v>1.2804883590743406E-3</v>
      </c>
      <c r="T111" s="87">
        <f t="shared" si="3"/>
        <v>2.23029567681827E-3</v>
      </c>
      <c r="U111" s="87">
        <f>R111/'סכום נכסי הקרן'!$C$42</f>
        <v>2.4287894251924649E-4</v>
      </c>
    </row>
    <row r="112" spans="2:21">
      <c r="B112" s="79" t="s">
        <v>574</v>
      </c>
      <c r="C112" s="76" t="s">
        <v>575</v>
      </c>
      <c r="D112" s="89" t="s">
        <v>120</v>
      </c>
      <c r="E112" s="89" t="s">
        <v>334</v>
      </c>
      <c r="F112" s="76" t="s">
        <v>488</v>
      </c>
      <c r="G112" s="89" t="s">
        <v>399</v>
      </c>
      <c r="H112" s="76" t="s">
        <v>520</v>
      </c>
      <c r="I112" s="76" t="s">
        <v>338</v>
      </c>
      <c r="J112" s="76"/>
      <c r="K112" s="86">
        <v>6.0099999999873432</v>
      </c>
      <c r="L112" s="89" t="s">
        <v>164</v>
      </c>
      <c r="M112" s="90">
        <v>2.81E-2</v>
      </c>
      <c r="N112" s="90">
        <v>1.9899999999927247E-2</v>
      </c>
      <c r="O112" s="86">
        <v>94500.447939999998</v>
      </c>
      <c r="P112" s="88">
        <v>106.18</v>
      </c>
      <c r="Q112" s="76"/>
      <c r="R112" s="86">
        <v>100.34057562699999</v>
      </c>
      <c r="S112" s="87">
        <v>1.9000986727622348E-4</v>
      </c>
      <c r="T112" s="87">
        <f t="shared" si="3"/>
        <v>3.9303824271205701E-4</v>
      </c>
      <c r="U112" s="87">
        <f>R112/'סכום נכסי הקרן'!$C$42</f>
        <v>4.2801819396301372E-5</v>
      </c>
    </row>
    <row r="113" spans="2:21">
      <c r="B113" s="79" t="s">
        <v>576</v>
      </c>
      <c r="C113" s="76" t="s">
        <v>577</v>
      </c>
      <c r="D113" s="89" t="s">
        <v>120</v>
      </c>
      <c r="E113" s="89" t="s">
        <v>334</v>
      </c>
      <c r="F113" s="76" t="s">
        <v>488</v>
      </c>
      <c r="G113" s="89" t="s">
        <v>399</v>
      </c>
      <c r="H113" s="76" t="s">
        <v>520</v>
      </c>
      <c r="I113" s="76" t="s">
        <v>338</v>
      </c>
      <c r="J113" s="76"/>
      <c r="K113" s="86">
        <v>4.2000000000022473</v>
      </c>
      <c r="L113" s="89" t="s">
        <v>164</v>
      </c>
      <c r="M113" s="90">
        <v>3.7000000000000005E-2</v>
      </c>
      <c r="N113" s="90">
        <v>1.800000000001498E-2</v>
      </c>
      <c r="O113" s="86">
        <v>247014.087738</v>
      </c>
      <c r="P113" s="88">
        <v>108.1</v>
      </c>
      <c r="Q113" s="76"/>
      <c r="R113" s="86">
        <v>267.02222890199999</v>
      </c>
      <c r="S113" s="87">
        <v>4.1067064608432951E-4</v>
      </c>
      <c r="T113" s="87">
        <f t="shared" si="3"/>
        <v>1.045937268716031E-3</v>
      </c>
      <c r="U113" s="87">
        <f>R113/'סכום נכסי הקרן'!$C$42</f>
        <v>1.1390244818553626E-4</v>
      </c>
    </row>
    <row r="114" spans="2:21">
      <c r="B114" s="79" t="s">
        <v>578</v>
      </c>
      <c r="C114" s="76" t="s">
        <v>579</v>
      </c>
      <c r="D114" s="89" t="s">
        <v>120</v>
      </c>
      <c r="E114" s="89" t="s">
        <v>334</v>
      </c>
      <c r="F114" s="76" t="s">
        <v>488</v>
      </c>
      <c r="G114" s="89" t="s">
        <v>399</v>
      </c>
      <c r="H114" s="76" t="s">
        <v>520</v>
      </c>
      <c r="I114" s="76" t="s">
        <v>338</v>
      </c>
      <c r="J114" s="76"/>
      <c r="K114" s="86">
        <v>3.2199999999540472</v>
      </c>
      <c r="L114" s="89" t="s">
        <v>164</v>
      </c>
      <c r="M114" s="90">
        <v>4.4000000000000004E-2</v>
      </c>
      <c r="N114" s="90">
        <v>1.8099999999670335E-2</v>
      </c>
      <c r="O114" s="86">
        <v>18445.220433999999</v>
      </c>
      <c r="P114" s="88">
        <v>108.54</v>
      </c>
      <c r="Q114" s="76"/>
      <c r="R114" s="86">
        <v>20.020443186000001</v>
      </c>
      <c r="S114" s="87">
        <v>8.2957817908672931E-5</v>
      </c>
      <c r="T114" s="87">
        <f t="shared" si="3"/>
        <v>7.8420915556564263E-5</v>
      </c>
      <c r="U114" s="87">
        <f>R114/'סכום נכסי הקרן'!$C$42</f>
        <v>8.540028678592749E-6</v>
      </c>
    </row>
    <row r="115" spans="2:21">
      <c r="B115" s="79" t="s">
        <v>580</v>
      </c>
      <c r="C115" s="76" t="s">
        <v>581</v>
      </c>
      <c r="D115" s="89" t="s">
        <v>120</v>
      </c>
      <c r="E115" s="89" t="s">
        <v>334</v>
      </c>
      <c r="F115" s="76" t="s">
        <v>488</v>
      </c>
      <c r="G115" s="89" t="s">
        <v>399</v>
      </c>
      <c r="H115" s="76" t="s">
        <v>520</v>
      </c>
      <c r="I115" s="76" t="s">
        <v>338</v>
      </c>
      <c r="J115" s="76"/>
      <c r="K115" s="86">
        <v>6.1300000000015435</v>
      </c>
      <c r="L115" s="89" t="s">
        <v>164</v>
      </c>
      <c r="M115" s="90">
        <v>2.6000000000000002E-2</v>
      </c>
      <c r="N115" s="90">
        <v>2.1900000000008833E-2</v>
      </c>
      <c r="O115" s="86">
        <v>1088263.37531</v>
      </c>
      <c r="P115" s="88">
        <v>103</v>
      </c>
      <c r="Q115" s="76"/>
      <c r="R115" s="86">
        <v>1120.9112758790002</v>
      </c>
      <c r="S115" s="87">
        <v>1.9302801409295598E-3</v>
      </c>
      <c r="T115" s="87">
        <f t="shared" si="3"/>
        <v>4.3906564752561007E-3</v>
      </c>
      <c r="U115" s="87">
        <f>R115/'סכום נכסי הקרן'!$C$42</f>
        <v>4.781419848317163E-4</v>
      </c>
    </row>
    <row r="116" spans="2:21">
      <c r="B116" s="79" t="s">
        <v>582</v>
      </c>
      <c r="C116" s="76" t="s">
        <v>583</v>
      </c>
      <c r="D116" s="89" t="s">
        <v>120</v>
      </c>
      <c r="E116" s="89" t="s">
        <v>334</v>
      </c>
      <c r="F116" s="76" t="s">
        <v>584</v>
      </c>
      <c r="G116" s="89" t="s">
        <v>399</v>
      </c>
      <c r="H116" s="76" t="s">
        <v>520</v>
      </c>
      <c r="I116" s="76" t="s">
        <v>338</v>
      </c>
      <c r="J116" s="76"/>
      <c r="K116" s="86">
        <v>5.3399999999987697</v>
      </c>
      <c r="L116" s="89" t="s">
        <v>164</v>
      </c>
      <c r="M116" s="90">
        <v>1.3999999999999999E-2</v>
      </c>
      <c r="N116" s="90">
        <v>1.1699999999993849E-2</v>
      </c>
      <c r="O116" s="86">
        <v>1195367.1013150001</v>
      </c>
      <c r="P116" s="88">
        <v>102.01</v>
      </c>
      <c r="Q116" s="76"/>
      <c r="R116" s="86">
        <v>1219.394033975</v>
      </c>
      <c r="S116" s="87">
        <v>2.2613830898883846E-3</v>
      </c>
      <c r="T116" s="87">
        <f t="shared" si="3"/>
        <v>4.7764175687879653E-3</v>
      </c>
      <c r="U116" s="87">
        <f>R116/'סכום נכסי הקרן'!$C$42</f>
        <v>5.2015132351982687E-4</v>
      </c>
    </row>
    <row r="117" spans="2:21">
      <c r="B117" s="79" t="s">
        <v>585</v>
      </c>
      <c r="C117" s="76" t="s">
        <v>586</v>
      </c>
      <c r="D117" s="89" t="s">
        <v>120</v>
      </c>
      <c r="E117" s="89" t="s">
        <v>334</v>
      </c>
      <c r="F117" s="76" t="s">
        <v>360</v>
      </c>
      <c r="G117" s="89" t="s">
        <v>344</v>
      </c>
      <c r="H117" s="76" t="s">
        <v>524</v>
      </c>
      <c r="I117" s="76" t="s">
        <v>160</v>
      </c>
      <c r="J117" s="76"/>
      <c r="K117" s="86">
        <v>3.2</v>
      </c>
      <c r="L117" s="89" t="s">
        <v>164</v>
      </c>
      <c r="M117" s="90">
        <v>1.8200000000000001E-2</v>
      </c>
      <c r="N117" s="90">
        <v>3.1800000000003104E-2</v>
      </c>
      <c r="O117" s="86">
        <f>1000064.4255/50000</f>
        <v>20.001288510000002</v>
      </c>
      <c r="P117" s="88">
        <v>4833710</v>
      </c>
      <c r="Q117" s="76"/>
      <c r="R117" s="86">
        <v>966.80433351499994</v>
      </c>
      <c r="S117" s="87">
        <f>7037.25582647245%/50000</f>
        <v>1.40745116529449E-3</v>
      </c>
      <c r="T117" s="87">
        <f t="shared" si="3"/>
        <v>3.7870131192359606E-3</v>
      </c>
      <c r="U117" s="87">
        <f>R117/'סכום נכסי הקרן'!$C$42</f>
        <v>4.1240529283485204E-4</v>
      </c>
    </row>
    <row r="118" spans="2:21">
      <c r="B118" s="79" t="s">
        <v>587</v>
      </c>
      <c r="C118" s="76" t="s">
        <v>588</v>
      </c>
      <c r="D118" s="89" t="s">
        <v>120</v>
      </c>
      <c r="E118" s="89" t="s">
        <v>334</v>
      </c>
      <c r="F118" s="76" t="s">
        <v>360</v>
      </c>
      <c r="G118" s="89" t="s">
        <v>344</v>
      </c>
      <c r="H118" s="76" t="s">
        <v>524</v>
      </c>
      <c r="I118" s="76" t="s">
        <v>160</v>
      </c>
      <c r="J118" s="76"/>
      <c r="K118" s="86">
        <v>2.4300000000005286</v>
      </c>
      <c r="L118" s="89" t="s">
        <v>164</v>
      </c>
      <c r="M118" s="90">
        <v>1.06E-2</v>
      </c>
      <c r="N118" s="90">
        <v>2.850000000000661E-2</v>
      </c>
      <c r="O118" s="86">
        <f>1246186.2/50000</f>
        <v>24.923724</v>
      </c>
      <c r="P118" s="88">
        <v>4855999</v>
      </c>
      <c r="Q118" s="76"/>
      <c r="R118" s="86">
        <v>1210.295767952</v>
      </c>
      <c r="S118" s="87">
        <f>9177.30466160984%/50000</f>
        <v>1.835460932321968E-3</v>
      </c>
      <c r="T118" s="87">
        <f t="shared" si="3"/>
        <v>4.7407792792220401E-3</v>
      </c>
      <c r="U118" s="87">
        <f>R118/'סכום נכסי הקרן'!$C$42</f>
        <v>5.1627031788773284E-4</v>
      </c>
    </row>
    <row r="119" spans="2:21">
      <c r="B119" s="79" t="s">
        <v>589</v>
      </c>
      <c r="C119" s="76" t="s">
        <v>590</v>
      </c>
      <c r="D119" s="89" t="s">
        <v>120</v>
      </c>
      <c r="E119" s="89" t="s">
        <v>334</v>
      </c>
      <c r="F119" s="76" t="s">
        <v>360</v>
      </c>
      <c r="G119" s="89" t="s">
        <v>344</v>
      </c>
      <c r="H119" s="76" t="s">
        <v>524</v>
      </c>
      <c r="I119" s="76" t="s">
        <v>160</v>
      </c>
      <c r="J119" s="76"/>
      <c r="K119" s="86">
        <v>4.2999999999993239</v>
      </c>
      <c r="L119" s="89" t="s">
        <v>164</v>
      </c>
      <c r="M119" s="90">
        <v>1.89E-2</v>
      </c>
      <c r="N119" s="90">
        <v>2.5999999999995485E-2</v>
      </c>
      <c r="O119" s="86">
        <f>2299732.78325/50000</f>
        <v>45.994655664999996</v>
      </c>
      <c r="P119" s="88">
        <v>4822299</v>
      </c>
      <c r="Q119" s="76"/>
      <c r="R119" s="86">
        <v>2217.9998546649999</v>
      </c>
      <c r="S119" s="87">
        <f>10550.2008590238%/50000</f>
        <v>2.1100401718047602E-3</v>
      </c>
      <c r="T119" s="87">
        <f t="shared" si="3"/>
        <v>8.6879984469468551E-3</v>
      </c>
      <c r="U119" s="87">
        <f>R119/'סכום נכסי הקרן'!$C$42</f>
        <v>9.4612203096479679E-4</v>
      </c>
    </row>
    <row r="120" spans="2:21">
      <c r="B120" s="79" t="s">
        <v>591</v>
      </c>
      <c r="C120" s="76" t="s">
        <v>592</v>
      </c>
      <c r="D120" s="89" t="s">
        <v>120</v>
      </c>
      <c r="E120" s="89" t="s">
        <v>334</v>
      </c>
      <c r="F120" s="76" t="s">
        <v>593</v>
      </c>
      <c r="G120" s="89" t="s">
        <v>344</v>
      </c>
      <c r="H120" s="76" t="s">
        <v>520</v>
      </c>
      <c r="I120" s="76" t="s">
        <v>338</v>
      </c>
      <c r="J120" s="76"/>
      <c r="K120" s="86">
        <v>1.4699999999998061</v>
      </c>
      <c r="L120" s="89" t="s">
        <v>164</v>
      </c>
      <c r="M120" s="90">
        <v>4.4999999999999998E-2</v>
      </c>
      <c r="N120" s="90">
        <v>1.7399999999996748E-2</v>
      </c>
      <c r="O120" s="86">
        <v>2522917.3584019998</v>
      </c>
      <c r="P120" s="88">
        <v>125.38</v>
      </c>
      <c r="Q120" s="86">
        <v>34.188511400000003</v>
      </c>
      <c r="R120" s="86">
        <v>3197.4223682459997</v>
      </c>
      <c r="S120" s="87">
        <v>1.4823387944514659E-3</v>
      </c>
      <c r="T120" s="87">
        <f t="shared" si="3"/>
        <v>1.2524437506669751E-2</v>
      </c>
      <c r="U120" s="87">
        <f>R120/'סכום נכסי הקרן'!$C$42</f>
        <v>1.3639098030302104E-3</v>
      </c>
    </row>
    <row r="121" spans="2:21">
      <c r="B121" s="79" t="s">
        <v>594</v>
      </c>
      <c r="C121" s="76" t="s">
        <v>595</v>
      </c>
      <c r="D121" s="89" t="s">
        <v>120</v>
      </c>
      <c r="E121" s="89" t="s">
        <v>334</v>
      </c>
      <c r="F121" s="76" t="s">
        <v>493</v>
      </c>
      <c r="G121" s="89" t="s">
        <v>399</v>
      </c>
      <c r="H121" s="76" t="s">
        <v>520</v>
      </c>
      <c r="I121" s="76" t="s">
        <v>338</v>
      </c>
      <c r="J121" s="76"/>
      <c r="K121" s="86">
        <v>1.7099999999994777</v>
      </c>
      <c r="L121" s="89" t="s">
        <v>164</v>
      </c>
      <c r="M121" s="90">
        <v>4.9000000000000002E-2</v>
      </c>
      <c r="N121" s="90">
        <v>2.1199999999988339E-2</v>
      </c>
      <c r="O121" s="86">
        <v>755228.03515799996</v>
      </c>
      <c r="P121" s="88">
        <v>109.04</v>
      </c>
      <c r="Q121" s="76"/>
      <c r="R121" s="86">
        <v>823.50062243299999</v>
      </c>
      <c r="S121" s="87">
        <v>1.4195732237436919E-3</v>
      </c>
      <c r="T121" s="87">
        <f t="shared" si="3"/>
        <v>3.2256864732023516E-3</v>
      </c>
      <c r="U121" s="87">
        <f>R121/'סכום נכסי הקרן'!$C$42</f>
        <v>3.5127688568526171E-4</v>
      </c>
    </row>
    <row r="122" spans="2:21">
      <c r="B122" s="79" t="s">
        <v>596</v>
      </c>
      <c r="C122" s="76" t="s">
        <v>597</v>
      </c>
      <c r="D122" s="89" t="s">
        <v>120</v>
      </c>
      <c r="E122" s="89" t="s">
        <v>334</v>
      </c>
      <c r="F122" s="76" t="s">
        <v>493</v>
      </c>
      <c r="G122" s="89" t="s">
        <v>399</v>
      </c>
      <c r="H122" s="76" t="s">
        <v>520</v>
      </c>
      <c r="I122" s="76" t="s">
        <v>338</v>
      </c>
      <c r="J122" s="76"/>
      <c r="K122" s="86">
        <v>1.6200000000003945</v>
      </c>
      <c r="L122" s="89" t="s">
        <v>164</v>
      </c>
      <c r="M122" s="90">
        <v>5.8499999999999996E-2</v>
      </c>
      <c r="N122" s="90">
        <v>1.6200000000003944E-2</v>
      </c>
      <c r="O122" s="86">
        <v>436389.94137900003</v>
      </c>
      <c r="P122" s="88">
        <v>116.23</v>
      </c>
      <c r="Q122" s="76"/>
      <c r="R122" s="86">
        <v>507.21601693999997</v>
      </c>
      <c r="S122" s="87">
        <v>6.1691600884690391E-4</v>
      </c>
      <c r="T122" s="87">
        <f t="shared" si="3"/>
        <v>1.9867864094638829E-3</v>
      </c>
      <c r="U122" s="87">
        <f>R122/'סכום נכסי הקרן'!$C$42</f>
        <v>2.1636081133000274E-4</v>
      </c>
    </row>
    <row r="123" spans="2:21">
      <c r="B123" s="79" t="s">
        <v>598</v>
      </c>
      <c r="C123" s="76" t="s">
        <v>599</v>
      </c>
      <c r="D123" s="89" t="s">
        <v>120</v>
      </c>
      <c r="E123" s="89" t="s">
        <v>334</v>
      </c>
      <c r="F123" s="76" t="s">
        <v>493</v>
      </c>
      <c r="G123" s="89" t="s">
        <v>399</v>
      </c>
      <c r="H123" s="76" t="s">
        <v>520</v>
      </c>
      <c r="I123" s="76" t="s">
        <v>338</v>
      </c>
      <c r="J123" s="76"/>
      <c r="K123" s="86">
        <v>6.1299999999951034</v>
      </c>
      <c r="L123" s="89" t="s">
        <v>164</v>
      </c>
      <c r="M123" s="90">
        <v>2.2499999999999999E-2</v>
      </c>
      <c r="N123" s="90">
        <v>2.6899999999975516E-2</v>
      </c>
      <c r="O123" s="86">
        <v>518358.15906500001</v>
      </c>
      <c r="P123" s="88">
        <v>98.64</v>
      </c>
      <c r="Q123" s="86">
        <v>11.485763687</v>
      </c>
      <c r="R123" s="86">
        <v>522.79425181199997</v>
      </c>
      <c r="S123" s="87">
        <v>1.3458806991632751E-3</v>
      </c>
      <c r="T123" s="87">
        <f t="shared" si="3"/>
        <v>2.047807008761691E-3</v>
      </c>
      <c r="U123" s="87">
        <f>R123/'סכום נכסי הקרן'!$C$42</f>
        <v>2.230059475706313E-4</v>
      </c>
    </row>
    <row r="124" spans="2:21">
      <c r="B124" s="79" t="s">
        <v>600</v>
      </c>
      <c r="C124" s="76" t="s">
        <v>601</v>
      </c>
      <c r="D124" s="89" t="s">
        <v>120</v>
      </c>
      <c r="E124" s="89" t="s">
        <v>334</v>
      </c>
      <c r="F124" s="76" t="s">
        <v>602</v>
      </c>
      <c r="G124" s="89" t="s">
        <v>459</v>
      </c>
      <c r="H124" s="76" t="s">
        <v>524</v>
      </c>
      <c r="I124" s="76" t="s">
        <v>160</v>
      </c>
      <c r="J124" s="76"/>
      <c r="K124" s="86">
        <v>1.4899999999975215</v>
      </c>
      <c r="L124" s="89" t="s">
        <v>164</v>
      </c>
      <c r="M124" s="90">
        <v>4.0500000000000001E-2</v>
      </c>
      <c r="N124" s="90">
        <v>1.1999999999989883E-2</v>
      </c>
      <c r="O124" s="86">
        <v>102474.93959299999</v>
      </c>
      <c r="P124" s="88">
        <v>125.43</v>
      </c>
      <c r="Q124" s="86">
        <v>69.165003655000007</v>
      </c>
      <c r="R124" s="86">
        <v>197.69932040099999</v>
      </c>
      <c r="S124" s="87">
        <v>2.1135361060175229E-3</v>
      </c>
      <c r="T124" s="87">
        <f t="shared" si="3"/>
        <v>7.7439652892392072E-4</v>
      </c>
      <c r="U124" s="87">
        <f>R124/'סכום נכסי הקרן'!$C$42</f>
        <v>8.4331692873985931E-5</v>
      </c>
    </row>
    <row r="125" spans="2:21">
      <c r="B125" s="79" t="s">
        <v>603</v>
      </c>
      <c r="C125" s="76" t="s">
        <v>604</v>
      </c>
      <c r="D125" s="89" t="s">
        <v>120</v>
      </c>
      <c r="E125" s="89" t="s">
        <v>334</v>
      </c>
      <c r="F125" s="76" t="s">
        <v>605</v>
      </c>
      <c r="G125" s="89" t="s">
        <v>399</v>
      </c>
      <c r="H125" s="76" t="s">
        <v>524</v>
      </c>
      <c r="I125" s="76" t="s">
        <v>160</v>
      </c>
      <c r="J125" s="76"/>
      <c r="K125" s="86">
        <v>6.7999999999978034</v>
      </c>
      <c r="L125" s="89" t="s">
        <v>164</v>
      </c>
      <c r="M125" s="90">
        <v>1.9599999999999999E-2</v>
      </c>
      <c r="N125" s="90">
        <v>1.5599999999997803E-2</v>
      </c>
      <c r="O125" s="86">
        <v>877814.27045800001</v>
      </c>
      <c r="P125" s="88">
        <v>103.7</v>
      </c>
      <c r="Q125" s="76"/>
      <c r="R125" s="86">
        <v>910.29341649499997</v>
      </c>
      <c r="S125" s="87">
        <v>8.8999694649019286E-4</v>
      </c>
      <c r="T125" s="87">
        <f t="shared" si="3"/>
        <v>3.565657487371207E-3</v>
      </c>
      <c r="U125" s="87">
        <f>R125/'סכום נכסי הקרן'!$C$42</f>
        <v>3.8829969000075227E-4</v>
      </c>
    </row>
    <row r="126" spans="2:21">
      <c r="B126" s="79" t="s">
        <v>606</v>
      </c>
      <c r="C126" s="76" t="s">
        <v>607</v>
      </c>
      <c r="D126" s="89" t="s">
        <v>120</v>
      </c>
      <c r="E126" s="89" t="s">
        <v>334</v>
      </c>
      <c r="F126" s="76" t="s">
        <v>605</v>
      </c>
      <c r="G126" s="89" t="s">
        <v>399</v>
      </c>
      <c r="H126" s="76" t="s">
        <v>524</v>
      </c>
      <c r="I126" s="76" t="s">
        <v>160</v>
      </c>
      <c r="J126" s="76"/>
      <c r="K126" s="86">
        <v>2.7299999999974807</v>
      </c>
      <c r="L126" s="89" t="s">
        <v>164</v>
      </c>
      <c r="M126" s="90">
        <v>2.75E-2</v>
      </c>
      <c r="N126" s="90">
        <v>1.4099999999991602E-2</v>
      </c>
      <c r="O126" s="86">
        <v>227548.43289599998</v>
      </c>
      <c r="P126" s="88">
        <v>104.65</v>
      </c>
      <c r="Q126" s="76"/>
      <c r="R126" s="86">
        <v>238.12944261999999</v>
      </c>
      <c r="S126" s="87">
        <v>5.2679449897462922E-4</v>
      </c>
      <c r="T126" s="87">
        <f t="shared" si="3"/>
        <v>9.3276301317312565E-4</v>
      </c>
      <c r="U126" s="87">
        <f>R126/'סכום נכסי הקרן'!$C$42</f>
        <v>1.0157778478221677E-4</v>
      </c>
    </row>
    <row r="127" spans="2:21">
      <c r="B127" s="79" t="s">
        <v>608</v>
      </c>
      <c r="C127" s="76" t="s">
        <v>609</v>
      </c>
      <c r="D127" s="89" t="s">
        <v>120</v>
      </c>
      <c r="E127" s="89" t="s">
        <v>334</v>
      </c>
      <c r="F127" s="76" t="s">
        <v>376</v>
      </c>
      <c r="G127" s="89" t="s">
        <v>344</v>
      </c>
      <c r="H127" s="76" t="s">
        <v>524</v>
      </c>
      <c r="I127" s="76" t="s">
        <v>160</v>
      </c>
      <c r="J127" s="76"/>
      <c r="K127" s="86">
        <v>2.7899999999994267</v>
      </c>
      <c r="L127" s="89" t="s">
        <v>164</v>
      </c>
      <c r="M127" s="90">
        <v>1.4199999999999999E-2</v>
      </c>
      <c r="N127" s="90">
        <v>2.4999999999997465E-2</v>
      </c>
      <c r="O127" s="86">
        <f>2007917.51475/50000</f>
        <v>40.158350295000005</v>
      </c>
      <c r="P127" s="88">
        <v>4904901</v>
      </c>
      <c r="Q127" s="76"/>
      <c r="R127" s="86">
        <v>1969.7273776469999</v>
      </c>
      <c r="S127" s="87">
        <f>9474.43738380598%/50000</f>
        <v>1.8948874767611961E-3</v>
      </c>
      <c r="T127" s="87">
        <f t="shared" si="3"/>
        <v>7.7155047426684933E-3</v>
      </c>
      <c r="U127" s="87">
        <f>R127/'סכום נכסי הקרן'!$C$42</f>
        <v>8.4021757849385241E-4</v>
      </c>
    </row>
    <row r="128" spans="2:21">
      <c r="B128" s="79" t="s">
        <v>610</v>
      </c>
      <c r="C128" s="76" t="s">
        <v>611</v>
      </c>
      <c r="D128" s="89" t="s">
        <v>120</v>
      </c>
      <c r="E128" s="89" t="s">
        <v>334</v>
      </c>
      <c r="F128" s="76" t="s">
        <v>376</v>
      </c>
      <c r="G128" s="89" t="s">
        <v>344</v>
      </c>
      <c r="H128" s="76" t="s">
        <v>524</v>
      </c>
      <c r="I128" s="76" t="s">
        <v>160</v>
      </c>
      <c r="J128" s="76"/>
      <c r="K128" s="86">
        <v>4.5599999999941447</v>
      </c>
      <c r="L128" s="89" t="s">
        <v>164</v>
      </c>
      <c r="M128" s="90">
        <v>2.0199999999999999E-2</v>
      </c>
      <c r="N128" s="90">
        <v>2.7099999999950317E-2</v>
      </c>
      <c r="O128" s="86">
        <f>231582.9355/50000</f>
        <v>4.63165871</v>
      </c>
      <c r="P128" s="88">
        <v>4867200</v>
      </c>
      <c r="Q128" s="76"/>
      <c r="R128" s="86">
        <v>225.43209647200001</v>
      </c>
      <c r="S128" s="87">
        <f>1100.41784509385%/50000</f>
        <v>2.2008356901877E-4</v>
      </c>
      <c r="T128" s="87">
        <f t="shared" si="3"/>
        <v>8.8302697582300961E-4</v>
      </c>
      <c r="U128" s="87">
        <f>R128/'סכום נכסי הקרן'!$C$42</f>
        <v>9.6161536038943867E-5</v>
      </c>
    </row>
    <row r="129" spans="2:21">
      <c r="B129" s="79" t="s">
        <v>612</v>
      </c>
      <c r="C129" s="76" t="s">
        <v>613</v>
      </c>
      <c r="D129" s="89" t="s">
        <v>120</v>
      </c>
      <c r="E129" s="89" t="s">
        <v>334</v>
      </c>
      <c r="F129" s="76" t="s">
        <v>376</v>
      </c>
      <c r="G129" s="89" t="s">
        <v>344</v>
      </c>
      <c r="H129" s="76" t="s">
        <v>524</v>
      </c>
      <c r="I129" s="76" t="s">
        <v>160</v>
      </c>
      <c r="J129" s="76"/>
      <c r="K129" s="86">
        <v>5.5099999999997795</v>
      </c>
      <c r="L129" s="89" t="s">
        <v>164</v>
      </c>
      <c r="M129" s="90">
        <v>2.5899999999999999E-2</v>
      </c>
      <c r="N129" s="90">
        <v>2.6199999999997746E-2</v>
      </c>
      <c r="O129" s="86">
        <f>1869279.3/50000</f>
        <v>37.385586000000004</v>
      </c>
      <c r="P129" s="88">
        <v>4989949</v>
      </c>
      <c r="Q129" s="76"/>
      <c r="R129" s="86">
        <v>1865.5217270910002</v>
      </c>
      <c r="S129" s="87">
        <f>8849.49723050703%/50000</f>
        <v>1.7698994461014057E-3</v>
      </c>
      <c r="T129" s="87">
        <f t="shared" si="3"/>
        <v>7.3073268393699601E-3</v>
      </c>
      <c r="U129" s="87">
        <f>R129/'סכום נכסי הקרן'!$C$42</f>
        <v>7.9576705180211768E-4</v>
      </c>
    </row>
    <row r="130" spans="2:21">
      <c r="B130" s="79" t="s">
        <v>614</v>
      </c>
      <c r="C130" s="76" t="s">
        <v>615</v>
      </c>
      <c r="D130" s="89" t="s">
        <v>120</v>
      </c>
      <c r="E130" s="89" t="s">
        <v>334</v>
      </c>
      <c r="F130" s="76" t="s">
        <v>376</v>
      </c>
      <c r="G130" s="89" t="s">
        <v>344</v>
      </c>
      <c r="H130" s="76" t="s">
        <v>524</v>
      </c>
      <c r="I130" s="76" t="s">
        <v>160</v>
      </c>
      <c r="J130" s="76"/>
      <c r="K130" s="86">
        <v>3.410000000000029</v>
      </c>
      <c r="L130" s="89" t="s">
        <v>164</v>
      </c>
      <c r="M130" s="90">
        <v>1.5900000000000001E-2</v>
      </c>
      <c r="N130" s="90">
        <v>3.1500000000004282E-2</v>
      </c>
      <c r="O130" s="86">
        <f>1464788.02925/50000</f>
        <v>29.295760584999996</v>
      </c>
      <c r="P130" s="88">
        <v>4780000</v>
      </c>
      <c r="Q130" s="76"/>
      <c r="R130" s="86">
        <v>1400.3372370559998</v>
      </c>
      <c r="S130" s="87">
        <f>9784.8231746827%/50000</f>
        <v>1.9569646349365402E-3</v>
      </c>
      <c r="T130" s="87">
        <f t="shared" si="3"/>
        <v>5.4851796834684248E-3</v>
      </c>
      <c r="U130" s="87">
        <f>R130/'סכום נכסי הקרן'!$C$42</f>
        <v>5.9733543623660971E-4</v>
      </c>
    </row>
    <row r="131" spans="2:21">
      <c r="B131" s="79" t="s">
        <v>616</v>
      </c>
      <c r="C131" s="76" t="s">
        <v>617</v>
      </c>
      <c r="D131" s="89" t="s">
        <v>120</v>
      </c>
      <c r="E131" s="89" t="s">
        <v>334</v>
      </c>
      <c r="F131" s="76" t="s">
        <v>618</v>
      </c>
      <c r="G131" s="89" t="s">
        <v>463</v>
      </c>
      <c r="H131" s="76" t="s">
        <v>520</v>
      </c>
      <c r="I131" s="76" t="s">
        <v>338</v>
      </c>
      <c r="J131" s="76"/>
      <c r="K131" s="86">
        <v>4.2399999999991218</v>
      </c>
      <c r="L131" s="89" t="s">
        <v>164</v>
      </c>
      <c r="M131" s="90">
        <v>1.9400000000000001E-2</v>
      </c>
      <c r="N131" s="90">
        <v>1.1299999999995723E-2</v>
      </c>
      <c r="O131" s="86">
        <v>829387.97493400006</v>
      </c>
      <c r="P131" s="88">
        <v>104.33</v>
      </c>
      <c r="Q131" s="76"/>
      <c r="R131" s="86">
        <v>865.30042884900001</v>
      </c>
      <c r="S131" s="87">
        <v>1.5301647997066322E-3</v>
      </c>
      <c r="T131" s="87">
        <f t="shared" si="3"/>
        <v>3.3894180678916298E-3</v>
      </c>
      <c r="U131" s="87">
        <f>R131/'סכום נכסי הקרן'!$C$42</f>
        <v>3.6910723750294226E-4</v>
      </c>
    </row>
    <row r="132" spans="2:21">
      <c r="B132" s="79" t="s">
        <v>619</v>
      </c>
      <c r="C132" s="76" t="s">
        <v>620</v>
      </c>
      <c r="D132" s="89" t="s">
        <v>120</v>
      </c>
      <c r="E132" s="89" t="s">
        <v>334</v>
      </c>
      <c r="F132" s="76" t="s">
        <v>618</v>
      </c>
      <c r="G132" s="89" t="s">
        <v>463</v>
      </c>
      <c r="H132" s="76" t="s">
        <v>520</v>
      </c>
      <c r="I132" s="76" t="s">
        <v>338</v>
      </c>
      <c r="J132" s="76"/>
      <c r="K132" s="86">
        <v>5.2300000000006381</v>
      </c>
      <c r="L132" s="89" t="s">
        <v>164</v>
      </c>
      <c r="M132" s="90">
        <v>1.23E-2</v>
      </c>
      <c r="N132" s="90">
        <v>1.3600000000001293E-2</v>
      </c>
      <c r="O132" s="86">
        <v>3406746.7213639999</v>
      </c>
      <c r="P132" s="88">
        <v>99.95</v>
      </c>
      <c r="Q132" s="76"/>
      <c r="R132" s="86">
        <v>3405.0433649209999</v>
      </c>
      <c r="S132" s="87">
        <v>1.9556334532693999E-3</v>
      </c>
      <c r="T132" s="87">
        <f t="shared" si="3"/>
        <v>1.3337697657644108E-2</v>
      </c>
      <c r="U132" s="87">
        <f>R132/'סכום נכסי הקרן'!$C$42</f>
        <v>1.4524737398726481E-3</v>
      </c>
    </row>
    <row r="133" spans="2:21">
      <c r="B133" s="79" t="s">
        <v>621</v>
      </c>
      <c r="C133" s="76" t="s">
        <v>622</v>
      </c>
      <c r="D133" s="89" t="s">
        <v>120</v>
      </c>
      <c r="E133" s="89" t="s">
        <v>334</v>
      </c>
      <c r="F133" s="76" t="s">
        <v>623</v>
      </c>
      <c r="G133" s="89" t="s">
        <v>459</v>
      </c>
      <c r="H133" s="76" t="s">
        <v>524</v>
      </c>
      <c r="I133" s="76" t="s">
        <v>160</v>
      </c>
      <c r="J133" s="76"/>
      <c r="K133" s="86">
        <v>5.9400000000105599</v>
      </c>
      <c r="L133" s="89" t="s">
        <v>164</v>
      </c>
      <c r="M133" s="90">
        <v>2.2499999999999999E-2</v>
      </c>
      <c r="N133" s="90">
        <v>9.5000000000188562E-3</v>
      </c>
      <c r="O133" s="86">
        <v>241725.83569000001</v>
      </c>
      <c r="P133" s="88">
        <v>109.69</v>
      </c>
      <c r="Q133" s="76"/>
      <c r="R133" s="86">
        <v>265.14907543000004</v>
      </c>
      <c r="S133" s="87">
        <v>5.9084894241582533E-4</v>
      </c>
      <c r="T133" s="87">
        <f t="shared" si="3"/>
        <v>1.0386000480118002E-3</v>
      </c>
      <c r="U133" s="87">
        <f>R133/'סכום נכסי הקרן'!$C$42</f>
        <v>1.131034256952913E-4</v>
      </c>
    </row>
    <row r="134" spans="2:21">
      <c r="B134" s="79" t="s">
        <v>624</v>
      </c>
      <c r="C134" s="76" t="s">
        <v>625</v>
      </c>
      <c r="D134" s="89" t="s">
        <v>120</v>
      </c>
      <c r="E134" s="89" t="s">
        <v>334</v>
      </c>
      <c r="F134" s="76" t="s">
        <v>626</v>
      </c>
      <c r="G134" s="89" t="s">
        <v>399</v>
      </c>
      <c r="H134" s="76" t="s">
        <v>524</v>
      </c>
      <c r="I134" s="76" t="s">
        <v>160</v>
      </c>
      <c r="J134" s="76"/>
      <c r="K134" s="86">
        <v>3.9498927886243087</v>
      </c>
      <c r="L134" s="89" t="s">
        <v>164</v>
      </c>
      <c r="M134" s="90">
        <v>1.6E-2</v>
      </c>
      <c r="N134" s="90">
        <v>1.4499492156641459E-2</v>
      </c>
      <c r="O134" s="86">
        <v>8.7430000000000008E-3</v>
      </c>
      <c r="P134" s="88">
        <v>102.05</v>
      </c>
      <c r="Q134" s="76"/>
      <c r="R134" s="86">
        <v>8.8610000000000004E-6</v>
      </c>
      <c r="S134" s="87">
        <v>1.5112692807572357E-11</v>
      </c>
      <c r="T134" s="87">
        <f t="shared" si="3"/>
        <v>3.4708908603613757E-11</v>
      </c>
      <c r="U134" s="87">
        <f>R134/'סכום נכסי הקרן'!$C$42</f>
        <v>3.7797961522613792E-12</v>
      </c>
    </row>
    <row r="135" spans="2:21">
      <c r="B135" s="79" t="s">
        <v>627</v>
      </c>
      <c r="C135" s="76" t="s">
        <v>628</v>
      </c>
      <c r="D135" s="89" t="s">
        <v>120</v>
      </c>
      <c r="E135" s="89" t="s">
        <v>334</v>
      </c>
      <c r="F135" s="76" t="s">
        <v>629</v>
      </c>
      <c r="G135" s="89" t="s">
        <v>156</v>
      </c>
      <c r="H135" s="76" t="s">
        <v>520</v>
      </c>
      <c r="I135" s="76" t="s">
        <v>338</v>
      </c>
      <c r="J135" s="76"/>
      <c r="K135" s="86">
        <v>1.489999999999551</v>
      </c>
      <c r="L135" s="89" t="s">
        <v>164</v>
      </c>
      <c r="M135" s="90">
        <v>2.1499999999999998E-2</v>
      </c>
      <c r="N135" s="90">
        <v>3.4599999999997008E-2</v>
      </c>
      <c r="O135" s="86">
        <v>926050.24404200003</v>
      </c>
      <c r="P135" s="88">
        <v>98.55</v>
      </c>
      <c r="Q135" s="86">
        <v>90.056759881000005</v>
      </c>
      <c r="R135" s="86">
        <v>1002.679275405</v>
      </c>
      <c r="S135" s="87">
        <v>1.5751083759382078E-3</v>
      </c>
      <c r="T135" s="87">
        <f t="shared" si="3"/>
        <v>3.9275367711059488E-3</v>
      </c>
      <c r="U135" s="87">
        <f>R135/'סכום נכסי הקרן'!$C$42</f>
        <v>4.2770830235053003E-4</v>
      </c>
    </row>
    <row r="136" spans="2:21">
      <c r="B136" s="79" t="s">
        <v>630</v>
      </c>
      <c r="C136" s="76" t="s">
        <v>631</v>
      </c>
      <c r="D136" s="89" t="s">
        <v>120</v>
      </c>
      <c r="E136" s="89" t="s">
        <v>334</v>
      </c>
      <c r="F136" s="76" t="s">
        <v>629</v>
      </c>
      <c r="G136" s="89" t="s">
        <v>156</v>
      </c>
      <c r="H136" s="76" t="s">
        <v>520</v>
      </c>
      <c r="I136" s="76" t="s">
        <v>338</v>
      </c>
      <c r="J136" s="76"/>
      <c r="K136" s="86">
        <v>2.9199999999971542</v>
      </c>
      <c r="L136" s="89" t="s">
        <v>164</v>
      </c>
      <c r="M136" s="90">
        <v>1.8000000000000002E-2</v>
      </c>
      <c r="N136" s="90">
        <v>4.4299999999962397E-2</v>
      </c>
      <c r="O136" s="86">
        <v>633643.05417999998</v>
      </c>
      <c r="P136" s="88">
        <v>93.18</v>
      </c>
      <c r="Q136" s="76"/>
      <c r="R136" s="86">
        <v>590.42859115400006</v>
      </c>
      <c r="S136" s="87">
        <v>9.485780880601675E-4</v>
      </c>
      <c r="T136" s="87">
        <f t="shared" si="3"/>
        <v>2.3127335523445008E-3</v>
      </c>
      <c r="U136" s="87">
        <f>R136/'סכום נכסי הקרן'!$C$42</f>
        <v>2.518564176762212E-4</v>
      </c>
    </row>
    <row r="137" spans="2:21">
      <c r="B137" s="79" t="s">
        <v>632</v>
      </c>
      <c r="C137" s="76" t="s">
        <v>633</v>
      </c>
      <c r="D137" s="89" t="s">
        <v>120</v>
      </c>
      <c r="E137" s="89" t="s">
        <v>334</v>
      </c>
      <c r="F137" s="76" t="s">
        <v>634</v>
      </c>
      <c r="G137" s="89" t="s">
        <v>344</v>
      </c>
      <c r="H137" s="76" t="s">
        <v>635</v>
      </c>
      <c r="I137" s="76" t="s">
        <v>160</v>
      </c>
      <c r="J137" s="76"/>
      <c r="K137" s="86">
        <v>1.0099999999966314</v>
      </c>
      <c r="L137" s="89" t="s">
        <v>164</v>
      </c>
      <c r="M137" s="90">
        <v>4.1500000000000002E-2</v>
      </c>
      <c r="N137" s="90">
        <v>4.2999999998989341E-3</v>
      </c>
      <c r="O137" s="86">
        <v>20279.457728000001</v>
      </c>
      <c r="P137" s="88">
        <v>107.4</v>
      </c>
      <c r="Q137" s="86">
        <v>22.745358433</v>
      </c>
      <c r="R137" s="86">
        <v>44.525496014999995</v>
      </c>
      <c r="S137" s="87">
        <v>4.0438194205691922E-4</v>
      </c>
      <c r="T137" s="87">
        <f t="shared" si="3"/>
        <v>1.7440823515576159E-4</v>
      </c>
      <c r="U137" s="87">
        <f>R137/'סכום נכסי הקרן'!$C$42</f>
        <v>1.8993036735698718E-5</v>
      </c>
    </row>
    <row r="138" spans="2:21">
      <c r="B138" s="79" t="s">
        <v>636</v>
      </c>
      <c r="C138" s="76" t="s">
        <v>637</v>
      </c>
      <c r="D138" s="89" t="s">
        <v>120</v>
      </c>
      <c r="E138" s="89" t="s">
        <v>334</v>
      </c>
      <c r="F138" s="76" t="s">
        <v>638</v>
      </c>
      <c r="G138" s="89" t="s">
        <v>156</v>
      </c>
      <c r="H138" s="76" t="s">
        <v>639</v>
      </c>
      <c r="I138" s="76" t="s">
        <v>338</v>
      </c>
      <c r="J138" s="76"/>
      <c r="K138" s="86">
        <v>2.0099999999985392</v>
      </c>
      <c r="L138" s="89" t="s">
        <v>164</v>
      </c>
      <c r="M138" s="90">
        <v>3.15E-2</v>
      </c>
      <c r="N138" s="90">
        <v>0.15719999999990816</v>
      </c>
      <c r="O138" s="86">
        <v>605368.62558600004</v>
      </c>
      <c r="P138" s="88">
        <v>79.17</v>
      </c>
      <c r="Q138" s="76"/>
      <c r="R138" s="86">
        <v>479.2703408700001</v>
      </c>
      <c r="S138" s="87">
        <v>1.6222506677398766E-3</v>
      </c>
      <c r="T138" s="87">
        <f t="shared" si="3"/>
        <v>1.8773220243403278E-3</v>
      </c>
      <c r="U138" s="87">
        <f>R138/'סכום נכסי הקרן'!$C$42</f>
        <v>2.0444015238837895E-4</v>
      </c>
    </row>
    <row r="139" spans="2:21">
      <c r="B139" s="79" t="s">
        <v>640</v>
      </c>
      <c r="C139" s="76" t="s">
        <v>641</v>
      </c>
      <c r="D139" s="89" t="s">
        <v>120</v>
      </c>
      <c r="E139" s="89" t="s">
        <v>334</v>
      </c>
      <c r="F139" s="76" t="s">
        <v>638</v>
      </c>
      <c r="G139" s="89" t="s">
        <v>156</v>
      </c>
      <c r="H139" s="76" t="s">
        <v>639</v>
      </c>
      <c r="I139" s="76" t="s">
        <v>338</v>
      </c>
      <c r="J139" s="76"/>
      <c r="K139" s="86">
        <v>1.189999999999283</v>
      </c>
      <c r="L139" s="89" t="s">
        <v>164</v>
      </c>
      <c r="M139" s="90">
        <v>2.8500000000000001E-2</v>
      </c>
      <c r="N139" s="90">
        <v>0.22510000000007094</v>
      </c>
      <c r="O139" s="86">
        <v>307637.27521300002</v>
      </c>
      <c r="P139" s="88">
        <v>81.59</v>
      </c>
      <c r="Q139" s="76"/>
      <c r="R139" s="86">
        <v>251.001240822</v>
      </c>
      <c r="S139" s="87">
        <v>1.4174500894465741E-3</v>
      </c>
      <c r="T139" s="87">
        <f t="shared" ref="T139:T159" si="4">R139/$R$11</f>
        <v>9.8318238653475275E-4</v>
      </c>
      <c r="U139" s="87">
        <f>R139/'סכום נכסי הקרן'!$C$42</f>
        <v>1.0706844873849761E-4</v>
      </c>
    </row>
    <row r="140" spans="2:21">
      <c r="B140" s="79" t="s">
        <v>642</v>
      </c>
      <c r="C140" s="76" t="s">
        <v>643</v>
      </c>
      <c r="D140" s="89" t="s">
        <v>120</v>
      </c>
      <c r="E140" s="89" t="s">
        <v>334</v>
      </c>
      <c r="F140" s="76" t="s">
        <v>644</v>
      </c>
      <c r="G140" s="89" t="s">
        <v>399</v>
      </c>
      <c r="H140" s="76" t="s">
        <v>635</v>
      </c>
      <c r="I140" s="76" t="s">
        <v>160</v>
      </c>
      <c r="J140" s="76"/>
      <c r="K140" s="86">
        <v>4.3599999999963188</v>
      </c>
      <c r="L140" s="89" t="s">
        <v>164</v>
      </c>
      <c r="M140" s="90">
        <v>2.5000000000000001E-2</v>
      </c>
      <c r="N140" s="90">
        <v>2.539999999999408E-2</v>
      </c>
      <c r="O140" s="86">
        <v>301241.44333600003</v>
      </c>
      <c r="P140" s="88">
        <v>101</v>
      </c>
      <c r="Q140" s="76"/>
      <c r="R140" s="86">
        <v>304.25385651700003</v>
      </c>
      <c r="S140" s="87">
        <v>9.2458433769370795E-4</v>
      </c>
      <c r="T140" s="87">
        <f t="shared" si="4"/>
        <v>1.1917751154661516E-3</v>
      </c>
      <c r="U140" s="87">
        <f>R140/'סכום נכסי הקרן'!$C$42</f>
        <v>1.2978417291204631E-4</v>
      </c>
    </row>
    <row r="141" spans="2:21">
      <c r="B141" s="79" t="s">
        <v>645</v>
      </c>
      <c r="C141" s="76" t="s">
        <v>646</v>
      </c>
      <c r="D141" s="89" t="s">
        <v>120</v>
      </c>
      <c r="E141" s="89" t="s">
        <v>334</v>
      </c>
      <c r="F141" s="76" t="s">
        <v>644</v>
      </c>
      <c r="G141" s="89" t="s">
        <v>399</v>
      </c>
      <c r="H141" s="76" t="s">
        <v>635</v>
      </c>
      <c r="I141" s="76" t="s">
        <v>160</v>
      </c>
      <c r="J141" s="76"/>
      <c r="K141" s="86">
        <v>6.5400000000042295</v>
      </c>
      <c r="L141" s="89" t="s">
        <v>164</v>
      </c>
      <c r="M141" s="90">
        <v>1.9E-2</v>
      </c>
      <c r="N141" s="90">
        <v>2.9300000000015425E-2</v>
      </c>
      <c r="O141" s="86">
        <v>668605.79625000001</v>
      </c>
      <c r="P141" s="88">
        <v>94.06</v>
      </c>
      <c r="Q141" s="76"/>
      <c r="R141" s="86">
        <v>628.89061017100005</v>
      </c>
      <c r="S141" s="87">
        <v>2.8827565409032274E-3</v>
      </c>
      <c r="T141" s="87">
        <f t="shared" si="4"/>
        <v>2.4633908938151597E-3</v>
      </c>
      <c r="U141" s="87">
        <f>R141/'סכום נכסי הקרן'!$C$42</f>
        <v>2.682629848231189E-4</v>
      </c>
    </row>
    <row r="142" spans="2:21">
      <c r="B142" s="79" t="s">
        <v>647</v>
      </c>
      <c r="C142" s="76" t="s">
        <v>648</v>
      </c>
      <c r="D142" s="89" t="s">
        <v>120</v>
      </c>
      <c r="E142" s="89" t="s">
        <v>334</v>
      </c>
      <c r="F142" s="76" t="s">
        <v>634</v>
      </c>
      <c r="G142" s="89" t="s">
        <v>344</v>
      </c>
      <c r="H142" s="76" t="s">
        <v>649</v>
      </c>
      <c r="I142" s="76" t="s">
        <v>160</v>
      </c>
      <c r="J142" s="76"/>
      <c r="K142" s="86">
        <v>0.19000000000010933</v>
      </c>
      <c r="L142" s="89" t="s">
        <v>164</v>
      </c>
      <c r="M142" s="90">
        <v>5.2999999999999999E-2</v>
      </c>
      <c r="N142" s="90">
        <v>2.0199999999997817E-2</v>
      </c>
      <c r="O142" s="86">
        <v>416177.71415700001</v>
      </c>
      <c r="P142" s="88">
        <v>109.95</v>
      </c>
      <c r="Q142" s="76"/>
      <c r="R142" s="86">
        <v>457.58740560499996</v>
      </c>
      <c r="S142" s="87">
        <v>1.6006465779905079E-3</v>
      </c>
      <c r="T142" s="87">
        <f t="shared" si="4"/>
        <v>1.7923890575904167E-3</v>
      </c>
      <c r="U142" s="87">
        <f>R142/'סכום נכסי הקרן'!$C$42</f>
        <v>1.9519096208430717E-4</v>
      </c>
    </row>
    <row r="143" spans="2:21">
      <c r="B143" s="79" t="s">
        <v>650</v>
      </c>
      <c r="C143" s="76" t="s">
        <v>651</v>
      </c>
      <c r="D143" s="89" t="s">
        <v>120</v>
      </c>
      <c r="E143" s="89" t="s">
        <v>334</v>
      </c>
      <c r="F143" s="76" t="s">
        <v>652</v>
      </c>
      <c r="G143" s="89" t="s">
        <v>653</v>
      </c>
      <c r="H143" s="76" t="s">
        <v>649</v>
      </c>
      <c r="I143" s="76" t="s">
        <v>160</v>
      </c>
      <c r="J143" s="76"/>
      <c r="K143" s="86">
        <v>0.99000015738623881</v>
      </c>
      <c r="L143" s="89" t="s">
        <v>164</v>
      </c>
      <c r="M143" s="90">
        <v>5.3499999999999999E-2</v>
      </c>
      <c r="N143" s="90">
        <v>2.1400001916006387E-2</v>
      </c>
      <c r="O143" s="86">
        <v>2.7861729999999998</v>
      </c>
      <c r="P143" s="88">
        <v>104.9</v>
      </c>
      <c r="Q143" s="76"/>
      <c r="R143" s="86">
        <v>2.9227459999999999E-3</v>
      </c>
      <c r="S143" s="87">
        <v>2.3718317772523445E-8</v>
      </c>
      <c r="T143" s="87">
        <f t="shared" si="4"/>
        <v>1.1448518653151755E-8</v>
      </c>
      <c r="U143" s="87">
        <f>R143/'סכום נכסי הקרן'!$C$42</f>
        <v>1.2467423637103415E-9</v>
      </c>
    </row>
    <row r="144" spans="2:21">
      <c r="B144" s="79" t="s">
        <v>654</v>
      </c>
      <c r="C144" s="76" t="s">
        <v>655</v>
      </c>
      <c r="D144" s="89" t="s">
        <v>120</v>
      </c>
      <c r="E144" s="89" t="s">
        <v>334</v>
      </c>
      <c r="F144" s="76" t="s">
        <v>392</v>
      </c>
      <c r="G144" s="89" t="s">
        <v>344</v>
      </c>
      <c r="H144" s="76" t="s">
        <v>656</v>
      </c>
      <c r="I144" s="76" t="s">
        <v>338</v>
      </c>
      <c r="J144" s="76"/>
      <c r="K144" s="86">
        <v>1.4599999999998832</v>
      </c>
      <c r="L144" s="89" t="s">
        <v>164</v>
      </c>
      <c r="M144" s="90">
        <v>5.0999999999999997E-2</v>
      </c>
      <c r="N144" s="90">
        <v>1.7800000000001304E-2</v>
      </c>
      <c r="O144" s="86">
        <v>2272021.0707140001</v>
      </c>
      <c r="P144" s="88">
        <v>126.61</v>
      </c>
      <c r="Q144" s="86">
        <v>34.961541261999997</v>
      </c>
      <c r="R144" s="86">
        <v>2911.5674731290001</v>
      </c>
      <c r="S144" s="87">
        <v>1.9804193886999062E-3</v>
      </c>
      <c r="T144" s="87">
        <f t="shared" si="4"/>
        <v>1.1404731894604347E-2</v>
      </c>
      <c r="U144" s="87">
        <f>R144/'סכום נכסי הקרן'!$C$42</f>
        <v>1.241973990743977E-3</v>
      </c>
    </row>
    <row r="145" spans="2:21">
      <c r="B145" s="79" t="s">
        <v>657</v>
      </c>
      <c r="C145" s="76" t="s">
        <v>658</v>
      </c>
      <c r="D145" s="89" t="s">
        <v>120</v>
      </c>
      <c r="E145" s="89" t="s">
        <v>334</v>
      </c>
      <c r="F145" s="76" t="s">
        <v>567</v>
      </c>
      <c r="G145" s="89" t="s">
        <v>344</v>
      </c>
      <c r="H145" s="76" t="s">
        <v>656</v>
      </c>
      <c r="I145" s="76" t="s">
        <v>338</v>
      </c>
      <c r="J145" s="76"/>
      <c r="K145" s="86">
        <v>0.98999999998650612</v>
      </c>
      <c r="L145" s="89" t="s">
        <v>164</v>
      </c>
      <c r="M145" s="90">
        <v>2.4E-2</v>
      </c>
      <c r="N145" s="90">
        <v>1.8699999999886942E-2</v>
      </c>
      <c r="O145" s="86">
        <v>53638.494404999998</v>
      </c>
      <c r="P145" s="88">
        <v>102.24</v>
      </c>
      <c r="Q145" s="76"/>
      <c r="R145" s="86">
        <v>54.839996626000008</v>
      </c>
      <c r="S145" s="87">
        <v>1.2325847002945005E-3</v>
      </c>
      <c r="T145" s="87">
        <f t="shared" si="4"/>
        <v>2.1481056660809403E-4</v>
      </c>
      <c r="U145" s="87">
        <f>R145/'סכום נכסי הקרן'!$C$42</f>
        <v>2.3392845980925611E-5</v>
      </c>
    </row>
    <row r="146" spans="2:21">
      <c r="B146" s="79" t="s">
        <v>659</v>
      </c>
      <c r="C146" s="76" t="s">
        <v>660</v>
      </c>
      <c r="D146" s="89" t="s">
        <v>120</v>
      </c>
      <c r="E146" s="89" t="s">
        <v>334</v>
      </c>
      <c r="F146" s="76" t="s">
        <v>584</v>
      </c>
      <c r="G146" s="89" t="s">
        <v>399</v>
      </c>
      <c r="H146" s="76" t="s">
        <v>656</v>
      </c>
      <c r="I146" s="76" t="s">
        <v>338</v>
      </c>
      <c r="J146" s="76"/>
      <c r="K146" s="86">
        <v>2.2800000000208729</v>
      </c>
      <c r="L146" s="89" t="s">
        <v>164</v>
      </c>
      <c r="M146" s="90">
        <v>3.4500000000000003E-2</v>
      </c>
      <c r="N146" s="90">
        <v>2.0600000000156542E-2</v>
      </c>
      <c r="O146" s="86">
        <v>18578.571093999999</v>
      </c>
      <c r="P146" s="88">
        <v>103.15</v>
      </c>
      <c r="Q146" s="76"/>
      <c r="R146" s="86">
        <v>19.163796095000002</v>
      </c>
      <c r="S146" s="87">
        <v>5.9041119118009103E-5</v>
      </c>
      <c r="T146" s="87">
        <f t="shared" si="4"/>
        <v>7.5065392975922054E-5</v>
      </c>
      <c r="U146" s="87">
        <f>R146/'סכום נכסי הקרן'!$C$42</f>
        <v>8.1746126557502149E-6</v>
      </c>
    </row>
    <row r="147" spans="2:21">
      <c r="B147" s="79" t="s">
        <v>661</v>
      </c>
      <c r="C147" s="76" t="s">
        <v>662</v>
      </c>
      <c r="D147" s="89" t="s">
        <v>120</v>
      </c>
      <c r="E147" s="89" t="s">
        <v>334</v>
      </c>
      <c r="F147" s="76" t="s">
        <v>584</v>
      </c>
      <c r="G147" s="89" t="s">
        <v>399</v>
      </c>
      <c r="H147" s="76" t="s">
        <v>656</v>
      </c>
      <c r="I147" s="76" t="s">
        <v>338</v>
      </c>
      <c r="J147" s="76"/>
      <c r="K147" s="86">
        <v>3.9799702784777415</v>
      </c>
      <c r="L147" s="89" t="s">
        <v>164</v>
      </c>
      <c r="M147" s="90">
        <v>2.0499999999999997E-2</v>
      </c>
      <c r="N147" s="90">
        <v>1.8099760935581834E-2</v>
      </c>
      <c r="O147" s="86">
        <v>1.5122E-2</v>
      </c>
      <c r="P147" s="88">
        <v>102.2</v>
      </c>
      <c r="Q147" s="76"/>
      <c r="R147" s="86">
        <v>1.5476999999999998E-5</v>
      </c>
      <c r="S147" s="87">
        <v>2.9193318455976547E-11</v>
      </c>
      <c r="T147" s="87">
        <f t="shared" si="4"/>
        <v>6.0624058058698801E-11</v>
      </c>
      <c r="U147" s="87">
        <f>R147/'סכום נכסי הקרן'!$C$42</f>
        <v>6.6019529453277679E-12</v>
      </c>
    </row>
    <row r="148" spans="2:21">
      <c r="B148" s="79" t="s">
        <v>663</v>
      </c>
      <c r="C148" s="76" t="s">
        <v>664</v>
      </c>
      <c r="D148" s="89" t="s">
        <v>120</v>
      </c>
      <c r="E148" s="89" t="s">
        <v>334</v>
      </c>
      <c r="F148" s="76" t="s">
        <v>584</v>
      </c>
      <c r="G148" s="89" t="s">
        <v>399</v>
      </c>
      <c r="H148" s="76" t="s">
        <v>656</v>
      </c>
      <c r="I148" s="76" t="s">
        <v>338</v>
      </c>
      <c r="J148" s="76"/>
      <c r="K148" s="86">
        <v>4.510000000001618</v>
      </c>
      <c r="L148" s="89" t="s">
        <v>164</v>
      </c>
      <c r="M148" s="90">
        <v>2.0499999999999997E-2</v>
      </c>
      <c r="N148" s="90">
        <v>1.9200000000010577E-2</v>
      </c>
      <c r="O148" s="86">
        <v>626864.58144800004</v>
      </c>
      <c r="P148" s="88">
        <v>102.53</v>
      </c>
      <c r="Q148" s="76"/>
      <c r="R148" s="86">
        <v>642.72424809600011</v>
      </c>
      <c r="S148" s="87">
        <v>1.0963598611467219E-3</v>
      </c>
      <c r="T148" s="87">
        <f t="shared" si="4"/>
        <v>2.5175778337084348E-3</v>
      </c>
      <c r="U148" s="87">
        <f>R148/'סכום נכסי הקרן'!$C$42</f>
        <v>2.7416393634108443E-4</v>
      </c>
    </row>
    <row r="149" spans="2:21">
      <c r="B149" s="79" t="s">
        <v>665</v>
      </c>
      <c r="C149" s="76" t="s">
        <v>666</v>
      </c>
      <c r="D149" s="89" t="s">
        <v>120</v>
      </c>
      <c r="E149" s="89" t="s">
        <v>334</v>
      </c>
      <c r="F149" s="76" t="s">
        <v>584</v>
      </c>
      <c r="G149" s="89" t="s">
        <v>399</v>
      </c>
      <c r="H149" s="76" t="s">
        <v>656</v>
      </c>
      <c r="I149" s="76" t="s">
        <v>338</v>
      </c>
      <c r="J149" s="76"/>
      <c r="K149" s="86">
        <v>7.0499999999978114</v>
      </c>
      <c r="L149" s="89" t="s">
        <v>164</v>
      </c>
      <c r="M149" s="90">
        <v>8.3999999999999995E-3</v>
      </c>
      <c r="N149" s="90">
        <v>1.8999999999997207E-2</v>
      </c>
      <c r="O149" s="86">
        <v>1156282.0265250001</v>
      </c>
      <c r="P149" s="88">
        <v>92.88</v>
      </c>
      <c r="Q149" s="76"/>
      <c r="R149" s="86">
        <v>1073.954708147</v>
      </c>
      <c r="S149" s="87">
        <v>2.3232556756694308E-3</v>
      </c>
      <c r="T149" s="87">
        <f t="shared" si="4"/>
        <v>4.2067256302330339E-3</v>
      </c>
      <c r="U149" s="87">
        <f>R149/'סכום נכסי הקרן'!$C$42</f>
        <v>4.5811193697743176E-4</v>
      </c>
    </row>
    <row r="150" spans="2:21">
      <c r="B150" s="79" t="s">
        <v>667</v>
      </c>
      <c r="C150" s="76" t="s">
        <v>668</v>
      </c>
      <c r="D150" s="89" t="s">
        <v>120</v>
      </c>
      <c r="E150" s="89" t="s">
        <v>334</v>
      </c>
      <c r="F150" s="76" t="s">
        <v>669</v>
      </c>
      <c r="G150" s="89" t="s">
        <v>191</v>
      </c>
      <c r="H150" s="76" t="s">
        <v>656</v>
      </c>
      <c r="I150" s="76" t="s">
        <v>338</v>
      </c>
      <c r="J150" s="76"/>
      <c r="K150" s="86">
        <v>2.4299999999996302</v>
      </c>
      <c r="L150" s="89" t="s">
        <v>164</v>
      </c>
      <c r="M150" s="90">
        <v>1.9799999999999998E-2</v>
      </c>
      <c r="N150" s="90">
        <v>3.6099999999992603E-2</v>
      </c>
      <c r="O150" s="86">
        <v>1024386.0178639999</v>
      </c>
      <c r="P150" s="88">
        <v>96.2</v>
      </c>
      <c r="Q150" s="86">
        <v>204.11532110500002</v>
      </c>
      <c r="R150" s="86">
        <v>1189.5746677079999</v>
      </c>
      <c r="S150" s="87">
        <v>2.0015468015332698E-3</v>
      </c>
      <c r="T150" s="87">
        <f t="shared" si="4"/>
        <v>4.6596138605858456E-3</v>
      </c>
      <c r="U150" s="87">
        <f>R150/'סכום נכסי הקרן'!$C$42</f>
        <v>5.0743141313963505E-4</v>
      </c>
    </row>
    <row r="151" spans="2:21">
      <c r="B151" s="79" t="s">
        <v>670</v>
      </c>
      <c r="C151" s="76" t="s">
        <v>671</v>
      </c>
      <c r="D151" s="89" t="s">
        <v>120</v>
      </c>
      <c r="E151" s="89" t="s">
        <v>334</v>
      </c>
      <c r="F151" s="76" t="s">
        <v>672</v>
      </c>
      <c r="G151" s="89" t="s">
        <v>552</v>
      </c>
      <c r="H151" s="76" t="s">
        <v>673</v>
      </c>
      <c r="I151" s="76" t="s">
        <v>160</v>
      </c>
      <c r="J151" s="76"/>
      <c r="K151" s="86">
        <v>2.7800677167672601</v>
      </c>
      <c r="L151" s="89" t="s">
        <v>164</v>
      </c>
      <c r="M151" s="90">
        <v>4.6500000000000007E-2</v>
      </c>
      <c r="N151" s="90">
        <v>5.6901957897836003E-2</v>
      </c>
      <c r="O151" s="86">
        <v>1.3586000000000001E-2</v>
      </c>
      <c r="P151" s="88">
        <v>97.8</v>
      </c>
      <c r="Q151" s="86">
        <v>3.5399999999999997E-7</v>
      </c>
      <c r="R151" s="86">
        <v>1.3586E-5</v>
      </c>
      <c r="S151" s="87">
        <v>1.8958390895060436E-11</v>
      </c>
      <c r="T151" s="87">
        <f t="shared" si="4"/>
        <v>5.3216931755862377E-11</v>
      </c>
      <c r="U151" s="87">
        <f>R151/'סכום נכסי הקרן'!$C$42</f>
        <v>5.7953177434401414E-12</v>
      </c>
    </row>
    <row r="152" spans="2:21">
      <c r="B152" s="79" t="s">
        <v>674</v>
      </c>
      <c r="C152" s="76" t="s">
        <v>675</v>
      </c>
      <c r="D152" s="89" t="s">
        <v>120</v>
      </c>
      <c r="E152" s="89" t="s">
        <v>334</v>
      </c>
      <c r="F152" s="76" t="s">
        <v>676</v>
      </c>
      <c r="G152" s="89" t="s">
        <v>463</v>
      </c>
      <c r="H152" s="76" t="s">
        <v>673</v>
      </c>
      <c r="I152" s="76" t="s">
        <v>160</v>
      </c>
      <c r="J152" s="76"/>
      <c r="K152" s="86">
        <v>6.1499999999991433</v>
      </c>
      <c r="L152" s="89" t="s">
        <v>164</v>
      </c>
      <c r="M152" s="90">
        <v>2.75E-2</v>
      </c>
      <c r="N152" s="90">
        <v>1.6199999999993137E-2</v>
      </c>
      <c r="O152" s="86">
        <v>871318.35682600003</v>
      </c>
      <c r="P152" s="88">
        <v>107.02</v>
      </c>
      <c r="Q152" s="76"/>
      <c r="R152" s="86">
        <v>932.48488787199994</v>
      </c>
      <c r="S152" s="87">
        <v>2.1782958920650002E-3</v>
      </c>
      <c r="T152" s="87">
        <f t="shared" si="4"/>
        <v>3.6525824113982923E-3</v>
      </c>
      <c r="U152" s="87">
        <f>R152/'סכום נכסי הקרן'!$C$42</f>
        <v>3.9776580422305258E-4</v>
      </c>
    </row>
    <row r="153" spans="2:21">
      <c r="B153" s="79" t="s">
        <v>677</v>
      </c>
      <c r="C153" s="76" t="s">
        <v>678</v>
      </c>
      <c r="D153" s="89" t="s">
        <v>120</v>
      </c>
      <c r="E153" s="89" t="s">
        <v>334</v>
      </c>
      <c r="F153" s="76" t="s">
        <v>679</v>
      </c>
      <c r="G153" s="89" t="s">
        <v>552</v>
      </c>
      <c r="H153" s="76" t="s">
        <v>673</v>
      </c>
      <c r="I153" s="76" t="s">
        <v>160</v>
      </c>
      <c r="J153" s="76"/>
      <c r="K153" s="86">
        <v>0.51999999999844171</v>
      </c>
      <c r="L153" s="89" t="s">
        <v>164</v>
      </c>
      <c r="M153" s="90">
        <v>4.8000000000000001E-2</v>
      </c>
      <c r="N153" s="90">
        <v>3.680000000015194E-2</v>
      </c>
      <c r="O153" s="86">
        <v>99876.540210000021</v>
      </c>
      <c r="P153" s="88">
        <v>100.4</v>
      </c>
      <c r="Q153" s="86">
        <v>2.3970369569999996</v>
      </c>
      <c r="R153" s="86">
        <v>102.673086633</v>
      </c>
      <c r="S153" s="87">
        <v>1.2830345332973641E-3</v>
      </c>
      <c r="T153" s="87">
        <f t="shared" si="4"/>
        <v>4.0217478614103534E-4</v>
      </c>
      <c r="U153" s="87">
        <f>R153/'סכום נכסי הקרן'!$C$42</f>
        <v>4.3796787924186053E-5</v>
      </c>
    </row>
    <row r="154" spans="2:21">
      <c r="B154" s="79" t="s">
        <v>680</v>
      </c>
      <c r="C154" s="76" t="s">
        <v>681</v>
      </c>
      <c r="D154" s="89" t="s">
        <v>120</v>
      </c>
      <c r="E154" s="89" t="s">
        <v>334</v>
      </c>
      <c r="F154" s="76" t="s">
        <v>682</v>
      </c>
      <c r="G154" s="89" t="s">
        <v>552</v>
      </c>
      <c r="H154" s="76" t="s">
        <v>683</v>
      </c>
      <c r="I154" s="76" t="s">
        <v>338</v>
      </c>
      <c r="J154" s="76"/>
      <c r="K154" s="86">
        <v>0.14000000000621737</v>
      </c>
      <c r="L154" s="89" t="s">
        <v>164</v>
      </c>
      <c r="M154" s="90">
        <v>5.4000000000000006E-2</v>
      </c>
      <c r="N154" s="90">
        <v>0.21460000000122911</v>
      </c>
      <c r="O154" s="86">
        <v>82628.410375000007</v>
      </c>
      <c r="P154" s="88">
        <v>101.22</v>
      </c>
      <c r="Q154" s="76"/>
      <c r="R154" s="86">
        <v>83.636479082000008</v>
      </c>
      <c r="S154" s="87">
        <v>2.2952336215277779E-3</v>
      </c>
      <c r="T154" s="87">
        <f t="shared" si="4"/>
        <v>3.2760759602586527E-4</v>
      </c>
      <c r="U154" s="87">
        <f>R154/'סכום נכסי הקרן'!$C$42</f>
        <v>3.5676429502633216E-5</v>
      </c>
    </row>
    <row r="155" spans="2:21">
      <c r="B155" s="79" t="s">
        <v>684</v>
      </c>
      <c r="C155" s="76" t="s">
        <v>685</v>
      </c>
      <c r="D155" s="89" t="s">
        <v>120</v>
      </c>
      <c r="E155" s="89" t="s">
        <v>334</v>
      </c>
      <c r="F155" s="76" t="s">
        <v>682</v>
      </c>
      <c r="G155" s="89" t="s">
        <v>552</v>
      </c>
      <c r="H155" s="76" t="s">
        <v>683</v>
      </c>
      <c r="I155" s="76" t="s">
        <v>338</v>
      </c>
      <c r="J155" s="76"/>
      <c r="K155" s="86">
        <v>1.7299999999955926</v>
      </c>
      <c r="L155" s="89" t="s">
        <v>164</v>
      </c>
      <c r="M155" s="90">
        <v>2.5000000000000001E-2</v>
      </c>
      <c r="N155" s="90">
        <v>0.12089999999974264</v>
      </c>
      <c r="O155" s="86">
        <v>213693.42509999999</v>
      </c>
      <c r="P155" s="88">
        <v>86</v>
      </c>
      <c r="Q155" s="76"/>
      <c r="R155" s="86">
        <v>183.77634419699999</v>
      </c>
      <c r="S155" s="87">
        <v>7.3151380056766125E-4</v>
      </c>
      <c r="T155" s="87">
        <f t="shared" si="4"/>
        <v>7.1985964724522475E-4</v>
      </c>
      <c r="U155" s="87">
        <f>R155/'סכום נכסי הקרן'!$C$42</f>
        <v>7.8392632735863152E-5</v>
      </c>
    </row>
    <row r="156" spans="2:21">
      <c r="B156" s="79" t="s">
        <v>686</v>
      </c>
      <c r="C156" s="76" t="s">
        <v>687</v>
      </c>
      <c r="D156" s="89" t="s">
        <v>120</v>
      </c>
      <c r="E156" s="89" t="s">
        <v>334</v>
      </c>
      <c r="F156" s="76" t="s">
        <v>688</v>
      </c>
      <c r="G156" s="89" t="s">
        <v>689</v>
      </c>
      <c r="H156" s="76" t="s">
        <v>690</v>
      </c>
      <c r="I156" s="76" t="s">
        <v>338</v>
      </c>
      <c r="J156" s="76"/>
      <c r="K156" s="88">
        <v>0</v>
      </c>
      <c r="L156" s="89" t="s">
        <v>164</v>
      </c>
      <c r="M156" s="90">
        <v>4.9000000000000002E-2</v>
      </c>
      <c r="N156" s="90">
        <v>0</v>
      </c>
      <c r="O156" s="86">
        <v>442890.79091899999</v>
      </c>
      <c r="P156" s="88">
        <v>18.72</v>
      </c>
      <c r="Q156" s="76"/>
      <c r="R156" s="86">
        <v>82.909159165999995</v>
      </c>
      <c r="S156" s="87">
        <v>6.1056492158827549E-4</v>
      </c>
      <c r="T156" s="87">
        <f t="shared" si="4"/>
        <v>3.2475865341328964E-4</v>
      </c>
      <c r="U156" s="87">
        <f>R156/'סכום נכסי הקרן'!$C$42</f>
        <v>3.5366179980010496E-5</v>
      </c>
    </row>
    <row r="157" spans="2:21">
      <c r="B157" s="79" t="s">
        <v>695</v>
      </c>
      <c r="C157" s="76" t="s">
        <v>696</v>
      </c>
      <c r="D157" s="89" t="s">
        <v>120</v>
      </c>
      <c r="E157" s="89" t="s">
        <v>334</v>
      </c>
      <c r="F157" s="76" t="s">
        <v>697</v>
      </c>
      <c r="G157" s="89" t="s">
        <v>399</v>
      </c>
      <c r="H157" s="76" t="s">
        <v>694</v>
      </c>
      <c r="I157" s="76"/>
      <c r="J157" s="76"/>
      <c r="K157" s="86">
        <v>1.9800000000006508</v>
      </c>
      <c r="L157" s="89" t="s">
        <v>164</v>
      </c>
      <c r="M157" s="90">
        <v>0.01</v>
      </c>
      <c r="N157" s="90">
        <v>3.3999999999994993E-2</v>
      </c>
      <c r="O157" s="86">
        <v>413501.41</v>
      </c>
      <c r="P157" s="88">
        <v>96.61</v>
      </c>
      <c r="Q157" s="76"/>
      <c r="R157" s="86">
        <v>399.48371716300005</v>
      </c>
      <c r="S157" s="87">
        <v>8.0023650923897473E-4</v>
      </c>
      <c r="T157" s="87">
        <f t="shared" si="4"/>
        <v>1.56479447326966E-3</v>
      </c>
      <c r="U157" s="87">
        <f>R157/'סכום נכסי הקרן'!$C$42</f>
        <v>1.70405938045794E-4</v>
      </c>
    </row>
    <row r="158" spans="2:21">
      <c r="B158" s="79" t="s">
        <v>698</v>
      </c>
      <c r="C158" s="76" t="s">
        <v>699</v>
      </c>
      <c r="D158" s="89" t="s">
        <v>120</v>
      </c>
      <c r="E158" s="89" t="s">
        <v>334</v>
      </c>
      <c r="F158" s="76" t="s">
        <v>700</v>
      </c>
      <c r="G158" s="89" t="s">
        <v>399</v>
      </c>
      <c r="H158" s="76" t="s">
        <v>694</v>
      </c>
      <c r="I158" s="76"/>
      <c r="J158" s="76"/>
      <c r="K158" s="86">
        <v>2.4299999999929054</v>
      </c>
      <c r="L158" s="89" t="s">
        <v>164</v>
      </c>
      <c r="M158" s="90">
        <v>2.1000000000000001E-2</v>
      </c>
      <c r="N158" s="90">
        <v>1.8399999999982625E-2</v>
      </c>
      <c r="O158" s="86">
        <v>67391.696951000005</v>
      </c>
      <c r="P158" s="88">
        <v>102.48</v>
      </c>
      <c r="Q158" s="76"/>
      <c r="R158" s="86">
        <v>69.063007743</v>
      </c>
      <c r="S158" s="87">
        <v>2.7421626720695283E-4</v>
      </c>
      <c r="T158" s="87">
        <f t="shared" si="4"/>
        <v>2.7052269762357028E-4</v>
      </c>
      <c r="U158" s="87">
        <f>R158/'סכום נכסי הקרן'!$C$42</f>
        <v>2.9459890636563507E-5</v>
      </c>
    </row>
    <row r="159" spans="2:21">
      <c r="B159" s="79" t="s">
        <v>701</v>
      </c>
      <c r="C159" s="76" t="s">
        <v>702</v>
      </c>
      <c r="D159" s="89" t="s">
        <v>120</v>
      </c>
      <c r="E159" s="89" t="s">
        <v>334</v>
      </c>
      <c r="F159" s="76" t="s">
        <v>700</v>
      </c>
      <c r="G159" s="89" t="s">
        <v>399</v>
      </c>
      <c r="H159" s="76" t="s">
        <v>694</v>
      </c>
      <c r="I159" s="76"/>
      <c r="J159" s="76"/>
      <c r="K159" s="86">
        <v>5.9300000000000583</v>
      </c>
      <c r="L159" s="89" t="s">
        <v>164</v>
      </c>
      <c r="M159" s="90">
        <v>2.75E-2</v>
      </c>
      <c r="N159" s="90">
        <v>1.7700000000001916E-2</v>
      </c>
      <c r="O159" s="86">
        <v>1139657.1432640001</v>
      </c>
      <c r="P159" s="88">
        <v>105.22</v>
      </c>
      <c r="Q159" s="76"/>
      <c r="R159" s="86">
        <v>1199.1472335010001</v>
      </c>
      <c r="S159" s="87">
        <v>2.8700945483630504E-3</v>
      </c>
      <c r="T159" s="87">
        <f t="shared" si="4"/>
        <v>4.6971100022415637E-3</v>
      </c>
      <c r="U159" s="87">
        <f>R159/'סכום נכסי הקרן'!$C$42</f>
        <v>5.1151473865048607E-4</v>
      </c>
    </row>
    <row r="160" spans="2:21">
      <c r="B160" s="75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86"/>
      <c r="P160" s="88"/>
      <c r="Q160" s="76"/>
      <c r="R160" s="76"/>
      <c r="S160" s="76"/>
      <c r="T160" s="87"/>
      <c r="U160" s="76"/>
    </row>
    <row r="161" spans="2:21">
      <c r="B161" s="94" t="s">
        <v>45</v>
      </c>
      <c r="C161" s="74"/>
      <c r="D161" s="74"/>
      <c r="E161" s="74"/>
      <c r="F161" s="74"/>
      <c r="G161" s="74"/>
      <c r="H161" s="74"/>
      <c r="I161" s="74"/>
      <c r="J161" s="74"/>
      <c r="K161" s="83">
        <v>4.9090986185997441</v>
      </c>
      <c r="L161" s="74"/>
      <c r="M161" s="74"/>
      <c r="N161" s="96">
        <v>3.9146461102094958E-2</v>
      </c>
      <c r="O161" s="83"/>
      <c r="P161" s="85"/>
      <c r="Q161" s="83">
        <v>190.056053773</v>
      </c>
      <c r="R161" s="83">
        <f>SUM(R162:R243)</f>
        <v>47491.281909803023</v>
      </c>
      <c r="S161" s="74"/>
      <c r="T161" s="84">
        <f t="shared" ref="T161:T224" si="5">R161/$R$11</f>
        <v>0.18602534288182018</v>
      </c>
      <c r="U161" s="84">
        <f>R161/'סכום נכסי הקרן'!$C$42</f>
        <v>2.0258138430045581E-2</v>
      </c>
    </row>
    <row r="162" spans="2:21">
      <c r="B162" s="79" t="s">
        <v>703</v>
      </c>
      <c r="C162" s="76" t="s">
        <v>704</v>
      </c>
      <c r="D162" s="89" t="s">
        <v>120</v>
      </c>
      <c r="E162" s="89" t="s">
        <v>334</v>
      </c>
      <c r="F162" s="76" t="s">
        <v>395</v>
      </c>
      <c r="G162" s="89" t="s">
        <v>344</v>
      </c>
      <c r="H162" s="76" t="s">
        <v>352</v>
      </c>
      <c r="I162" s="76" t="s">
        <v>160</v>
      </c>
      <c r="J162" s="76"/>
      <c r="K162" s="86">
        <v>2.3801589727911954</v>
      </c>
      <c r="L162" s="89" t="s">
        <v>164</v>
      </c>
      <c r="M162" s="90">
        <v>1.8700000000000001E-2</v>
      </c>
      <c r="N162" s="90">
        <v>7.6001222867624575E-3</v>
      </c>
      <c r="O162" s="86">
        <v>6.2309999999999996E-3</v>
      </c>
      <c r="P162" s="88">
        <v>103.72</v>
      </c>
      <c r="Q162" s="76"/>
      <c r="R162" s="86">
        <v>6.5420000000000002E-6</v>
      </c>
      <c r="S162" s="87">
        <v>4.5057645258823192E-12</v>
      </c>
      <c r="T162" s="87">
        <f t="shared" si="5"/>
        <v>2.5625288351748248E-11</v>
      </c>
      <c r="U162" s="87">
        <f>R162/'סכום נכסי הקרן'!$C$42</f>
        <v>2.790590952273326E-12</v>
      </c>
    </row>
    <row r="163" spans="2:21">
      <c r="B163" s="79" t="s">
        <v>705</v>
      </c>
      <c r="C163" s="76" t="s">
        <v>706</v>
      </c>
      <c r="D163" s="89" t="s">
        <v>120</v>
      </c>
      <c r="E163" s="89" t="s">
        <v>334</v>
      </c>
      <c r="F163" s="76" t="s">
        <v>395</v>
      </c>
      <c r="G163" s="89" t="s">
        <v>344</v>
      </c>
      <c r="H163" s="76" t="s">
        <v>352</v>
      </c>
      <c r="I163" s="76" t="s">
        <v>160</v>
      </c>
      <c r="J163" s="76"/>
      <c r="K163" s="86">
        <v>5.0899999999997245</v>
      </c>
      <c r="L163" s="89" t="s">
        <v>164</v>
      </c>
      <c r="M163" s="90">
        <v>2.6800000000000001E-2</v>
      </c>
      <c r="N163" s="90">
        <v>1.0999999999999999E-2</v>
      </c>
      <c r="O163" s="86">
        <v>3305721.0794700002</v>
      </c>
      <c r="P163" s="88">
        <v>109.7</v>
      </c>
      <c r="Q163" s="76"/>
      <c r="R163" s="86">
        <v>3626.3760609000001</v>
      </c>
      <c r="S163" s="87">
        <v>1.3725832965652597E-3</v>
      </c>
      <c r="T163" s="87">
        <f t="shared" si="5"/>
        <v>1.4204667109819545E-2</v>
      </c>
      <c r="U163" s="87">
        <f>R163/'סכום נכסי הקרן'!$C$42</f>
        <v>1.5468866134344427E-3</v>
      </c>
    </row>
    <row r="164" spans="2:21">
      <c r="B164" s="79" t="s">
        <v>707</v>
      </c>
      <c r="C164" s="76" t="s">
        <v>708</v>
      </c>
      <c r="D164" s="89" t="s">
        <v>120</v>
      </c>
      <c r="E164" s="89" t="s">
        <v>334</v>
      </c>
      <c r="F164" s="76" t="s">
        <v>709</v>
      </c>
      <c r="G164" s="89" t="s">
        <v>399</v>
      </c>
      <c r="H164" s="76" t="s">
        <v>352</v>
      </c>
      <c r="I164" s="76" t="s">
        <v>160</v>
      </c>
      <c r="J164" s="76"/>
      <c r="K164" s="86">
        <v>3.8900000000102364</v>
      </c>
      <c r="L164" s="89" t="s">
        <v>164</v>
      </c>
      <c r="M164" s="90">
        <v>1.44E-2</v>
      </c>
      <c r="N164" s="90">
        <v>7.1999999999759132E-3</v>
      </c>
      <c r="O164" s="86">
        <v>80459.153741999995</v>
      </c>
      <c r="P164" s="88">
        <v>103.2</v>
      </c>
      <c r="Q164" s="76"/>
      <c r="R164" s="86">
        <v>83.033846734999997</v>
      </c>
      <c r="S164" s="87">
        <v>1.005739421775E-4</v>
      </c>
      <c r="T164" s="87">
        <f t="shared" si="5"/>
        <v>3.2524705985008325E-4</v>
      </c>
      <c r="U164" s="87">
        <f>R164/'סכום נכסי הקרן'!$C$42</f>
        <v>3.5419367384766286E-5</v>
      </c>
    </row>
    <row r="165" spans="2:21">
      <c r="B165" s="79" t="s">
        <v>710</v>
      </c>
      <c r="C165" s="76" t="s">
        <v>711</v>
      </c>
      <c r="D165" s="89" t="s">
        <v>120</v>
      </c>
      <c r="E165" s="89" t="s">
        <v>334</v>
      </c>
      <c r="F165" s="76" t="s">
        <v>392</v>
      </c>
      <c r="G165" s="89" t="s">
        <v>344</v>
      </c>
      <c r="H165" s="76" t="s">
        <v>387</v>
      </c>
      <c r="I165" s="76" t="s">
        <v>160</v>
      </c>
      <c r="J165" s="76"/>
      <c r="K165" s="86">
        <v>1.4000326424024812</v>
      </c>
      <c r="L165" s="89" t="s">
        <v>164</v>
      </c>
      <c r="M165" s="90">
        <v>6.4000000000000001E-2</v>
      </c>
      <c r="N165" s="90">
        <v>7.7999020727925594E-3</v>
      </c>
      <c r="O165" s="86">
        <v>1.1320000000000002E-2</v>
      </c>
      <c r="P165" s="88">
        <v>108.41</v>
      </c>
      <c r="Q165" s="76"/>
      <c r="R165" s="86">
        <v>1.2253999999999998E-5</v>
      </c>
      <c r="S165" s="87">
        <v>6.9572485679868242E-11</v>
      </c>
      <c r="T165" s="87">
        <f t="shared" si="5"/>
        <v>4.7999431895799901E-11</v>
      </c>
      <c r="U165" s="87">
        <f>R165/'סכום נכסי הקרן'!$C$42</f>
        <v>5.2271326091649851E-12</v>
      </c>
    </row>
    <row r="166" spans="2:21">
      <c r="B166" s="79" t="s">
        <v>712</v>
      </c>
      <c r="C166" s="76" t="s">
        <v>713</v>
      </c>
      <c r="D166" s="89" t="s">
        <v>120</v>
      </c>
      <c r="E166" s="89" t="s">
        <v>334</v>
      </c>
      <c r="F166" s="76" t="s">
        <v>405</v>
      </c>
      <c r="G166" s="89" t="s">
        <v>399</v>
      </c>
      <c r="H166" s="76" t="s">
        <v>387</v>
      </c>
      <c r="I166" s="76" t="s">
        <v>160</v>
      </c>
      <c r="J166" s="76"/>
      <c r="K166" s="86">
        <v>2.9499999999974564</v>
      </c>
      <c r="L166" s="89" t="s">
        <v>164</v>
      </c>
      <c r="M166" s="90">
        <v>1.6299999999999999E-2</v>
      </c>
      <c r="N166" s="90">
        <v>5.8999999999912803E-3</v>
      </c>
      <c r="O166" s="86">
        <v>533919.18767000001</v>
      </c>
      <c r="P166" s="88">
        <v>103.09</v>
      </c>
      <c r="Q166" s="76"/>
      <c r="R166" s="86">
        <v>550.41729057199996</v>
      </c>
      <c r="S166" s="87">
        <v>6.4077556099750496E-4</v>
      </c>
      <c r="T166" s="87">
        <f t="shared" si="5"/>
        <v>2.156007610011541E-3</v>
      </c>
      <c r="U166" s="87">
        <f>R166/'סכום נכסי הקרן'!$C$42</f>
        <v>2.3478898059385835E-4</v>
      </c>
    </row>
    <row r="167" spans="2:21">
      <c r="B167" s="79" t="s">
        <v>714</v>
      </c>
      <c r="C167" s="76" t="s">
        <v>715</v>
      </c>
      <c r="D167" s="89" t="s">
        <v>120</v>
      </c>
      <c r="E167" s="89" t="s">
        <v>334</v>
      </c>
      <c r="F167" s="76" t="s">
        <v>376</v>
      </c>
      <c r="G167" s="89" t="s">
        <v>344</v>
      </c>
      <c r="H167" s="76" t="s">
        <v>387</v>
      </c>
      <c r="I167" s="76" t="s">
        <v>160</v>
      </c>
      <c r="J167" s="76"/>
      <c r="K167" s="86">
        <v>0.74000583600817038</v>
      </c>
      <c r="L167" s="89" t="s">
        <v>164</v>
      </c>
      <c r="M167" s="90">
        <v>6.0999999999999999E-2</v>
      </c>
      <c r="N167" s="90">
        <v>1.1000875401225563E-3</v>
      </c>
      <c r="O167" s="86">
        <v>5.5039999999999999E-2</v>
      </c>
      <c r="P167" s="88">
        <v>106.01</v>
      </c>
      <c r="Q167" s="76"/>
      <c r="R167" s="86">
        <v>5.8258999999999999E-5</v>
      </c>
      <c r="S167" s="87">
        <v>1.6065291399108832E-10</v>
      </c>
      <c r="T167" s="87">
        <f t="shared" si="5"/>
        <v>2.2820294620674121E-10</v>
      </c>
      <c r="U167" s="87">
        <f>R167/'סכום נכסי הקרן'!$C$42</f>
        <v>2.485127457788011E-11</v>
      </c>
    </row>
    <row r="168" spans="2:21">
      <c r="B168" s="79" t="s">
        <v>716</v>
      </c>
      <c r="C168" s="76" t="s">
        <v>717</v>
      </c>
      <c r="D168" s="89" t="s">
        <v>120</v>
      </c>
      <c r="E168" s="89" t="s">
        <v>334</v>
      </c>
      <c r="F168" s="76" t="s">
        <v>718</v>
      </c>
      <c r="G168" s="89" t="s">
        <v>719</v>
      </c>
      <c r="H168" s="76" t="s">
        <v>387</v>
      </c>
      <c r="I168" s="76" t="s">
        <v>160</v>
      </c>
      <c r="J168" s="76"/>
      <c r="K168" s="86">
        <v>4.700000000003155</v>
      </c>
      <c r="L168" s="89" t="s">
        <v>164</v>
      </c>
      <c r="M168" s="90">
        <v>2.6099999999999998E-2</v>
      </c>
      <c r="N168" s="90">
        <v>9.3000000000148728E-3</v>
      </c>
      <c r="O168" s="86">
        <v>205262.38464900001</v>
      </c>
      <c r="P168" s="88">
        <v>108.12</v>
      </c>
      <c r="Q168" s="76"/>
      <c r="R168" s="86">
        <v>221.92969031899997</v>
      </c>
      <c r="S168" s="87">
        <v>3.5825131659058179E-4</v>
      </c>
      <c r="T168" s="87">
        <f t="shared" si="5"/>
        <v>8.693079040413582E-4</v>
      </c>
      <c r="U168" s="87">
        <f>R168/'סכום נכסי הקרן'!$C$42</f>
        <v>9.4667530700859445E-5</v>
      </c>
    </row>
    <row r="169" spans="2:21">
      <c r="B169" s="79" t="s">
        <v>720</v>
      </c>
      <c r="C169" s="76" t="s">
        <v>721</v>
      </c>
      <c r="D169" s="89" t="s">
        <v>120</v>
      </c>
      <c r="E169" s="89" t="s">
        <v>334</v>
      </c>
      <c r="F169" s="76" t="s">
        <v>722</v>
      </c>
      <c r="G169" s="89" t="s">
        <v>519</v>
      </c>
      <c r="H169" s="76" t="s">
        <v>429</v>
      </c>
      <c r="I169" s="76" t="s">
        <v>338</v>
      </c>
      <c r="J169" s="76"/>
      <c r="K169" s="86">
        <v>10.819999999998632</v>
      </c>
      <c r="L169" s="89" t="s">
        <v>164</v>
      </c>
      <c r="M169" s="90">
        <v>2.4E-2</v>
      </c>
      <c r="N169" s="90">
        <v>3.0099999999997303E-2</v>
      </c>
      <c r="O169" s="86">
        <v>513296.76180699997</v>
      </c>
      <c r="P169" s="88">
        <v>93.9</v>
      </c>
      <c r="Q169" s="76"/>
      <c r="R169" s="86">
        <v>481.98565931299999</v>
      </c>
      <c r="S169" s="87">
        <v>6.6977668985868447E-4</v>
      </c>
      <c r="T169" s="87">
        <f t="shared" si="5"/>
        <v>1.8879580405538241E-3</v>
      </c>
      <c r="U169" s="87">
        <f>R169/'סכום נכסי הקרן'!$C$42</f>
        <v>2.0559841332992227E-4</v>
      </c>
    </row>
    <row r="170" spans="2:21">
      <c r="B170" s="79" t="s">
        <v>723</v>
      </c>
      <c r="C170" s="76" t="s">
        <v>724</v>
      </c>
      <c r="D170" s="89" t="s">
        <v>120</v>
      </c>
      <c r="E170" s="89" t="s">
        <v>334</v>
      </c>
      <c r="F170" s="76" t="s">
        <v>434</v>
      </c>
      <c r="G170" s="89" t="s">
        <v>399</v>
      </c>
      <c r="H170" s="76" t="s">
        <v>435</v>
      </c>
      <c r="I170" s="76" t="s">
        <v>160</v>
      </c>
      <c r="J170" s="76"/>
      <c r="K170" s="86">
        <v>3.2399999999992763</v>
      </c>
      <c r="L170" s="89" t="s">
        <v>164</v>
      </c>
      <c r="M170" s="90">
        <v>3.39E-2</v>
      </c>
      <c r="N170" s="90">
        <v>1.6100000000002068E-2</v>
      </c>
      <c r="O170" s="86">
        <v>719940.86614299996</v>
      </c>
      <c r="P170" s="88">
        <v>107.47</v>
      </c>
      <c r="Q170" s="76"/>
      <c r="R170" s="86">
        <v>773.72044874400001</v>
      </c>
      <c r="S170" s="87">
        <v>6.6340979373079691E-4</v>
      </c>
      <c r="T170" s="87">
        <f t="shared" si="5"/>
        <v>3.0306954452321995E-3</v>
      </c>
      <c r="U170" s="87">
        <f>R170/'סכום נכסי הקרן'!$C$42</f>
        <v>3.3004238518096363E-4</v>
      </c>
    </row>
    <row r="171" spans="2:21">
      <c r="B171" s="79" t="s">
        <v>725</v>
      </c>
      <c r="C171" s="76" t="s">
        <v>726</v>
      </c>
      <c r="D171" s="89" t="s">
        <v>120</v>
      </c>
      <c r="E171" s="89" t="s">
        <v>334</v>
      </c>
      <c r="F171" s="76" t="s">
        <v>434</v>
      </c>
      <c r="G171" s="89" t="s">
        <v>399</v>
      </c>
      <c r="H171" s="76" t="s">
        <v>435</v>
      </c>
      <c r="I171" s="76" t="s">
        <v>160</v>
      </c>
      <c r="J171" s="76"/>
      <c r="K171" s="86">
        <v>8.8900000000015158</v>
      </c>
      <c r="L171" s="89" t="s">
        <v>164</v>
      </c>
      <c r="M171" s="90">
        <v>2.4399999999999998E-2</v>
      </c>
      <c r="N171" s="90">
        <v>2.770000000000572E-2</v>
      </c>
      <c r="O171" s="86">
        <v>820707.07200399996</v>
      </c>
      <c r="P171" s="88">
        <v>98.11</v>
      </c>
      <c r="Q171" s="76"/>
      <c r="R171" s="86">
        <v>805.19566900199993</v>
      </c>
      <c r="S171" s="87">
        <v>1.7649614451698925E-3</v>
      </c>
      <c r="T171" s="87">
        <f t="shared" si="5"/>
        <v>3.1539852029585885E-3</v>
      </c>
      <c r="U171" s="87">
        <f>R171/'סכום נכסי הקרן'!$C$42</f>
        <v>3.4346862560786438E-4</v>
      </c>
    </row>
    <row r="172" spans="2:21">
      <c r="B172" s="79" t="s">
        <v>727</v>
      </c>
      <c r="C172" s="76" t="s">
        <v>728</v>
      </c>
      <c r="D172" s="89" t="s">
        <v>120</v>
      </c>
      <c r="E172" s="89" t="s">
        <v>334</v>
      </c>
      <c r="F172" s="76" t="s">
        <v>357</v>
      </c>
      <c r="G172" s="89" t="s">
        <v>344</v>
      </c>
      <c r="H172" s="76" t="s">
        <v>435</v>
      </c>
      <c r="I172" s="76" t="s">
        <v>160</v>
      </c>
      <c r="J172" s="76"/>
      <c r="K172" s="86">
        <v>0.59000000000016017</v>
      </c>
      <c r="L172" s="89" t="s">
        <v>164</v>
      </c>
      <c r="M172" s="90">
        <v>1.4800000000000001E-2</v>
      </c>
      <c r="N172" s="90">
        <v>9.3000000000010956E-3</v>
      </c>
      <c r="O172" s="86">
        <v>1179452.726277</v>
      </c>
      <c r="P172" s="88">
        <v>100.54</v>
      </c>
      <c r="Q172" s="76"/>
      <c r="R172" s="86">
        <v>1185.821790059</v>
      </c>
      <c r="S172" s="87">
        <v>1.4558535340113892E-3</v>
      </c>
      <c r="T172" s="87">
        <f t="shared" si="5"/>
        <v>4.6449136814503437E-3</v>
      </c>
      <c r="U172" s="87">
        <f>R172/'סכום נכסי הקרן'!$C$42</f>
        <v>5.0583056532363261E-4</v>
      </c>
    </row>
    <row r="173" spans="2:21">
      <c r="B173" s="79" t="s">
        <v>729</v>
      </c>
      <c r="C173" s="76" t="s">
        <v>730</v>
      </c>
      <c r="D173" s="89" t="s">
        <v>120</v>
      </c>
      <c r="E173" s="89" t="s">
        <v>334</v>
      </c>
      <c r="F173" s="76" t="s">
        <v>453</v>
      </c>
      <c r="G173" s="89" t="s">
        <v>399</v>
      </c>
      <c r="H173" s="76" t="s">
        <v>429</v>
      </c>
      <c r="I173" s="76" t="s">
        <v>338</v>
      </c>
      <c r="J173" s="76"/>
      <c r="K173" s="86">
        <v>8.0699999999991565</v>
      </c>
      <c r="L173" s="89" t="s">
        <v>164</v>
      </c>
      <c r="M173" s="90">
        <v>2.5499999999999998E-2</v>
      </c>
      <c r="N173" s="90">
        <v>2.4599999999995487E-2</v>
      </c>
      <c r="O173" s="86">
        <v>2504969.4442650001</v>
      </c>
      <c r="P173" s="88">
        <v>100.86</v>
      </c>
      <c r="Q173" s="76"/>
      <c r="R173" s="86">
        <v>2526.5122649590003</v>
      </c>
      <c r="S173" s="87">
        <v>2.5644736967938161E-3</v>
      </c>
      <c r="T173" s="87">
        <f t="shared" si="5"/>
        <v>9.8964544961484182E-3</v>
      </c>
      <c r="U173" s="87">
        <f>R173/'סכום נכסי הקרן'!$C$42</f>
        <v>1.0777227556408092E-3</v>
      </c>
    </row>
    <row r="174" spans="2:21">
      <c r="B174" s="79" t="s">
        <v>731</v>
      </c>
      <c r="C174" s="76" t="s">
        <v>732</v>
      </c>
      <c r="D174" s="89" t="s">
        <v>120</v>
      </c>
      <c r="E174" s="89" t="s">
        <v>334</v>
      </c>
      <c r="F174" s="76" t="s">
        <v>733</v>
      </c>
      <c r="G174" s="89" t="s">
        <v>552</v>
      </c>
      <c r="H174" s="76" t="s">
        <v>429</v>
      </c>
      <c r="I174" s="76" t="s">
        <v>338</v>
      </c>
      <c r="J174" s="76"/>
      <c r="K174" s="86">
        <v>3.059999999999782</v>
      </c>
      <c r="L174" s="89" t="s">
        <v>164</v>
      </c>
      <c r="M174" s="90">
        <v>4.3499999999999997E-2</v>
      </c>
      <c r="N174" s="90">
        <v>0.15229999999996446</v>
      </c>
      <c r="O174" s="86">
        <v>758934.03764600004</v>
      </c>
      <c r="P174" s="88">
        <v>72.72</v>
      </c>
      <c r="Q174" s="76"/>
      <c r="R174" s="86">
        <v>551.89685745200006</v>
      </c>
      <c r="S174" s="87">
        <v>4.8549204629373129E-4</v>
      </c>
      <c r="T174" s="87">
        <f t="shared" si="5"/>
        <v>2.1618031355290735E-3</v>
      </c>
      <c r="U174" s="87">
        <f>R174/'סכום נכסי הקרן'!$C$42</f>
        <v>2.3542011265570664E-4</v>
      </c>
    </row>
    <row r="175" spans="2:21">
      <c r="B175" s="79" t="s">
        <v>734</v>
      </c>
      <c r="C175" s="76" t="s">
        <v>735</v>
      </c>
      <c r="D175" s="89" t="s">
        <v>120</v>
      </c>
      <c r="E175" s="89" t="s">
        <v>334</v>
      </c>
      <c r="F175" s="76" t="s">
        <v>398</v>
      </c>
      <c r="G175" s="89" t="s">
        <v>399</v>
      </c>
      <c r="H175" s="76" t="s">
        <v>429</v>
      </c>
      <c r="I175" s="76" t="s">
        <v>338</v>
      </c>
      <c r="J175" s="76"/>
      <c r="K175" s="86">
        <v>3.5499999999991965</v>
      </c>
      <c r="L175" s="89" t="s">
        <v>164</v>
      </c>
      <c r="M175" s="90">
        <v>2.5499999999999998E-2</v>
      </c>
      <c r="N175" s="90">
        <v>1.0799999999996783E-2</v>
      </c>
      <c r="O175" s="86">
        <v>590716.30000000005</v>
      </c>
      <c r="P175" s="88">
        <v>105.32</v>
      </c>
      <c r="Q175" s="76"/>
      <c r="R175" s="86">
        <v>622.14242689000002</v>
      </c>
      <c r="S175" s="87">
        <v>1.7604944268939621E-3</v>
      </c>
      <c r="T175" s="87">
        <f t="shared" si="5"/>
        <v>2.4369579769050295E-3</v>
      </c>
      <c r="U175" s="87">
        <f>R175/'סכום נכסי הקרן'!$C$42</f>
        <v>2.6538444321378833E-4</v>
      </c>
    </row>
    <row r="176" spans="2:21">
      <c r="B176" s="79" t="s">
        <v>736</v>
      </c>
      <c r="C176" s="76" t="s">
        <v>737</v>
      </c>
      <c r="D176" s="89" t="s">
        <v>120</v>
      </c>
      <c r="E176" s="89" t="s">
        <v>334</v>
      </c>
      <c r="F176" s="76" t="s">
        <v>462</v>
      </c>
      <c r="G176" s="89" t="s">
        <v>463</v>
      </c>
      <c r="H176" s="76" t="s">
        <v>435</v>
      </c>
      <c r="I176" s="76" t="s">
        <v>160</v>
      </c>
      <c r="J176" s="76"/>
      <c r="K176" s="86">
        <v>2.1700000000032058</v>
      </c>
      <c r="L176" s="89" t="s">
        <v>164</v>
      </c>
      <c r="M176" s="90">
        <v>4.8000000000000001E-2</v>
      </c>
      <c r="N176" s="90">
        <v>8.0999999999986066E-3</v>
      </c>
      <c r="O176" s="86">
        <v>326064.54968599998</v>
      </c>
      <c r="P176" s="88">
        <v>110</v>
      </c>
      <c r="Q176" s="76"/>
      <c r="R176" s="86">
        <v>358.67101540499999</v>
      </c>
      <c r="S176" s="87">
        <v>1.6399408028056178E-4</v>
      </c>
      <c r="T176" s="87">
        <f t="shared" si="5"/>
        <v>1.40492940892196E-3</v>
      </c>
      <c r="U176" s="87">
        <f>R176/'סכום נכסי הקרן'!$C$42</f>
        <v>1.5299665093730964E-4</v>
      </c>
    </row>
    <row r="177" spans="2:21">
      <c r="B177" s="79" t="s">
        <v>738</v>
      </c>
      <c r="C177" s="76" t="s">
        <v>739</v>
      </c>
      <c r="D177" s="89" t="s">
        <v>120</v>
      </c>
      <c r="E177" s="89" t="s">
        <v>334</v>
      </c>
      <c r="F177" s="76" t="s">
        <v>462</v>
      </c>
      <c r="G177" s="89" t="s">
        <v>463</v>
      </c>
      <c r="H177" s="76" t="s">
        <v>435</v>
      </c>
      <c r="I177" s="76" t="s">
        <v>160</v>
      </c>
      <c r="J177" s="76"/>
      <c r="K177" s="86">
        <v>0.64999460014039634</v>
      </c>
      <c r="L177" s="89" t="s">
        <v>164</v>
      </c>
      <c r="M177" s="90">
        <v>4.4999999999999998E-2</v>
      </c>
      <c r="N177" s="90">
        <v>1.0000539985960365E-3</v>
      </c>
      <c r="O177" s="86">
        <v>7.0886000000000005E-2</v>
      </c>
      <c r="P177" s="88">
        <v>104.43</v>
      </c>
      <c r="Q177" s="76"/>
      <c r="R177" s="86">
        <v>7.4076E-5</v>
      </c>
      <c r="S177" s="87">
        <v>1.1804338992985939E-10</v>
      </c>
      <c r="T177" s="87">
        <f t="shared" si="5"/>
        <v>2.9015879852401452E-10</v>
      </c>
      <c r="U177" s="87">
        <f>R177/'סכום נכסי הקרן'!$C$42</f>
        <v>3.159825976468953E-11</v>
      </c>
    </row>
    <row r="178" spans="2:21">
      <c r="B178" s="79" t="s">
        <v>740</v>
      </c>
      <c r="C178" s="76" t="s">
        <v>741</v>
      </c>
      <c r="D178" s="89" t="s">
        <v>120</v>
      </c>
      <c r="E178" s="89" t="s">
        <v>334</v>
      </c>
      <c r="F178" s="76" t="s">
        <v>742</v>
      </c>
      <c r="G178" s="89" t="s">
        <v>157</v>
      </c>
      <c r="H178" s="76" t="s">
        <v>435</v>
      </c>
      <c r="I178" s="76" t="s">
        <v>160</v>
      </c>
      <c r="J178" s="76"/>
      <c r="K178" s="86">
        <v>2.1399351107349416</v>
      </c>
      <c r="L178" s="89" t="s">
        <v>164</v>
      </c>
      <c r="M178" s="90">
        <v>1.49E-2</v>
      </c>
      <c r="N178" s="90">
        <v>7.1998871491042457E-3</v>
      </c>
      <c r="O178" s="86">
        <v>6.9699999999999996E-3</v>
      </c>
      <c r="P178" s="88">
        <v>101.78</v>
      </c>
      <c r="Q178" s="76"/>
      <c r="R178" s="86">
        <v>7.0890000000000002E-6</v>
      </c>
      <c r="S178" s="87">
        <v>7.272898604650368E-12</v>
      </c>
      <c r="T178" s="87">
        <f t="shared" si="5"/>
        <v>2.7767910291278405E-11</v>
      </c>
      <c r="U178" s="87">
        <f>R178/'סכום נכסי הקרן'!$C$42</f>
        <v>3.0239222348923276E-12</v>
      </c>
    </row>
    <row r="179" spans="2:21">
      <c r="B179" s="79" t="s">
        <v>743</v>
      </c>
      <c r="C179" s="76" t="s">
        <v>744</v>
      </c>
      <c r="D179" s="89" t="s">
        <v>120</v>
      </c>
      <c r="E179" s="89" t="s">
        <v>334</v>
      </c>
      <c r="F179" s="76" t="s">
        <v>357</v>
      </c>
      <c r="G179" s="89" t="s">
        <v>344</v>
      </c>
      <c r="H179" s="76" t="s">
        <v>429</v>
      </c>
      <c r="I179" s="76" t="s">
        <v>338</v>
      </c>
      <c r="J179" s="76"/>
      <c r="K179" s="86">
        <v>0.56000000000375039</v>
      </c>
      <c r="L179" s="89" t="s">
        <v>164</v>
      </c>
      <c r="M179" s="90">
        <v>3.2500000000000001E-2</v>
      </c>
      <c r="N179" s="90">
        <v>2.9100000000002343E-2</v>
      </c>
      <c r="O179" s="86">
        <f>127734.0855/50000</f>
        <v>2.5546817100000001</v>
      </c>
      <c r="P179" s="88">
        <v>5010000</v>
      </c>
      <c r="Q179" s="76"/>
      <c r="R179" s="86">
        <v>127.98955086699999</v>
      </c>
      <c r="S179" s="87">
        <f>689.895141776938%/50000</f>
        <v>1.3797902835538758E-4</v>
      </c>
      <c r="T179" s="87">
        <f t="shared" si="5"/>
        <v>5.0134043824176468E-4</v>
      </c>
      <c r="U179" s="87">
        <f>R179/'סכום נכסי הקרן'!$C$42</f>
        <v>5.4595916024912378E-5</v>
      </c>
    </row>
    <row r="180" spans="2:21">
      <c r="B180" s="79" t="s">
        <v>745</v>
      </c>
      <c r="C180" s="76" t="s">
        <v>746</v>
      </c>
      <c r="D180" s="89" t="s">
        <v>120</v>
      </c>
      <c r="E180" s="89" t="s">
        <v>334</v>
      </c>
      <c r="F180" s="76" t="s">
        <v>747</v>
      </c>
      <c r="G180" s="89" t="s">
        <v>552</v>
      </c>
      <c r="H180" s="76" t="s">
        <v>429</v>
      </c>
      <c r="I180" s="76" t="s">
        <v>338</v>
      </c>
      <c r="J180" s="76"/>
      <c r="K180" s="86">
        <v>2.8699999999987176</v>
      </c>
      <c r="L180" s="89" t="s">
        <v>164</v>
      </c>
      <c r="M180" s="90">
        <v>3.3799999999999997E-2</v>
      </c>
      <c r="N180" s="90">
        <v>3.0499999999987971E-2</v>
      </c>
      <c r="O180" s="86">
        <v>494075.160577</v>
      </c>
      <c r="P180" s="88">
        <v>100.99</v>
      </c>
      <c r="Q180" s="76"/>
      <c r="R180" s="86">
        <v>498.96650467199999</v>
      </c>
      <c r="S180" s="87">
        <v>6.0361350737359336E-4</v>
      </c>
      <c r="T180" s="87">
        <f t="shared" si="5"/>
        <v>1.9544727239504643E-3</v>
      </c>
      <c r="U180" s="87">
        <f>R180/'סכום נכסי הקרן'!$C$42</f>
        <v>2.1284185469659574E-4</v>
      </c>
    </row>
    <row r="181" spans="2:21">
      <c r="B181" s="79" t="s">
        <v>748</v>
      </c>
      <c r="C181" s="76" t="s">
        <v>749</v>
      </c>
      <c r="D181" s="89" t="s">
        <v>120</v>
      </c>
      <c r="E181" s="89" t="s">
        <v>334</v>
      </c>
      <c r="F181" s="76" t="s">
        <v>515</v>
      </c>
      <c r="G181" s="89" t="s">
        <v>151</v>
      </c>
      <c r="H181" s="76" t="s">
        <v>429</v>
      </c>
      <c r="I181" s="76" t="s">
        <v>338</v>
      </c>
      <c r="J181" s="76"/>
      <c r="K181" s="86">
        <v>4.3499999999979302</v>
      </c>
      <c r="L181" s="89" t="s">
        <v>164</v>
      </c>
      <c r="M181" s="90">
        <v>5.0900000000000001E-2</v>
      </c>
      <c r="N181" s="90">
        <v>1.2199999999997742E-2</v>
      </c>
      <c r="O181" s="86">
        <v>437896.37001999997</v>
      </c>
      <c r="P181" s="88">
        <v>121.35</v>
      </c>
      <c r="Q181" s="76"/>
      <c r="R181" s="86">
        <v>531.38723524600005</v>
      </c>
      <c r="S181" s="87">
        <v>4.2414097023441553E-4</v>
      </c>
      <c r="T181" s="87">
        <f t="shared" si="5"/>
        <v>2.0814660852364764E-3</v>
      </c>
      <c r="U181" s="87">
        <f>R181/'סכום נכסי הקרן'!$C$42</f>
        <v>2.2667141712488919E-4</v>
      </c>
    </row>
    <row r="182" spans="2:21">
      <c r="B182" s="79" t="s">
        <v>750</v>
      </c>
      <c r="C182" s="76" t="s">
        <v>751</v>
      </c>
      <c r="D182" s="89" t="s">
        <v>120</v>
      </c>
      <c r="E182" s="89" t="s">
        <v>334</v>
      </c>
      <c r="F182" s="76" t="s">
        <v>515</v>
      </c>
      <c r="G182" s="89" t="s">
        <v>151</v>
      </c>
      <c r="H182" s="76" t="s">
        <v>429</v>
      </c>
      <c r="I182" s="76" t="s">
        <v>338</v>
      </c>
      <c r="J182" s="76"/>
      <c r="K182" s="86">
        <v>6.4900000000008387</v>
      </c>
      <c r="L182" s="89" t="s">
        <v>164</v>
      </c>
      <c r="M182" s="90">
        <v>3.5200000000000002E-2</v>
      </c>
      <c r="N182" s="90">
        <v>1.8000000000002993E-2</v>
      </c>
      <c r="O182" s="86">
        <v>590716.30000000005</v>
      </c>
      <c r="P182" s="88">
        <v>112.98</v>
      </c>
      <c r="Q182" s="76"/>
      <c r="R182" s="86">
        <v>667.39128235600003</v>
      </c>
      <c r="S182" s="87">
        <v>6.9094474466044407E-4</v>
      </c>
      <c r="T182" s="87">
        <f t="shared" si="5"/>
        <v>2.6141996413658716E-3</v>
      </c>
      <c r="U182" s="87">
        <f>R182/'סכום נכסי הקרן'!$C$42</f>
        <v>2.8468604007470899E-4</v>
      </c>
    </row>
    <row r="183" spans="2:21">
      <c r="B183" s="79" t="s">
        <v>752</v>
      </c>
      <c r="C183" s="76" t="s">
        <v>753</v>
      </c>
      <c r="D183" s="89" t="s">
        <v>120</v>
      </c>
      <c r="E183" s="89" t="s">
        <v>334</v>
      </c>
      <c r="F183" s="76" t="s">
        <v>754</v>
      </c>
      <c r="G183" s="89" t="s">
        <v>755</v>
      </c>
      <c r="H183" s="76" t="s">
        <v>429</v>
      </c>
      <c r="I183" s="76" t="s">
        <v>338</v>
      </c>
      <c r="J183" s="76"/>
      <c r="K183" s="86">
        <v>2.3900001605368351</v>
      </c>
      <c r="L183" s="89" t="s">
        <v>164</v>
      </c>
      <c r="M183" s="90">
        <v>1.0500000000000001E-2</v>
      </c>
      <c r="N183" s="90">
        <v>9.0999903677898893E-3</v>
      </c>
      <c r="O183" s="86">
        <v>0.24810099999999999</v>
      </c>
      <c r="P183" s="88">
        <v>100.42</v>
      </c>
      <c r="Q183" s="76"/>
      <c r="R183" s="86">
        <v>2.4916400000000002E-4</v>
      </c>
      <c r="S183" s="87">
        <v>5.3545976837843322E-10</v>
      </c>
      <c r="T183" s="87">
        <f t="shared" si="5"/>
        <v>9.7598583718664018E-10</v>
      </c>
      <c r="U183" s="87">
        <f>R183/'סכום נכסי הקרן'!$C$42</f>
        <v>1.0628474534274397E-10</v>
      </c>
    </row>
    <row r="184" spans="2:21">
      <c r="B184" s="79" t="s">
        <v>756</v>
      </c>
      <c r="C184" s="76" t="s">
        <v>757</v>
      </c>
      <c r="D184" s="89" t="s">
        <v>120</v>
      </c>
      <c r="E184" s="89" t="s">
        <v>334</v>
      </c>
      <c r="F184" s="76" t="s">
        <v>523</v>
      </c>
      <c r="G184" s="89" t="s">
        <v>191</v>
      </c>
      <c r="H184" s="76" t="s">
        <v>524</v>
      </c>
      <c r="I184" s="76" t="s">
        <v>160</v>
      </c>
      <c r="J184" s="76"/>
      <c r="K184" s="86">
        <v>7.0600000000120557</v>
      </c>
      <c r="L184" s="89" t="s">
        <v>164</v>
      </c>
      <c r="M184" s="90">
        <v>3.2000000000000001E-2</v>
      </c>
      <c r="N184" s="90">
        <v>2.3400000000028974E-2</v>
      </c>
      <c r="O184" s="86">
        <v>200843.54199999999</v>
      </c>
      <c r="P184" s="88">
        <v>106.54</v>
      </c>
      <c r="Q184" s="76"/>
      <c r="R184" s="86">
        <v>213.97870515699998</v>
      </c>
      <c r="S184" s="87">
        <v>2.4059861326407639E-4</v>
      </c>
      <c r="T184" s="87">
        <f t="shared" si="5"/>
        <v>8.3816356172146801E-4</v>
      </c>
      <c r="U184" s="87">
        <f>R184/'סכום נכסי הקרן'!$C$42</f>
        <v>9.1275915406647168E-5</v>
      </c>
    </row>
    <row r="185" spans="2:21">
      <c r="B185" s="79" t="s">
        <v>758</v>
      </c>
      <c r="C185" s="76" t="s">
        <v>759</v>
      </c>
      <c r="D185" s="89" t="s">
        <v>120</v>
      </c>
      <c r="E185" s="89" t="s">
        <v>334</v>
      </c>
      <c r="F185" s="76" t="s">
        <v>523</v>
      </c>
      <c r="G185" s="89" t="s">
        <v>191</v>
      </c>
      <c r="H185" s="76" t="s">
        <v>524</v>
      </c>
      <c r="I185" s="76" t="s">
        <v>160</v>
      </c>
      <c r="J185" s="76"/>
      <c r="K185" s="86">
        <v>3.9499999999997462</v>
      </c>
      <c r="L185" s="89" t="s">
        <v>164</v>
      </c>
      <c r="M185" s="90">
        <v>3.6499999999999998E-2</v>
      </c>
      <c r="N185" s="90">
        <v>1.6300000000001532E-2</v>
      </c>
      <c r="O185" s="86">
        <v>1447372.085857</v>
      </c>
      <c r="P185" s="88">
        <v>108.5</v>
      </c>
      <c r="Q185" s="76"/>
      <c r="R185" s="86">
        <v>1570.3986649519998</v>
      </c>
      <c r="S185" s="87">
        <v>6.7477560777456816E-4</v>
      </c>
      <c r="T185" s="87">
        <f t="shared" si="5"/>
        <v>6.1513174284004088E-3</v>
      </c>
      <c r="U185" s="87">
        <f>R185/'סכום נכסי הקרן'!$C$42</f>
        <v>6.6987775999345167E-4</v>
      </c>
    </row>
    <row r="186" spans="2:21">
      <c r="B186" s="79" t="s">
        <v>760</v>
      </c>
      <c r="C186" s="76" t="s">
        <v>761</v>
      </c>
      <c r="D186" s="89" t="s">
        <v>120</v>
      </c>
      <c r="E186" s="89" t="s">
        <v>334</v>
      </c>
      <c r="F186" s="76" t="s">
        <v>444</v>
      </c>
      <c r="G186" s="89" t="s">
        <v>399</v>
      </c>
      <c r="H186" s="76" t="s">
        <v>524</v>
      </c>
      <c r="I186" s="76" t="s">
        <v>160</v>
      </c>
      <c r="J186" s="76"/>
      <c r="K186" s="86">
        <v>2.6899999999993702</v>
      </c>
      <c r="L186" s="89" t="s">
        <v>164</v>
      </c>
      <c r="M186" s="90">
        <v>3.5000000000000003E-2</v>
      </c>
      <c r="N186" s="90">
        <v>1.2299999999975797E-2</v>
      </c>
      <c r="O186" s="86">
        <v>261795.36373799999</v>
      </c>
      <c r="P186" s="88">
        <v>106.19</v>
      </c>
      <c r="Q186" s="86">
        <v>23.608332895</v>
      </c>
      <c r="R186" s="86">
        <v>301.60882965099995</v>
      </c>
      <c r="S186" s="87">
        <v>2.1088557341960492E-3</v>
      </c>
      <c r="T186" s="87">
        <f t="shared" si="5"/>
        <v>1.1814144343075803E-3</v>
      </c>
      <c r="U186" s="87">
        <f>R186/'סכום נכסי הקרן'!$C$42</f>
        <v>1.2865589592629583E-4</v>
      </c>
    </row>
    <row r="187" spans="2:21">
      <c r="B187" s="79" t="s">
        <v>762</v>
      </c>
      <c r="C187" s="76" t="s">
        <v>763</v>
      </c>
      <c r="D187" s="89" t="s">
        <v>120</v>
      </c>
      <c r="E187" s="89" t="s">
        <v>334</v>
      </c>
      <c r="F187" s="76" t="s">
        <v>392</v>
      </c>
      <c r="G187" s="89" t="s">
        <v>344</v>
      </c>
      <c r="H187" s="76" t="s">
        <v>524</v>
      </c>
      <c r="I187" s="76" t="s">
        <v>160</v>
      </c>
      <c r="J187" s="76"/>
      <c r="K187" s="86">
        <v>1.4899999999992632</v>
      </c>
      <c r="L187" s="89" t="s">
        <v>164</v>
      </c>
      <c r="M187" s="90">
        <v>3.6000000000000004E-2</v>
      </c>
      <c r="N187" s="90">
        <v>3.0399999999990275E-2</v>
      </c>
      <c r="O187" s="86">
        <f>1244628.46725/50000</f>
        <v>24.892569344999998</v>
      </c>
      <c r="P187" s="88">
        <v>5124999</v>
      </c>
      <c r="Q187" s="76"/>
      <c r="R187" s="86">
        <v>1275.743930006</v>
      </c>
      <c r="S187" s="87">
        <f>7937.17535393151%/50000</f>
        <v>1.5874350707863018E-3</v>
      </c>
      <c r="T187" s="87">
        <f t="shared" si="5"/>
        <v>4.9971424746860721E-3</v>
      </c>
      <c r="U187" s="87">
        <f>R187/'סכום נכסי הקרן'!$C$42</f>
        <v>5.4418824036874946E-4</v>
      </c>
    </row>
    <row r="188" spans="2:21">
      <c r="B188" s="79" t="s">
        <v>764</v>
      </c>
      <c r="C188" s="76" t="s">
        <v>765</v>
      </c>
      <c r="D188" s="89" t="s">
        <v>120</v>
      </c>
      <c r="E188" s="89" t="s">
        <v>334</v>
      </c>
      <c r="F188" s="76" t="s">
        <v>458</v>
      </c>
      <c r="G188" s="89" t="s">
        <v>459</v>
      </c>
      <c r="H188" s="76" t="s">
        <v>520</v>
      </c>
      <c r="I188" s="76" t="s">
        <v>338</v>
      </c>
      <c r="J188" s="76"/>
      <c r="K188" s="86">
        <v>9.8399999999981329</v>
      </c>
      <c r="L188" s="89" t="s">
        <v>164</v>
      </c>
      <c r="M188" s="90">
        <v>3.0499999999999999E-2</v>
      </c>
      <c r="N188" s="90">
        <v>2.5799999999996368E-2</v>
      </c>
      <c r="O188" s="86">
        <v>736064.01860700001</v>
      </c>
      <c r="P188" s="88">
        <v>104.85</v>
      </c>
      <c r="Q188" s="76"/>
      <c r="R188" s="86">
        <v>771.76312351600006</v>
      </c>
      <c r="S188" s="87">
        <v>2.3291138227116313E-3</v>
      </c>
      <c r="T188" s="87">
        <f t="shared" si="5"/>
        <v>3.0230285202298072E-3</v>
      </c>
      <c r="U188" s="87">
        <f>R188/'סכום נכסי הקרן'!$C$42</f>
        <v>3.2920745793059479E-4</v>
      </c>
    </row>
    <row r="189" spans="2:21">
      <c r="B189" s="79" t="s">
        <v>766</v>
      </c>
      <c r="C189" s="76" t="s">
        <v>767</v>
      </c>
      <c r="D189" s="89" t="s">
        <v>120</v>
      </c>
      <c r="E189" s="89" t="s">
        <v>334</v>
      </c>
      <c r="F189" s="76" t="s">
        <v>458</v>
      </c>
      <c r="G189" s="89" t="s">
        <v>459</v>
      </c>
      <c r="H189" s="76" t="s">
        <v>520</v>
      </c>
      <c r="I189" s="76" t="s">
        <v>338</v>
      </c>
      <c r="J189" s="76"/>
      <c r="K189" s="86">
        <v>9.1099999999968038</v>
      </c>
      <c r="L189" s="89" t="s">
        <v>164</v>
      </c>
      <c r="M189" s="90">
        <v>3.0499999999999999E-2</v>
      </c>
      <c r="N189" s="90">
        <v>2.529999999999025E-2</v>
      </c>
      <c r="O189" s="86">
        <v>1261329.2361109999</v>
      </c>
      <c r="P189" s="88">
        <v>104.9</v>
      </c>
      <c r="Q189" s="76"/>
      <c r="R189" s="86">
        <v>1323.1343686929999</v>
      </c>
      <c r="S189" s="87">
        <v>1.73052346828076E-3</v>
      </c>
      <c r="T189" s="87">
        <f t="shared" si="5"/>
        <v>5.1827728104351118E-3</v>
      </c>
      <c r="U189" s="87">
        <f>R189/'סכום נכסי הקרן'!$C$42</f>
        <v>5.6440336256749686E-4</v>
      </c>
    </row>
    <row r="190" spans="2:21">
      <c r="B190" s="79" t="s">
        <v>768</v>
      </c>
      <c r="C190" s="76" t="s">
        <v>769</v>
      </c>
      <c r="D190" s="89" t="s">
        <v>120</v>
      </c>
      <c r="E190" s="89" t="s">
        <v>334</v>
      </c>
      <c r="F190" s="76" t="s">
        <v>458</v>
      </c>
      <c r="G190" s="89" t="s">
        <v>459</v>
      </c>
      <c r="H190" s="76" t="s">
        <v>520</v>
      </c>
      <c r="I190" s="76" t="s">
        <v>338</v>
      </c>
      <c r="J190" s="76"/>
      <c r="K190" s="86">
        <v>5.5699999999993164</v>
      </c>
      <c r="L190" s="89" t="s">
        <v>164</v>
      </c>
      <c r="M190" s="90">
        <v>2.9100000000000001E-2</v>
      </c>
      <c r="N190" s="90">
        <v>1.8000000000000002E-2</v>
      </c>
      <c r="O190" s="86">
        <v>619390.55527600006</v>
      </c>
      <c r="P190" s="88">
        <v>106.31</v>
      </c>
      <c r="Q190" s="76"/>
      <c r="R190" s="86">
        <v>658.47409928499997</v>
      </c>
      <c r="S190" s="87">
        <v>1.0323175921266668E-3</v>
      </c>
      <c r="T190" s="87">
        <f t="shared" si="5"/>
        <v>2.5792706613170023E-3</v>
      </c>
      <c r="U190" s="87">
        <f>R190/'סכום נכסי הקרן'!$C$42</f>
        <v>2.8088227816738744E-4</v>
      </c>
    </row>
    <row r="191" spans="2:21">
      <c r="B191" s="79" t="s">
        <v>770</v>
      </c>
      <c r="C191" s="76" t="s">
        <v>771</v>
      </c>
      <c r="D191" s="89" t="s">
        <v>120</v>
      </c>
      <c r="E191" s="89" t="s">
        <v>334</v>
      </c>
      <c r="F191" s="76" t="s">
        <v>458</v>
      </c>
      <c r="G191" s="89" t="s">
        <v>459</v>
      </c>
      <c r="H191" s="76" t="s">
        <v>520</v>
      </c>
      <c r="I191" s="76" t="s">
        <v>338</v>
      </c>
      <c r="J191" s="76"/>
      <c r="K191" s="86">
        <v>7.4000000000065862</v>
      </c>
      <c r="L191" s="89" t="s">
        <v>164</v>
      </c>
      <c r="M191" s="90">
        <v>3.95E-2</v>
      </c>
      <c r="N191" s="90">
        <v>2.090000000001337E-2</v>
      </c>
      <c r="O191" s="86">
        <v>450846.93161600002</v>
      </c>
      <c r="P191" s="88">
        <v>114.5</v>
      </c>
      <c r="Q191" s="76"/>
      <c r="R191" s="86">
        <v>516.21973675899994</v>
      </c>
      <c r="S191" s="87">
        <v>1.8784508242747063E-3</v>
      </c>
      <c r="T191" s="87">
        <f t="shared" si="5"/>
        <v>2.0220543575837583E-3</v>
      </c>
      <c r="U191" s="87">
        <f>R191/'סכום נכסי הקרן'!$C$42</f>
        <v>2.2020148682124478E-4</v>
      </c>
    </row>
    <row r="192" spans="2:21">
      <c r="B192" s="79" t="s">
        <v>772</v>
      </c>
      <c r="C192" s="76" t="s">
        <v>773</v>
      </c>
      <c r="D192" s="89" t="s">
        <v>120</v>
      </c>
      <c r="E192" s="89" t="s">
        <v>334</v>
      </c>
      <c r="F192" s="76" t="s">
        <v>458</v>
      </c>
      <c r="G192" s="89" t="s">
        <v>459</v>
      </c>
      <c r="H192" s="76" t="s">
        <v>520</v>
      </c>
      <c r="I192" s="76" t="s">
        <v>338</v>
      </c>
      <c r="J192" s="76"/>
      <c r="K192" s="86">
        <v>8.1399999999942239</v>
      </c>
      <c r="L192" s="89" t="s">
        <v>164</v>
      </c>
      <c r="M192" s="90">
        <v>3.95E-2</v>
      </c>
      <c r="N192" s="90">
        <v>2.1400000000020295E-2</v>
      </c>
      <c r="O192" s="86">
        <v>110852.403139</v>
      </c>
      <c r="P192" s="88">
        <v>115.56</v>
      </c>
      <c r="Q192" s="76"/>
      <c r="R192" s="86">
        <v>128.10103709099999</v>
      </c>
      <c r="S192" s="87">
        <v>4.6186582062987861E-4</v>
      </c>
      <c r="T192" s="87">
        <f t="shared" si="5"/>
        <v>5.0177713445656862E-4</v>
      </c>
      <c r="U192" s="87">
        <f>R192/'סכום נכסי הקרן'!$C$42</f>
        <v>5.4643472192444865E-5</v>
      </c>
    </row>
    <row r="193" spans="2:21">
      <c r="B193" s="79" t="s">
        <v>774</v>
      </c>
      <c r="C193" s="76" t="s">
        <v>775</v>
      </c>
      <c r="D193" s="89" t="s">
        <v>120</v>
      </c>
      <c r="E193" s="89" t="s">
        <v>334</v>
      </c>
      <c r="F193" s="76" t="s">
        <v>470</v>
      </c>
      <c r="G193" s="89" t="s">
        <v>399</v>
      </c>
      <c r="H193" s="76" t="s">
        <v>524</v>
      </c>
      <c r="I193" s="76" t="s">
        <v>160</v>
      </c>
      <c r="J193" s="76"/>
      <c r="K193" s="86">
        <v>3.3699215143120957</v>
      </c>
      <c r="L193" s="89" t="s">
        <v>164</v>
      </c>
      <c r="M193" s="90">
        <v>5.0499999999999996E-2</v>
      </c>
      <c r="N193" s="90">
        <v>2.1099569098184053E-2</v>
      </c>
      <c r="O193" s="86">
        <v>2.3392E-2</v>
      </c>
      <c r="P193" s="88">
        <v>111.92</v>
      </c>
      <c r="Q193" s="76"/>
      <c r="R193" s="86">
        <v>2.5992000000000001E-5</v>
      </c>
      <c r="S193" s="87">
        <v>3.6057109899450544E-11</v>
      </c>
      <c r="T193" s="87">
        <f t="shared" si="5"/>
        <v>1.0181175402608383E-10</v>
      </c>
      <c r="U193" s="87">
        <f>R193/'סכום נכסי הקרן'!$C$42</f>
        <v>1.1087288295855747E-11</v>
      </c>
    </row>
    <row r="194" spans="2:21">
      <c r="B194" s="79" t="s">
        <v>776</v>
      </c>
      <c r="C194" s="76" t="s">
        <v>777</v>
      </c>
      <c r="D194" s="89" t="s">
        <v>120</v>
      </c>
      <c r="E194" s="89" t="s">
        <v>334</v>
      </c>
      <c r="F194" s="76" t="s">
        <v>475</v>
      </c>
      <c r="G194" s="89" t="s">
        <v>459</v>
      </c>
      <c r="H194" s="76" t="s">
        <v>524</v>
      </c>
      <c r="I194" s="76" t="s">
        <v>160</v>
      </c>
      <c r="J194" s="76"/>
      <c r="K194" s="86">
        <v>3.7699999999987721</v>
      </c>
      <c r="L194" s="89" t="s">
        <v>164</v>
      </c>
      <c r="M194" s="90">
        <v>3.9199999999999999E-2</v>
      </c>
      <c r="N194" s="90">
        <v>1.8399999999993973E-2</v>
      </c>
      <c r="O194" s="86">
        <v>786017.71201899985</v>
      </c>
      <c r="P194" s="88">
        <v>109.8</v>
      </c>
      <c r="Q194" s="76"/>
      <c r="R194" s="86">
        <v>863.04747397799997</v>
      </c>
      <c r="S194" s="87">
        <v>8.1889298999535327E-4</v>
      </c>
      <c r="T194" s="87">
        <f t="shared" si="5"/>
        <v>3.3805931491797908E-3</v>
      </c>
      <c r="U194" s="87">
        <f>R194/'סכום נכסי הקרן'!$C$42</f>
        <v>3.6814620487088894E-4</v>
      </c>
    </row>
    <row r="195" spans="2:21">
      <c r="B195" s="79" t="s">
        <v>778</v>
      </c>
      <c r="C195" s="76" t="s">
        <v>779</v>
      </c>
      <c r="D195" s="89" t="s">
        <v>120</v>
      </c>
      <c r="E195" s="89" t="s">
        <v>334</v>
      </c>
      <c r="F195" s="76" t="s">
        <v>475</v>
      </c>
      <c r="G195" s="89" t="s">
        <v>459</v>
      </c>
      <c r="H195" s="76" t="s">
        <v>524</v>
      </c>
      <c r="I195" s="76" t="s">
        <v>160</v>
      </c>
      <c r="J195" s="76"/>
      <c r="K195" s="86">
        <v>8.5800000000018368</v>
      </c>
      <c r="L195" s="89" t="s">
        <v>164</v>
      </c>
      <c r="M195" s="90">
        <v>2.64E-2</v>
      </c>
      <c r="N195" s="90">
        <v>3.1200000000004377E-2</v>
      </c>
      <c r="O195" s="86">
        <v>2453745.673593</v>
      </c>
      <c r="P195" s="88">
        <v>96.82</v>
      </c>
      <c r="Q195" s="76"/>
      <c r="R195" s="86">
        <v>2375.7165613079997</v>
      </c>
      <c r="S195" s="87">
        <v>1.4996866403246237E-3</v>
      </c>
      <c r="T195" s="87">
        <f t="shared" si="5"/>
        <v>9.3057814010304614E-3</v>
      </c>
      <c r="U195" s="87">
        <f>R195/'סכום נכסי הקרן'!$C$42</f>
        <v>1.0133985235634365E-3</v>
      </c>
    </row>
    <row r="196" spans="2:21">
      <c r="B196" s="79" t="s">
        <v>780</v>
      </c>
      <c r="C196" s="76" t="s">
        <v>781</v>
      </c>
      <c r="D196" s="89" t="s">
        <v>120</v>
      </c>
      <c r="E196" s="89" t="s">
        <v>334</v>
      </c>
      <c r="F196" s="76" t="s">
        <v>488</v>
      </c>
      <c r="G196" s="89" t="s">
        <v>399</v>
      </c>
      <c r="H196" s="76" t="s">
        <v>520</v>
      </c>
      <c r="I196" s="76" t="s">
        <v>338</v>
      </c>
      <c r="J196" s="76"/>
      <c r="K196" s="86">
        <v>2.1300000419479317</v>
      </c>
      <c r="L196" s="89" t="s">
        <v>164</v>
      </c>
      <c r="M196" s="90">
        <v>5.74E-2</v>
      </c>
      <c r="N196" s="90">
        <v>2.2100000605914567E-2</v>
      </c>
      <c r="O196" s="86">
        <v>19.663764</v>
      </c>
      <c r="P196" s="88">
        <v>109.11</v>
      </c>
      <c r="Q196" s="76"/>
      <c r="R196" s="86">
        <v>2.1455169999999999E-2</v>
      </c>
      <c r="S196" s="87">
        <v>1.3109169882387388E-6</v>
      </c>
      <c r="T196" s="87">
        <f t="shared" si="5"/>
        <v>8.4040800655117457E-8</v>
      </c>
      <c r="U196" s="87">
        <f>R196/'סכום נכסי הקרן'!$C$42</f>
        <v>9.1520335190287513E-9</v>
      </c>
    </row>
    <row r="197" spans="2:21">
      <c r="B197" s="79" t="s">
        <v>782</v>
      </c>
      <c r="C197" s="76" t="s">
        <v>783</v>
      </c>
      <c r="D197" s="89" t="s">
        <v>120</v>
      </c>
      <c r="E197" s="89" t="s">
        <v>334</v>
      </c>
      <c r="F197" s="76" t="s">
        <v>488</v>
      </c>
      <c r="G197" s="89" t="s">
        <v>399</v>
      </c>
      <c r="H197" s="76" t="s">
        <v>520</v>
      </c>
      <c r="I197" s="76" t="s">
        <v>338</v>
      </c>
      <c r="J197" s="76"/>
      <c r="K197" s="86">
        <v>4.0900000000406198</v>
      </c>
      <c r="L197" s="89" t="s">
        <v>164</v>
      </c>
      <c r="M197" s="90">
        <v>5.6500000000000002E-2</v>
      </c>
      <c r="N197" s="90">
        <v>2.3800000000130227E-2</v>
      </c>
      <c r="O197" s="86">
        <v>28354.382399999999</v>
      </c>
      <c r="P197" s="88">
        <v>113.74</v>
      </c>
      <c r="Q197" s="76"/>
      <c r="R197" s="86">
        <v>32.250275841000004</v>
      </c>
      <c r="S197" s="87">
        <v>9.0839026036290978E-5</v>
      </c>
      <c r="T197" s="87">
        <f t="shared" si="5"/>
        <v>1.2632568294849362E-4</v>
      </c>
      <c r="U197" s="87">
        <f>R197/'סכום נכסי הקרן'!$C$42</f>
        <v>1.3756852334181234E-5</v>
      </c>
    </row>
    <row r="198" spans="2:21">
      <c r="B198" s="79" t="s">
        <v>784</v>
      </c>
      <c r="C198" s="76" t="s">
        <v>785</v>
      </c>
      <c r="D198" s="89" t="s">
        <v>120</v>
      </c>
      <c r="E198" s="89" t="s">
        <v>334</v>
      </c>
      <c r="F198" s="76" t="s">
        <v>602</v>
      </c>
      <c r="G198" s="89" t="s">
        <v>459</v>
      </c>
      <c r="H198" s="76" t="s">
        <v>524</v>
      </c>
      <c r="I198" s="76" t="s">
        <v>160</v>
      </c>
      <c r="J198" s="76"/>
      <c r="K198" s="86">
        <v>3.7500000000046856</v>
      </c>
      <c r="L198" s="89" t="s">
        <v>164</v>
      </c>
      <c r="M198" s="90">
        <v>4.0999999999999995E-2</v>
      </c>
      <c r="N198" s="90">
        <v>1.3100000000025614E-2</v>
      </c>
      <c r="O198" s="86">
        <v>283543.82400000002</v>
      </c>
      <c r="P198" s="88">
        <v>110.86</v>
      </c>
      <c r="Q198" s="86">
        <v>5.8126483919999998</v>
      </c>
      <c r="R198" s="86">
        <v>320.14933167800001</v>
      </c>
      <c r="S198" s="87">
        <v>9.4514608000000012E-4</v>
      </c>
      <c r="T198" s="87">
        <f t="shared" si="5"/>
        <v>1.2540383582800732E-3</v>
      </c>
      <c r="U198" s="87">
        <f>R198/'סכום נכסי הקרן'!$C$42</f>
        <v>1.3656463288856297E-4</v>
      </c>
    </row>
    <row r="199" spans="2:21">
      <c r="B199" s="79" t="s">
        <v>786</v>
      </c>
      <c r="C199" s="76" t="s">
        <v>787</v>
      </c>
      <c r="D199" s="89" t="s">
        <v>120</v>
      </c>
      <c r="E199" s="89" t="s">
        <v>334</v>
      </c>
      <c r="F199" s="76" t="s">
        <v>618</v>
      </c>
      <c r="G199" s="89" t="s">
        <v>463</v>
      </c>
      <c r="H199" s="76" t="s">
        <v>520</v>
      </c>
      <c r="I199" s="76" t="s">
        <v>338</v>
      </c>
      <c r="J199" s="76"/>
      <c r="K199" s="86">
        <v>7.5399999999997895</v>
      </c>
      <c r="L199" s="89" t="s">
        <v>164</v>
      </c>
      <c r="M199" s="90">
        <v>2.4300000000000002E-2</v>
      </c>
      <c r="N199" s="90">
        <v>2.6499999999998684E-2</v>
      </c>
      <c r="O199" s="86">
        <v>1531170.8520740001</v>
      </c>
      <c r="P199" s="88">
        <v>99.46</v>
      </c>
      <c r="Q199" s="76"/>
      <c r="R199" s="86">
        <v>1522.902529508</v>
      </c>
      <c r="S199" s="87">
        <v>1.770927929857798E-3</v>
      </c>
      <c r="T199" s="87">
        <f t="shared" si="5"/>
        <v>5.965273074021598E-3</v>
      </c>
      <c r="U199" s="87">
        <f>R199/'סכום נכסי הקרן'!$C$42</f>
        <v>6.4961755121357176E-4</v>
      </c>
    </row>
    <row r="200" spans="2:21">
      <c r="B200" s="79" t="s">
        <v>788</v>
      </c>
      <c r="C200" s="76" t="s">
        <v>789</v>
      </c>
      <c r="D200" s="89" t="s">
        <v>120</v>
      </c>
      <c r="E200" s="89" t="s">
        <v>334</v>
      </c>
      <c r="F200" s="76" t="s">
        <v>618</v>
      </c>
      <c r="G200" s="89" t="s">
        <v>463</v>
      </c>
      <c r="H200" s="76" t="s">
        <v>520</v>
      </c>
      <c r="I200" s="76" t="s">
        <v>338</v>
      </c>
      <c r="J200" s="76"/>
      <c r="K200" s="86">
        <v>3.790000000004123</v>
      </c>
      <c r="L200" s="89" t="s">
        <v>164</v>
      </c>
      <c r="M200" s="90">
        <v>1.7500000000000002E-2</v>
      </c>
      <c r="N200" s="90">
        <v>1.810000000001737E-2</v>
      </c>
      <c r="O200" s="86">
        <v>477874.05931699998</v>
      </c>
      <c r="P200" s="88">
        <v>99.98</v>
      </c>
      <c r="Q200" s="76"/>
      <c r="R200" s="86">
        <v>477.77847645700001</v>
      </c>
      <c r="S200" s="87">
        <v>6.8798655151403076E-4</v>
      </c>
      <c r="T200" s="87">
        <f t="shared" si="5"/>
        <v>1.8714783288703127E-3</v>
      </c>
      <c r="U200" s="87">
        <f>R200/'סכום נכסי הקרן'!$C$42</f>
        <v>2.0380377462424923E-4</v>
      </c>
    </row>
    <row r="201" spans="2:21">
      <c r="B201" s="79" t="s">
        <v>790</v>
      </c>
      <c r="C201" s="76" t="s">
        <v>791</v>
      </c>
      <c r="D201" s="89" t="s">
        <v>120</v>
      </c>
      <c r="E201" s="89" t="s">
        <v>334</v>
      </c>
      <c r="F201" s="76" t="s">
        <v>618</v>
      </c>
      <c r="G201" s="89" t="s">
        <v>463</v>
      </c>
      <c r="H201" s="76" t="s">
        <v>520</v>
      </c>
      <c r="I201" s="76" t="s">
        <v>338</v>
      </c>
      <c r="J201" s="76"/>
      <c r="K201" s="86">
        <v>2.3499999999991141</v>
      </c>
      <c r="L201" s="89" t="s">
        <v>164</v>
      </c>
      <c r="M201" s="90">
        <v>2.9600000000000001E-2</v>
      </c>
      <c r="N201" s="90">
        <v>1.559999999999089E-2</v>
      </c>
      <c r="O201" s="86">
        <v>381492.46669500001</v>
      </c>
      <c r="P201" s="88">
        <v>103.57</v>
      </c>
      <c r="Q201" s="76"/>
      <c r="R201" s="86">
        <v>395.11174348100002</v>
      </c>
      <c r="S201" s="87">
        <v>9.3412848057268234E-4</v>
      </c>
      <c r="T201" s="87">
        <f t="shared" si="5"/>
        <v>1.5476692690098762E-3</v>
      </c>
      <c r="U201" s="87">
        <f>R201/'סכום נכסי הקרן'!$C$42</f>
        <v>1.6854100527285507E-4</v>
      </c>
    </row>
    <row r="202" spans="2:21">
      <c r="B202" s="79" t="s">
        <v>792</v>
      </c>
      <c r="C202" s="76" t="s">
        <v>793</v>
      </c>
      <c r="D202" s="89" t="s">
        <v>120</v>
      </c>
      <c r="E202" s="89" t="s">
        <v>334</v>
      </c>
      <c r="F202" s="76" t="s">
        <v>623</v>
      </c>
      <c r="G202" s="89" t="s">
        <v>459</v>
      </c>
      <c r="H202" s="76" t="s">
        <v>520</v>
      </c>
      <c r="I202" s="76" t="s">
        <v>338</v>
      </c>
      <c r="J202" s="76"/>
      <c r="K202" s="86">
        <v>3.3400000000111323</v>
      </c>
      <c r="L202" s="89" t="s">
        <v>164</v>
      </c>
      <c r="M202" s="90">
        <v>3.85E-2</v>
      </c>
      <c r="N202" s="90">
        <v>1.7000000000042814E-2</v>
      </c>
      <c r="O202" s="86">
        <v>107069.396882</v>
      </c>
      <c r="P202" s="88">
        <v>109.07</v>
      </c>
      <c r="Q202" s="76"/>
      <c r="R202" s="86">
        <v>116.78058760499999</v>
      </c>
      <c r="S202" s="87">
        <v>2.6845806088794503E-4</v>
      </c>
      <c r="T202" s="87">
        <f t="shared" si="5"/>
        <v>4.5743445907439959E-4</v>
      </c>
      <c r="U202" s="87">
        <f>R202/'סכום נכסי הקרן'!$C$42</f>
        <v>4.9814559946755658E-5</v>
      </c>
    </row>
    <row r="203" spans="2:21">
      <c r="B203" s="79" t="s">
        <v>794</v>
      </c>
      <c r="C203" s="76" t="s">
        <v>795</v>
      </c>
      <c r="D203" s="89" t="s">
        <v>120</v>
      </c>
      <c r="E203" s="89" t="s">
        <v>334</v>
      </c>
      <c r="F203" s="76" t="s">
        <v>623</v>
      </c>
      <c r="G203" s="89" t="s">
        <v>459</v>
      </c>
      <c r="H203" s="76" t="s">
        <v>524</v>
      </c>
      <c r="I203" s="76" t="s">
        <v>160</v>
      </c>
      <c r="J203" s="76"/>
      <c r="K203" s="86">
        <v>4.6499999999993626</v>
      </c>
      <c r="L203" s="89" t="s">
        <v>164</v>
      </c>
      <c r="M203" s="90">
        <v>3.61E-2</v>
      </c>
      <c r="N203" s="90">
        <v>1.5800000000000463E-2</v>
      </c>
      <c r="O203" s="86">
        <v>1549932.0253900001</v>
      </c>
      <c r="P203" s="88">
        <v>111.39</v>
      </c>
      <c r="Q203" s="76"/>
      <c r="R203" s="86">
        <v>1726.469231474</v>
      </c>
      <c r="S203" s="87">
        <v>2.019455407674267E-3</v>
      </c>
      <c r="T203" s="87">
        <f t="shared" si="5"/>
        <v>6.762652382595909E-3</v>
      </c>
      <c r="U203" s="87">
        <f>R203/'סכום נכסי הקרן'!$C$42</f>
        <v>7.3645206614638141E-4</v>
      </c>
    </row>
    <row r="204" spans="2:21">
      <c r="B204" s="79" t="s">
        <v>796</v>
      </c>
      <c r="C204" s="76" t="s">
        <v>797</v>
      </c>
      <c r="D204" s="89" t="s">
        <v>120</v>
      </c>
      <c r="E204" s="89" t="s">
        <v>334</v>
      </c>
      <c r="F204" s="76" t="s">
        <v>623</v>
      </c>
      <c r="G204" s="89" t="s">
        <v>459</v>
      </c>
      <c r="H204" s="76" t="s">
        <v>524</v>
      </c>
      <c r="I204" s="76" t="s">
        <v>160</v>
      </c>
      <c r="J204" s="76"/>
      <c r="K204" s="86">
        <v>5.6000000000010219</v>
      </c>
      <c r="L204" s="89" t="s">
        <v>164</v>
      </c>
      <c r="M204" s="90">
        <v>3.3000000000000002E-2</v>
      </c>
      <c r="N204" s="90">
        <v>1.9400000000010902E-2</v>
      </c>
      <c r="O204" s="86">
        <v>538323.65110300004</v>
      </c>
      <c r="P204" s="88">
        <v>109.04</v>
      </c>
      <c r="Q204" s="76"/>
      <c r="R204" s="86">
        <v>586.98810914399996</v>
      </c>
      <c r="S204" s="87">
        <v>1.7458484849859736E-3</v>
      </c>
      <c r="T204" s="87">
        <f t="shared" si="5"/>
        <v>2.2992570400278923E-3</v>
      </c>
      <c r="U204" s="87">
        <f>R204/'סכום נכסי הקרן'!$C$42</f>
        <v>2.5038882703596357E-4</v>
      </c>
    </row>
    <row r="205" spans="2:21">
      <c r="B205" s="79" t="s">
        <v>798</v>
      </c>
      <c r="C205" s="76" t="s">
        <v>799</v>
      </c>
      <c r="D205" s="89" t="s">
        <v>120</v>
      </c>
      <c r="E205" s="89" t="s">
        <v>334</v>
      </c>
      <c r="F205" s="76" t="s">
        <v>623</v>
      </c>
      <c r="G205" s="89" t="s">
        <v>459</v>
      </c>
      <c r="H205" s="76" t="s">
        <v>524</v>
      </c>
      <c r="I205" s="76" t="s">
        <v>160</v>
      </c>
      <c r="J205" s="76"/>
      <c r="K205" s="86">
        <v>7.9099999999975754</v>
      </c>
      <c r="L205" s="89" t="s">
        <v>164</v>
      </c>
      <c r="M205" s="90">
        <v>2.6200000000000001E-2</v>
      </c>
      <c r="N205" s="90">
        <v>2.5899999999992172E-2</v>
      </c>
      <c r="O205" s="86">
        <v>1547251.390264</v>
      </c>
      <c r="P205" s="88">
        <v>100.8</v>
      </c>
      <c r="Q205" s="76"/>
      <c r="R205" s="86">
        <v>1559.6293497580002</v>
      </c>
      <c r="S205" s="87">
        <v>1.9340642378300001E-3</v>
      </c>
      <c r="T205" s="87">
        <f t="shared" si="5"/>
        <v>6.1091335691529159E-3</v>
      </c>
      <c r="U205" s="87">
        <f>R205/'סכום נכסי הקרן'!$C$42</f>
        <v>6.6528394257636897E-4</v>
      </c>
    </row>
    <row r="206" spans="2:21">
      <c r="B206" s="79" t="s">
        <v>800</v>
      </c>
      <c r="C206" s="76" t="s">
        <v>801</v>
      </c>
      <c r="D206" s="89" t="s">
        <v>120</v>
      </c>
      <c r="E206" s="89" t="s">
        <v>334</v>
      </c>
      <c r="F206" s="76" t="s">
        <v>802</v>
      </c>
      <c r="G206" s="89" t="s">
        <v>151</v>
      </c>
      <c r="H206" s="76" t="s">
        <v>524</v>
      </c>
      <c r="I206" s="76" t="s">
        <v>160</v>
      </c>
      <c r="J206" s="76"/>
      <c r="K206" s="86">
        <v>2.9499999999976749</v>
      </c>
      <c r="L206" s="89" t="s">
        <v>164</v>
      </c>
      <c r="M206" s="90">
        <v>2.75E-2</v>
      </c>
      <c r="N206" s="90">
        <v>4.0199999999971252E-2</v>
      </c>
      <c r="O206" s="86">
        <v>486047.05728399998</v>
      </c>
      <c r="P206" s="88">
        <v>97.35</v>
      </c>
      <c r="Q206" s="76"/>
      <c r="R206" s="86">
        <v>473.16679411800004</v>
      </c>
      <c r="S206" s="87">
        <v>1.2037773563038641E-3</v>
      </c>
      <c r="T206" s="87">
        <f t="shared" si="5"/>
        <v>1.8534141757484022E-3</v>
      </c>
      <c r="U206" s="87">
        <f>R206/'סכום נכסי הקרן'!$C$42</f>
        <v>2.0183659042828897E-4</v>
      </c>
    </row>
    <row r="207" spans="2:21">
      <c r="B207" s="79" t="s">
        <v>803</v>
      </c>
      <c r="C207" s="76" t="s">
        <v>804</v>
      </c>
      <c r="D207" s="89" t="s">
        <v>120</v>
      </c>
      <c r="E207" s="89" t="s">
        <v>334</v>
      </c>
      <c r="F207" s="76" t="s">
        <v>802</v>
      </c>
      <c r="G207" s="89" t="s">
        <v>151</v>
      </c>
      <c r="H207" s="76" t="s">
        <v>524</v>
      </c>
      <c r="I207" s="76" t="s">
        <v>160</v>
      </c>
      <c r="J207" s="76"/>
      <c r="K207" s="86">
        <v>3.6699999999998143</v>
      </c>
      <c r="L207" s="89" t="s">
        <v>164</v>
      </c>
      <c r="M207" s="90">
        <v>2.3E-2</v>
      </c>
      <c r="N207" s="90">
        <v>4.8899999999999381E-2</v>
      </c>
      <c r="O207" s="86">
        <v>874629.31318099995</v>
      </c>
      <c r="P207" s="88">
        <v>91.79</v>
      </c>
      <c r="Q207" s="76"/>
      <c r="R207" s="86">
        <v>802.82222714499994</v>
      </c>
      <c r="S207" s="87">
        <v>2.8968703130293687E-3</v>
      </c>
      <c r="T207" s="87">
        <f t="shared" si="5"/>
        <v>3.1446883316697265E-3</v>
      </c>
      <c r="U207" s="87">
        <f>R207/'סכום נכסי הקרן'!$C$42</f>
        <v>3.4245619739449066E-4</v>
      </c>
    </row>
    <row r="208" spans="2:21">
      <c r="B208" s="79" t="s">
        <v>805</v>
      </c>
      <c r="C208" s="76" t="s">
        <v>806</v>
      </c>
      <c r="D208" s="89" t="s">
        <v>120</v>
      </c>
      <c r="E208" s="89" t="s">
        <v>334</v>
      </c>
      <c r="F208" s="76" t="s">
        <v>629</v>
      </c>
      <c r="G208" s="89" t="s">
        <v>156</v>
      </c>
      <c r="H208" s="76" t="s">
        <v>520</v>
      </c>
      <c r="I208" s="76" t="s">
        <v>338</v>
      </c>
      <c r="J208" s="76"/>
      <c r="K208" s="86">
        <v>2.9000000000096517</v>
      </c>
      <c r="L208" s="89" t="s">
        <v>164</v>
      </c>
      <c r="M208" s="90">
        <v>2.7000000000000003E-2</v>
      </c>
      <c r="N208" s="90">
        <v>4.2599999999845567E-2</v>
      </c>
      <c r="O208" s="86">
        <v>21618.272177999999</v>
      </c>
      <c r="P208" s="88">
        <v>95.85</v>
      </c>
      <c r="Q208" s="76"/>
      <c r="R208" s="86">
        <v>20.721113882000001</v>
      </c>
      <c r="S208" s="87">
        <v>1.2707421997966954E-4</v>
      </c>
      <c r="T208" s="87">
        <f t="shared" si="5"/>
        <v>8.1165472056811907E-5</v>
      </c>
      <c r="U208" s="87">
        <f>R208/'סכום נכסי הקרן'!$C$42</f>
        <v>8.8389105655968231E-6</v>
      </c>
    </row>
    <row r="209" spans="2:21">
      <c r="B209" s="79" t="s">
        <v>807</v>
      </c>
      <c r="C209" s="76" t="s">
        <v>808</v>
      </c>
      <c r="D209" s="89" t="s">
        <v>120</v>
      </c>
      <c r="E209" s="89" t="s">
        <v>334</v>
      </c>
      <c r="F209" s="76" t="s">
        <v>638</v>
      </c>
      <c r="G209" s="89" t="s">
        <v>156</v>
      </c>
      <c r="H209" s="76" t="s">
        <v>639</v>
      </c>
      <c r="I209" s="76" t="s">
        <v>338</v>
      </c>
      <c r="J209" s="76"/>
      <c r="K209" s="86">
        <v>2.9799999999976303</v>
      </c>
      <c r="L209" s="89" t="s">
        <v>164</v>
      </c>
      <c r="M209" s="90">
        <v>2.7999999999999997E-2</v>
      </c>
      <c r="N209" s="90">
        <v>0.11899999999988152</v>
      </c>
      <c r="O209" s="86">
        <v>605551.45464400004</v>
      </c>
      <c r="P209" s="88">
        <v>76.66</v>
      </c>
      <c r="Q209" s="76"/>
      <c r="R209" s="86">
        <v>464.21573169500004</v>
      </c>
      <c r="S209" s="87">
        <v>2.2739446287795722E-3</v>
      </c>
      <c r="T209" s="87">
        <f t="shared" si="5"/>
        <v>1.8183524888569511E-3</v>
      </c>
      <c r="U209" s="87">
        <f>R209/'סכום נכסי הקרן'!$C$42</f>
        <v>1.9801837676108359E-4</v>
      </c>
    </row>
    <row r="210" spans="2:21">
      <c r="B210" s="79" t="s">
        <v>809</v>
      </c>
      <c r="C210" s="76" t="s">
        <v>810</v>
      </c>
      <c r="D210" s="89" t="s">
        <v>120</v>
      </c>
      <c r="E210" s="89" t="s">
        <v>334</v>
      </c>
      <c r="F210" s="76" t="s">
        <v>638</v>
      </c>
      <c r="G210" s="89" t="s">
        <v>156</v>
      </c>
      <c r="H210" s="76" t="s">
        <v>639</v>
      </c>
      <c r="I210" s="76" t="s">
        <v>338</v>
      </c>
      <c r="J210" s="76"/>
      <c r="K210" s="86">
        <v>0.40000000000120423</v>
      </c>
      <c r="L210" s="89" t="s">
        <v>164</v>
      </c>
      <c r="M210" s="90">
        <v>4.2999999999999997E-2</v>
      </c>
      <c r="N210" s="90">
        <v>0.30280000000011076</v>
      </c>
      <c r="O210" s="86">
        <v>181135.167265</v>
      </c>
      <c r="P210" s="88">
        <v>91.69</v>
      </c>
      <c r="Q210" s="76"/>
      <c r="R210" s="86">
        <v>166.08284097200001</v>
      </c>
      <c r="S210" s="87">
        <v>1.3500272167724927E-3</v>
      </c>
      <c r="T210" s="87">
        <f t="shared" si="5"/>
        <v>6.5055345310074107E-4</v>
      </c>
      <c r="U210" s="87">
        <f>R210/'סכום נכסי הקרן'!$C$42</f>
        <v>7.0845196170026421E-5</v>
      </c>
    </row>
    <row r="211" spans="2:21">
      <c r="B211" s="79" t="s">
        <v>811</v>
      </c>
      <c r="C211" s="76" t="s">
        <v>812</v>
      </c>
      <c r="D211" s="89" t="s">
        <v>120</v>
      </c>
      <c r="E211" s="89" t="s">
        <v>334</v>
      </c>
      <c r="F211" s="76" t="s">
        <v>638</v>
      </c>
      <c r="G211" s="89" t="s">
        <v>156</v>
      </c>
      <c r="H211" s="76" t="s">
        <v>639</v>
      </c>
      <c r="I211" s="76" t="s">
        <v>338</v>
      </c>
      <c r="J211" s="76"/>
      <c r="K211" s="86">
        <v>1.3200000000035694</v>
      </c>
      <c r="L211" s="89" t="s">
        <v>164</v>
      </c>
      <c r="M211" s="90">
        <v>4.2500000000000003E-2</v>
      </c>
      <c r="N211" s="90">
        <v>0.23460000000036732</v>
      </c>
      <c r="O211" s="86">
        <v>167489.052112</v>
      </c>
      <c r="P211" s="88">
        <v>80.290000000000006</v>
      </c>
      <c r="Q211" s="76"/>
      <c r="R211" s="86">
        <v>134.476961711</v>
      </c>
      <c r="S211" s="87">
        <v>6.4767950253230436E-4</v>
      </c>
      <c r="T211" s="87">
        <f t="shared" si="5"/>
        <v>5.2675189858015646E-4</v>
      </c>
      <c r="U211" s="87">
        <f>R211/'סכום נכסי הקרן'!$C$42</f>
        <v>5.7363221131140796E-5</v>
      </c>
    </row>
    <row r="212" spans="2:21">
      <c r="B212" s="79" t="s">
        <v>813</v>
      </c>
      <c r="C212" s="76" t="s">
        <v>814</v>
      </c>
      <c r="D212" s="89" t="s">
        <v>120</v>
      </c>
      <c r="E212" s="89" t="s">
        <v>334</v>
      </c>
      <c r="F212" s="76" t="s">
        <v>638</v>
      </c>
      <c r="G212" s="89" t="s">
        <v>156</v>
      </c>
      <c r="H212" s="76" t="s">
        <v>639</v>
      </c>
      <c r="I212" s="76" t="s">
        <v>338</v>
      </c>
      <c r="J212" s="76"/>
      <c r="K212" s="86">
        <v>1.1900000000009061</v>
      </c>
      <c r="L212" s="89" t="s">
        <v>164</v>
      </c>
      <c r="M212" s="90">
        <v>3.7000000000000005E-2</v>
      </c>
      <c r="N212" s="90">
        <v>0.22300000000003961</v>
      </c>
      <c r="O212" s="86">
        <v>430725.84431399999</v>
      </c>
      <c r="P212" s="88">
        <v>81.99</v>
      </c>
      <c r="Q212" s="76"/>
      <c r="R212" s="86">
        <v>353.15213897199999</v>
      </c>
      <c r="S212" s="87">
        <v>2.1842489073743815E-3</v>
      </c>
      <c r="T212" s="87">
        <f t="shared" si="5"/>
        <v>1.3833117384888672E-3</v>
      </c>
      <c r="U212" s="87">
        <f>R212/'סכום נכסי הקרן'!$C$42</f>
        <v>1.506424891151384E-4</v>
      </c>
    </row>
    <row r="213" spans="2:21">
      <c r="B213" s="79" t="s">
        <v>815</v>
      </c>
      <c r="C213" s="76" t="s">
        <v>816</v>
      </c>
      <c r="D213" s="89" t="s">
        <v>120</v>
      </c>
      <c r="E213" s="89" t="s">
        <v>334</v>
      </c>
      <c r="F213" s="76" t="s">
        <v>817</v>
      </c>
      <c r="G213" s="89" t="s">
        <v>689</v>
      </c>
      <c r="H213" s="76" t="s">
        <v>635</v>
      </c>
      <c r="I213" s="76" t="s">
        <v>160</v>
      </c>
      <c r="J213" s="76"/>
      <c r="K213" s="86">
        <v>3.3300000000054091</v>
      </c>
      <c r="L213" s="89" t="s">
        <v>164</v>
      </c>
      <c r="M213" s="90">
        <v>3.7499999999999999E-2</v>
      </c>
      <c r="N213" s="90">
        <v>1.6300000000025617E-2</v>
      </c>
      <c r="O213" s="86">
        <v>98357.426172000007</v>
      </c>
      <c r="P213" s="88">
        <v>107.15</v>
      </c>
      <c r="Q213" s="76"/>
      <c r="R213" s="86">
        <v>105.389982171</v>
      </c>
      <c r="S213" s="87">
        <v>2.4883438978220198E-4</v>
      </c>
      <c r="T213" s="87">
        <f t="shared" si="5"/>
        <v>4.1281697990178562E-4</v>
      </c>
      <c r="U213" s="87">
        <f>R213/'סכום נכסי הקרן'!$C$42</f>
        <v>4.4955721599914356E-5</v>
      </c>
    </row>
    <row r="214" spans="2:21">
      <c r="B214" s="79" t="s">
        <v>818</v>
      </c>
      <c r="C214" s="76" t="s">
        <v>819</v>
      </c>
      <c r="D214" s="89" t="s">
        <v>120</v>
      </c>
      <c r="E214" s="89" t="s">
        <v>334</v>
      </c>
      <c r="F214" s="76" t="s">
        <v>817</v>
      </c>
      <c r="G214" s="89" t="s">
        <v>689</v>
      </c>
      <c r="H214" s="76" t="s">
        <v>639</v>
      </c>
      <c r="I214" s="76" t="s">
        <v>338</v>
      </c>
      <c r="J214" s="76"/>
      <c r="K214" s="86">
        <v>5.7900000000046568</v>
      </c>
      <c r="L214" s="89" t="s">
        <v>164</v>
      </c>
      <c r="M214" s="90">
        <v>3.7499999999999999E-2</v>
      </c>
      <c r="N214" s="90">
        <v>2.0800000000015001E-2</v>
      </c>
      <c r="O214" s="86">
        <v>572092.19649400003</v>
      </c>
      <c r="P214" s="88">
        <v>111.87</v>
      </c>
      <c r="Q214" s="76"/>
      <c r="R214" s="86">
        <v>639.99955923799996</v>
      </c>
      <c r="S214" s="87">
        <v>1.5461951256594596E-3</v>
      </c>
      <c r="T214" s="87">
        <f t="shared" si="5"/>
        <v>2.5069051131864158E-3</v>
      </c>
      <c r="U214" s="87">
        <f>R214/'סכום נכסי הקרן'!$C$42</f>
        <v>2.7300167830456728E-4</v>
      </c>
    </row>
    <row r="215" spans="2:21">
      <c r="B215" s="79" t="s">
        <v>820</v>
      </c>
      <c r="C215" s="76" t="s">
        <v>821</v>
      </c>
      <c r="D215" s="89" t="s">
        <v>120</v>
      </c>
      <c r="E215" s="89" t="s">
        <v>334</v>
      </c>
      <c r="F215" s="76" t="s">
        <v>822</v>
      </c>
      <c r="G215" s="89" t="s">
        <v>151</v>
      </c>
      <c r="H215" s="76" t="s">
        <v>639</v>
      </c>
      <c r="I215" s="76" t="s">
        <v>338</v>
      </c>
      <c r="J215" s="76"/>
      <c r="K215" s="86">
        <v>1.5200000000000002</v>
      </c>
      <c r="L215" s="89" t="s">
        <v>164</v>
      </c>
      <c r="M215" s="90">
        <v>3.4000000000000002E-2</v>
      </c>
      <c r="N215" s="90">
        <v>7.4699999999701033E-2</v>
      </c>
      <c r="O215" s="86">
        <v>35301.605530000001</v>
      </c>
      <c r="P215" s="88">
        <v>94.75</v>
      </c>
      <c r="Q215" s="76"/>
      <c r="R215" s="86">
        <v>33.448269999999994</v>
      </c>
      <c r="S215" s="87">
        <v>7.7570151573049147E-5</v>
      </c>
      <c r="T215" s="87">
        <f t="shared" si="5"/>
        <v>1.3101827630955827E-4</v>
      </c>
      <c r="U215" s="87">
        <f>R215/'סכום נכסי הקרן'!$C$42</f>
        <v>1.4267875211127378E-5</v>
      </c>
    </row>
    <row r="216" spans="2:21">
      <c r="B216" s="79" t="s">
        <v>823</v>
      </c>
      <c r="C216" s="76" t="s">
        <v>824</v>
      </c>
      <c r="D216" s="89" t="s">
        <v>120</v>
      </c>
      <c r="E216" s="89" t="s">
        <v>334</v>
      </c>
      <c r="F216" s="76" t="s">
        <v>825</v>
      </c>
      <c r="G216" s="89" t="s">
        <v>552</v>
      </c>
      <c r="H216" s="76" t="s">
        <v>635</v>
      </c>
      <c r="I216" s="76" t="s">
        <v>160</v>
      </c>
      <c r="J216" s="76"/>
      <c r="K216" s="86">
        <v>2.2401721664275467</v>
      </c>
      <c r="L216" s="89" t="s">
        <v>164</v>
      </c>
      <c r="M216" s="90">
        <v>6.0499999999999998E-2</v>
      </c>
      <c r="N216" s="90">
        <v>5.8203730272596843E-2</v>
      </c>
      <c r="O216" s="86">
        <v>6.9699999999999996E-3</v>
      </c>
      <c r="P216" s="88">
        <v>101.2</v>
      </c>
      <c r="Q216" s="76"/>
      <c r="R216" s="86">
        <v>6.9699999999999993E-6</v>
      </c>
      <c r="S216" s="87">
        <v>1.3075057955475773E-11</v>
      </c>
      <c r="T216" s="87">
        <f t="shared" si="5"/>
        <v>2.7301782300777324E-11</v>
      </c>
      <c r="U216" s="87">
        <f>R216/'סכום נכסי הקרן'!$C$42</f>
        <v>2.9731609503737511E-12</v>
      </c>
    </row>
    <row r="217" spans="2:21">
      <c r="B217" s="79" t="s">
        <v>826</v>
      </c>
      <c r="C217" s="76" t="s">
        <v>827</v>
      </c>
      <c r="D217" s="89" t="s">
        <v>120</v>
      </c>
      <c r="E217" s="89" t="s">
        <v>334</v>
      </c>
      <c r="F217" s="76" t="s">
        <v>828</v>
      </c>
      <c r="G217" s="89" t="s">
        <v>156</v>
      </c>
      <c r="H217" s="76" t="s">
        <v>639</v>
      </c>
      <c r="I217" s="76" t="s">
        <v>338</v>
      </c>
      <c r="J217" s="76"/>
      <c r="K217" s="86">
        <v>2.4199999999994151</v>
      </c>
      <c r="L217" s="89" t="s">
        <v>164</v>
      </c>
      <c r="M217" s="90">
        <v>2.9500000000000002E-2</v>
      </c>
      <c r="N217" s="90">
        <v>1.8599999999993084E-2</v>
      </c>
      <c r="O217" s="86">
        <v>366328.26334300003</v>
      </c>
      <c r="P217" s="88">
        <v>102.66</v>
      </c>
      <c r="Q217" s="76"/>
      <c r="R217" s="86">
        <v>376.07259514100002</v>
      </c>
      <c r="S217" s="87">
        <v>2.2764721891588889E-3</v>
      </c>
      <c r="T217" s="87">
        <f t="shared" si="5"/>
        <v>1.4730921265176402E-3</v>
      </c>
      <c r="U217" s="87">
        <f>R217/'סכום נכסי הקרן'!$C$42</f>
        <v>1.6041956303858518E-4</v>
      </c>
    </row>
    <row r="218" spans="2:21">
      <c r="B218" s="79" t="s">
        <v>829</v>
      </c>
      <c r="C218" s="76" t="s">
        <v>830</v>
      </c>
      <c r="D218" s="89" t="s">
        <v>120</v>
      </c>
      <c r="E218" s="89" t="s">
        <v>334</v>
      </c>
      <c r="F218" s="76" t="s">
        <v>602</v>
      </c>
      <c r="G218" s="89" t="s">
        <v>459</v>
      </c>
      <c r="H218" s="76" t="s">
        <v>635</v>
      </c>
      <c r="I218" s="76" t="s">
        <v>160</v>
      </c>
      <c r="J218" s="76"/>
      <c r="K218" s="86">
        <v>7.8900000000009589</v>
      </c>
      <c r="L218" s="89" t="s">
        <v>164</v>
      </c>
      <c r="M218" s="90">
        <v>3.4300000000000004E-2</v>
      </c>
      <c r="N218" s="90">
        <v>2.1699999999997638E-2</v>
      </c>
      <c r="O218" s="86">
        <v>727476.72849699995</v>
      </c>
      <c r="P218" s="88">
        <v>110.36</v>
      </c>
      <c r="Q218" s="76"/>
      <c r="R218" s="86">
        <v>802.84331760700002</v>
      </c>
      <c r="S218" s="87">
        <v>2.8654353572435793E-3</v>
      </c>
      <c r="T218" s="87">
        <f t="shared" si="5"/>
        <v>3.1447709438938514E-3</v>
      </c>
      <c r="U218" s="87">
        <f>R218/'סכום נכסי הקרן'!$C$42</f>
        <v>3.4246519385618991E-4</v>
      </c>
    </row>
    <row r="219" spans="2:21">
      <c r="B219" s="79" t="s">
        <v>831</v>
      </c>
      <c r="C219" s="76" t="s">
        <v>832</v>
      </c>
      <c r="D219" s="89" t="s">
        <v>120</v>
      </c>
      <c r="E219" s="89" t="s">
        <v>334</v>
      </c>
      <c r="F219" s="76" t="s">
        <v>833</v>
      </c>
      <c r="G219" s="89" t="s">
        <v>552</v>
      </c>
      <c r="H219" s="76" t="s">
        <v>639</v>
      </c>
      <c r="I219" s="76" t="s">
        <v>338</v>
      </c>
      <c r="J219" s="76"/>
      <c r="K219" s="86">
        <v>3.9300000000019635</v>
      </c>
      <c r="L219" s="89" t="s">
        <v>164</v>
      </c>
      <c r="M219" s="90">
        <v>3.9E-2</v>
      </c>
      <c r="N219" s="90">
        <v>5.200000000001509E-2</v>
      </c>
      <c r="O219" s="86">
        <v>692059.58842799987</v>
      </c>
      <c r="P219" s="88">
        <v>95.66</v>
      </c>
      <c r="Q219" s="76"/>
      <c r="R219" s="86">
        <v>662.02420229000006</v>
      </c>
      <c r="S219" s="87">
        <v>1.6442766243626597E-3</v>
      </c>
      <c r="T219" s="87">
        <f t="shared" si="5"/>
        <v>2.5931765636681998E-3</v>
      </c>
      <c r="U219" s="87">
        <f>R219/'סכום נכסי הקרן'!$C$42</f>
        <v>2.8239662933299302E-4</v>
      </c>
    </row>
    <row r="220" spans="2:21">
      <c r="B220" s="79" t="s">
        <v>834</v>
      </c>
      <c r="C220" s="76" t="s">
        <v>835</v>
      </c>
      <c r="D220" s="89" t="s">
        <v>120</v>
      </c>
      <c r="E220" s="89" t="s">
        <v>334</v>
      </c>
      <c r="F220" s="76" t="s">
        <v>836</v>
      </c>
      <c r="G220" s="89" t="s">
        <v>191</v>
      </c>
      <c r="H220" s="76" t="s">
        <v>639</v>
      </c>
      <c r="I220" s="76" t="s">
        <v>338</v>
      </c>
      <c r="J220" s="76"/>
      <c r="K220" s="86">
        <v>0.98999999999883259</v>
      </c>
      <c r="L220" s="89" t="s">
        <v>164</v>
      </c>
      <c r="M220" s="90">
        <v>1.21E-2</v>
      </c>
      <c r="N220" s="90">
        <v>1.4399999999979986E-2</v>
      </c>
      <c r="O220" s="86">
        <v>300327.98162400001</v>
      </c>
      <c r="P220" s="88">
        <v>99.82</v>
      </c>
      <c r="Q220" s="76"/>
      <c r="R220" s="86">
        <v>299.787391265</v>
      </c>
      <c r="S220" s="87">
        <v>1.3747705799224377E-3</v>
      </c>
      <c r="T220" s="87">
        <f t="shared" si="5"/>
        <v>1.1742797837639863E-3</v>
      </c>
      <c r="U220" s="87">
        <f>R220/'סכום נכסי הקרן'!$C$42</f>
        <v>1.2787893330323027E-4</v>
      </c>
    </row>
    <row r="221" spans="2:21">
      <c r="B221" s="79" t="s">
        <v>837</v>
      </c>
      <c r="C221" s="76" t="s">
        <v>838</v>
      </c>
      <c r="D221" s="89" t="s">
        <v>120</v>
      </c>
      <c r="E221" s="89" t="s">
        <v>334</v>
      </c>
      <c r="F221" s="76" t="s">
        <v>836</v>
      </c>
      <c r="G221" s="89" t="s">
        <v>191</v>
      </c>
      <c r="H221" s="76" t="s">
        <v>639</v>
      </c>
      <c r="I221" s="76" t="s">
        <v>338</v>
      </c>
      <c r="J221" s="76"/>
      <c r="K221" s="86">
        <v>2.4299999999995698</v>
      </c>
      <c r="L221" s="89" t="s">
        <v>164</v>
      </c>
      <c r="M221" s="90">
        <v>2.1600000000000001E-2</v>
      </c>
      <c r="N221" s="90">
        <v>1.4399999999997453E-2</v>
      </c>
      <c r="O221" s="86">
        <v>1233898.8875909999</v>
      </c>
      <c r="P221" s="88">
        <v>101.79</v>
      </c>
      <c r="Q221" s="76"/>
      <c r="R221" s="86">
        <v>1255.9856777780001</v>
      </c>
      <c r="S221" s="87">
        <v>1.5109710971761383E-3</v>
      </c>
      <c r="T221" s="87">
        <f t="shared" si="5"/>
        <v>4.9197485721074914E-3</v>
      </c>
      <c r="U221" s="87">
        <f>R221/'סכום נכסי הקרן'!$C$42</f>
        <v>5.3576005328525959E-4</v>
      </c>
    </row>
    <row r="222" spans="2:21">
      <c r="B222" s="79" t="s">
        <v>839</v>
      </c>
      <c r="C222" s="76" t="s">
        <v>840</v>
      </c>
      <c r="D222" s="89" t="s">
        <v>120</v>
      </c>
      <c r="E222" s="89" t="s">
        <v>334</v>
      </c>
      <c r="F222" s="76" t="s">
        <v>802</v>
      </c>
      <c r="G222" s="89" t="s">
        <v>151</v>
      </c>
      <c r="H222" s="76" t="s">
        <v>635</v>
      </c>
      <c r="I222" s="76" t="s">
        <v>160</v>
      </c>
      <c r="J222" s="76"/>
      <c r="K222" s="86">
        <v>1.9599999999961688</v>
      </c>
      <c r="L222" s="89" t="s">
        <v>164</v>
      </c>
      <c r="M222" s="90">
        <v>2.4E-2</v>
      </c>
      <c r="N222" s="90">
        <v>4.0399999999913394E-2</v>
      </c>
      <c r="O222" s="86">
        <v>247195.633523</v>
      </c>
      <c r="P222" s="88">
        <v>97.15</v>
      </c>
      <c r="Q222" s="76"/>
      <c r="R222" s="86">
        <v>240.150558002</v>
      </c>
      <c r="S222" s="87">
        <v>8.7805272088249469E-4</v>
      </c>
      <c r="T222" s="87">
        <f t="shared" si="5"/>
        <v>9.4067980688390283E-4</v>
      </c>
      <c r="U222" s="87">
        <f>R222/'סכום נכסי הקרן'!$C$42</f>
        <v>1.0243992270617117E-4</v>
      </c>
    </row>
    <row r="223" spans="2:21">
      <c r="B223" s="79" t="s">
        <v>841</v>
      </c>
      <c r="C223" s="76" t="s">
        <v>842</v>
      </c>
      <c r="D223" s="89" t="s">
        <v>120</v>
      </c>
      <c r="E223" s="89" t="s">
        <v>334</v>
      </c>
      <c r="F223" s="76" t="s">
        <v>843</v>
      </c>
      <c r="G223" s="89" t="s">
        <v>844</v>
      </c>
      <c r="H223" s="76" t="s">
        <v>639</v>
      </c>
      <c r="I223" s="76" t="s">
        <v>338</v>
      </c>
      <c r="J223" s="76"/>
      <c r="K223" s="86">
        <v>5.1500000000006256</v>
      </c>
      <c r="L223" s="89" t="s">
        <v>164</v>
      </c>
      <c r="M223" s="90">
        <v>2.6200000000000001E-2</v>
      </c>
      <c r="N223" s="90">
        <v>1.9200000000000838E-2</v>
      </c>
      <c r="O223" s="86">
        <v>833192.41627799999</v>
      </c>
      <c r="P223" s="88">
        <v>103.6</v>
      </c>
      <c r="Q223" s="86">
        <v>94.920696865000011</v>
      </c>
      <c r="R223" s="86">
        <v>958.10804017600003</v>
      </c>
      <c r="S223" s="87">
        <v>1.2834647928303721E-3</v>
      </c>
      <c r="T223" s="87">
        <f t="shared" si="5"/>
        <v>3.7529493735307846E-3</v>
      </c>
      <c r="U223" s="87">
        <f>R223/'סכום נכסי הקרן'!$C$42</f>
        <v>4.0869575484797828E-4</v>
      </c>
    </row>
    <row r="224" spans="2:21">
      <c r="B224" s="79" t="s">
        <v>845</v>
      </c>
      <c r="C224" s="76" t="s">
        <v>846</v>
      </c>
      <c r="D224" s="89" t="s">
        <v>120</v>
      </c>
      <c r="E224" s="89" t="s">
        <v>334</v>
      </c>
      <c r="F224" s="76" t="s">
        <v>843</v>
      </c>
      <c r="G224" s="89" t="s">
        <v>844</v>
      </c>
      <c r="H224" s="76" t="s">
        <v>639</v>
      </c>
      <c r="I224" s="76" t="s">
        <v>338</v>
      </c>
      <c r="J224" s="76"/>
      <c r="K224" s="86">
        <v>2.6400000000003399</v>
      </c>
      <c r="L224" s="89" t="s">
        <v>164</v>
      </c>
      <c r="M224" s="90">
        <v>3.3500000000000002E-2</v>
      </c>
      <c r="N224" s="90">
        <v>1.5899999999992063E-2</v>
      </c>
      <c r="O224" s="86">
        <v>334309.032596</v>
      </c>
      <c r="P224" s="88">
        <v>105.52</v>
      </c>
      <c r="Q224" s="76"/>
      <c r="R224" s="86">
        <v>352.76289119199998</v>
      </c>
      <c r="S224" s="87">
        <v>8.1083298067053571E-4</v>
      </c>
      <c r="T224" s="87">
        <f t="shared" si="5"/>
        <v>1.3817870386107294E-3</v>
      </c>
      <c r="U224" s="87">
        <f>R224/'סכום נכסי הקרן'!$C$42</f>
        <v>1.5047644947388793E-4</v>
      </c>
    </row>
    <row r="225" spans="2:21">
      <c r="B225" s="79" t="s">
        <v>847</v>
      </c>
      <c r="C225" s="76" t="s">
        <v>848</v>
      </c>
      <c r="D225" s="89" t="s">
        <v>120</v>
      </c>
      <c r="E225" s="89" t="s">
        <v>334</v>
      </c>
      <c r="F225" s="76" t="s">
        <v>634</v>
      </c>
      <c r="G225" s="89" t="s">
        <v>344</v>
      </c>
      <c r="H225" s="76" t="s">
        <v>649</v>
      </c>
      <c r="I225" s="76" t="s">
        <v>160</v>
      </c>
      <c r="J225" s="76"/>
      <c r="K225" s="86">
        <v>0.19000000000110179</v>
      </c>
      <c r="L225" s="89" t="s">
        <v>164</v>
      </c>
      <c r="M225" s="90">
        <v>2.5399999999999999E-2</v>
      </c>
      <c r="N225" s="90">
        <v>2.09000000001212E-2</v>
      </c>
      <c r="O225" s="86">
        <v>45277.413198000009</v>
      </c>
      <c r="P225" s="88">
        <v>100.23</v>
      </c>
      <c r="Q225" s="76"/>
      <c r="R225" s="86">
        <v>45.381552305</v>
      </c>
      <c r="S225" s="87">
        <v>4.690598914097465E-4</v>
      </c>
      <c r="T225" s="87">
        <f t="shared" ref="T225:T243" si="6">R225/$R$11</f>
        <v>1.777614435441104E-4</v>
      </c>
      <c r="U225" s="87">
        <f>R225/'סכום נכסי הקרן'!$C$42</f>
        <v>1.9358200743266844E-5</v>
      </c>
    </row>
    <row r="226" spans="2:21">
      <c r="B226" s="79" t="s">
        <v>849</v>
      </c>
      <c r="C226" s="76" t="s">
        <v>850</v>
      </c>
      <c r="D226" s="89" t="s">
        <v>120</v>
      </c>
      <c r="E226" s="89" t="s">
        <v>334</v>
      </c>
      <c r="F226" s="76" t="s">
        <v>851</v>
      </c>
      <c r="G226" s="89" t="s">
        <v>552</v>
      </c>
      <c r="H226" s="76" t="s">
        <v>649</v>
      </c>
      <c r="I226" s="76" t="s">
        <v>160</v>
      </c>
      <c r="J226" s="76"/>
      <c r="K226" s="86">
        <v>3.0900000000015093</v>
      </c>
      <c r="L226" s="89" t="s">
        <v>164</v>
      </c>
      <c r="M226" s="90">
        <v>3.95E-2</v>
      </c>
      <c r="N226" s="90">
        <v>0.17240000000014088</v>
      </c>
      <c r="O226" s="86">
        <v>570287.62435699999</v>
      </c>
      <c r="P226" s="88">
        <v>69.7</v>
      </c>
      <c r="Q226" s="76"/>
      <c r="R226" s="86">
        <v>397.49049316000003</v>
      </c>
      <c r="S226" s="87">
        <v>9.7141084920150265E-4</v>
      </c>
      <c r="T226" s="87">
        <f t="shared" si="6"/>
        <v>1.5569869312601061E-3</v>
      </c>
      <c r="U226" s="87">
        <f>R226/'סכום נכסי הקרן'!$C$42</f>
        <v>1.6955569761952896E-4</v>
      </c>
    </row>
    <row r="227" spans="2:21">
      <c r="B227" s="79" t="s">
        <v>852</v>
      </c>
      <c r="C227" s="76" t="s">
        <v>853</v>
      </c>
      <c r="D227" s="89" t="s">
        <v>120</v>
      </c>
      <c r="E227" s="89" t="s">
        <v>334</v>
      </c>
      <c r="F227" s="76" t="s">
        <v>851</v>
      </c>
      <c r="G227" s="89" t="s">
        <v>552</v>
      </c>
      <c r="H227" s="76" t="s">
        <v>649</v>
      </c>
      <c r="I227" s="76" t="s">
        <v>160</v>
      </c>
      <c r="J227" s="76"/>
      <c r="K227" s="86">
        <v>3.6600000000010424</v>
      </c>
      <c r="L227" s="89" t="s">
        <v>164</v>
      </c>
      <c r="M227" s="90">
        <v>0.03</v>
      </c>
      <c r="N227" s="90">
        <v>5.280000000001684E-2</v>
      </c>
      <c r="O227" s="86">
        <v>965087.55174099992</v>
      </c>
      <c r="P227" s="88">
        <v>93.51</v>
      </c>
      <c r="Q227" s="76"/>
      <c r="R227" s="86">
        <v>902.45333749099996</v>
      </c>
      <c r="S227" s="87">
        <v>1.1765931048645577E-3</v>
      </c>
      <c r="T227" s="87">
        <f t="shared" si="6"/>
        <v>3.5349475691232729E-3</v>
      </c>
      <c r="U227" s="87">
        <f>R227/'סכום נכסי הקרן'!$C$42</f>
        <v>3.849553834379778E-4</v>
      </c>
    </row>
    <row r="228" spans="2:21">
      <c r="B228" s="79" t="s">
        <v>854</v>
      </c>
      <c r="C228" s="76" t="s">
        <v>855</v>
      </c>
      <c r="D228" s="89" t="s">
        <v>120</v>
      </c>
      <c r="E228" s="89" t="s">
        <v>334</v>
      </c>
      <c r="F228" s="76" t="s">
        <v>652</v>
      </c>
      <c r="G228" s="89" t="s">
        <v>653</v>
      </c>
      <c r="H228" s="76" t="s">
        <v>649</v>
      </c>
      <c r="I228" s="76" t="s">
        <v>160</v>
      </c>
      <c r="J228" s="76"/>
      <c r="K228" s="86">
        <v>4.060000000002626</v>
      </c>
      <c r="L228" s="89" t="s">
        <v>164</v>
      </c>
      <c r="M228" s="90">
        <v>2.9500000000000002E-2</v>
      </c>
      <c r="N228" s="90">
        <v>3.4800000000013133E-2</v>
      </c>
      <c r="O228" s="86">
        <v>621835.23468400002</v>
      </c>
      <c r="P228" s="88">
        <v>98</v>
      </c>
      <c r="Q228" s="76"/>
      <c r="R228" s="86">
        <v>609.39852998999993</v>
      </c>
      <c r="S228" s="87">
        <v>1.9590915052581834E-3</v>
      </c>
      <c r="T228" s="87">
        <f t="shared" si="6"/>
        <v>2.3870395983071309E-3</v>
      </c>
      <c r="U228" s="87">
        <f>R228/'סכום נכסי הקרן'!$C$42</f>
        <v>2.5994833752961767E-4</v>
      </c>
    </row>
    <row r="229" spans="2:21">
      <c r="B229" s="79" t="s">
        <v>856</v>
      </c>
      <c r="C229" s="76" t="s">
        <v>857</v>
      </c>
      <c r="D229" s="89" t="s">
        <v>120</v>
      </c>
      <c r="E229" s="89" t="s">
        <v>334</v>
      </c>
      <c r="F229" s="76" t="s">
        <v>858</v>
      </c>
      <c r="G229" s="89" t="s">
        <v>459</v>
      </c>
      <c r="H229" s="76" t="s">
        <v>649</v>
      </c>
      <c r="I229" s="76" t="s">
        <v>160</v>
      </c>
      <c r="J229" s="76"/>
      <c r="K229" s="86">
        <v>1.9400000000988553</v>
      </c>
      <c r="L229" s="89" t="s">
        <v>164</v>
      </c>
      <c r="M229" s="90">
        <v>4.3499999999999997E-2</v>
      </c>
      <c r="N229" s="90">
        <v>2.0999999996292939E-2</v>
      </c>
      <c r="O229" s="86">
        <v>1519.7476389999999</v>
      </c>
      <c r="P229" s="88">
        <v>106.5</v>
      </c>
      <c r="Q229" s="76"/>
      <c r="R229" s="86">
        <v>1.6185312359999997</v>
      </c>
      <c r="S229" s="87">
        <v>8.7961084589784403E-6</v>
      </c>
      <c r="T229" s="87">
        <f t="shared" si="6"/>
        <v>6.3398547277302786E-6</v>
      </c>
      <c r="U229" s="87">
        <f>R229/'סכום נכסי הקרן'!$C$42</f>
        <v>6.9040945019158706E-7</v>
      </c>
    </row>
    <row r="230" spans="2:21">
      <c r="B230" s="79" t="s">
        <v>859</v>
      </c>
      <c r="C230" s="76" t="s">
        <v>860</v>
      </c>
      <c r="D230" s="89" t="s">
        <v>120</v>
      </c>
      <c r="E230" s="89" t="s">
        <v>334</v>
      </c>
      <c r="F230" s="76" t="s">
        <v>858</v>
      </c>
      <c r="G230" s="89" t="s">
        <v>459</v>
      </c>
      <c r="H230" s="76" t="s">
        <v>649</v>
      </c>
      <c r="I230" s="76" t="s">
        <v>160</v>
      </c>
      <c r="J230" s="76"/>
      <c r="K230" s="86">
        <v>4.9699999999983637</v>
      </c>
      <c r="L230" s="89" t="s">
        <v>164</v>
      </c>
      <c r="M230" s="90">
        <v>3.27E-2</v>
      </c>
      <c r="N230" s="90">
        <v>2.2699999999995751E-2</v>
      </c>
      <c r="O230" s="86">
        <v>312766.37033200002</v>
      </c>
      <c r="P230" s="88">
        <v>105.5</v>
      </c>
      <c r="Q230" s="76"/>
      <c r="R230" s="86">
        <v>329.96852058200005</v>
      </c>
      <c r="S230" s="87">
        <v>1.4025397772735428E-3</v>
      </c>
      <c r="T230" s="87">
        <f t="shared" si="6"/>
        <v>1.2925005330042079E-3</v>
      </c>
      <c r="U230" s="87">
        <f>R230/'סכום נכסי הקרן'!$C$42</f>
        <v>1.4075315928938309E-4</v>
      </c>
    </row>
    <row r="231" spans="2:21">
      <c r="B231" s="79" t="s">
        <v>861</v>
      </c>
      <c r="C231" s="76" t="s">
        <v>862</v>
      </c>
      <c r="D231" s="89" t="s">
        <v>120</v>
      </c>
      <c r="E231" s="89" t="s">
        <v>334</v>
      </c>
      <c r="F231" s="76" t="s">
        <v>863</v>
      </c>
      <c r="G231" s="89" t="s">
        <v>156</v>
      </c>
      <c r="H231" s="76" t="s">
        <v>656</v>
      </c>
      <c r="I231" s="76" t="s">
        <v>338</v>
      </c>
      <c r="J231" s="76"/>
      <c r="K231" s="86">
        <v>0.72000000000427333</v>
      </c>
      <c r="L231" s="89" t="s">
        <v>164</v>
      </c>
      <c r="M231" s="90">
        <v>3.3000000000000002E-2</v>
      </c>
      <c r="N231" s="90">
        <v>0.17150000000078186</v>
      </c>
      <c r="O231" s="86">
        <v>112332.952853</v>
      </c>
      <c r="P231" s="88">
        <v>91.66</v>
      </c>
      <c r="Q231" s="76"/>
      <c r="R231" s="86">
        <v>102.964380773</v>
      </c>
      <c r="S231" s="87">
        <v>5.2001464859840172E-4</v>
      </c>
      <c r="T231" s="87">
        <f t="shared" si="6"/>
        <v>4.0331579750341304E-4</v>
      </c>
      <c r="U231" s="87">
        <f>R231/'סכום נכסי הקרן'!$C$42</f>
        <v>4.39210439302292E-5</v>
      </c>
    </row>
    <row r="232" spans="2:21">
      <c r="B232" s="79" t="s">
        <v>864</v>
      </c>
      <c r="C232" s="76" t="s">
        <v>865</v>
      </c>
      <c r="D232" s="89" t="s">
        <v>120</v>
      </c>
      <c r="E232" s="89" t="s">
        <v>334</v>
      </c>
      <c r="F232" s="76" t="s">
        <v>669</v>
      </c>
      <c r="G232" s="89" t="s">
        <v>191</v>
      </c>
      <c r="H232" s="76" t="s">
        <v>656</v>
      </c>
      <c r="I232" s="76" t="s">
        <v>338</v>
      </c>
      <c r="J232" s="76"/>
      <c r="K232" s="86">
        <v>2.8300000000016907</v>
      </c>
      <c r="L232" s="89" t="s">
        <v>164</v>
      </c>
      <c r="M232" s="90">
        <v>4.1399999999999999E-2</v>
      </c>
      <c r="N232" s="90">
        <v>3.8700000000048113E-2</v>
      </c>
      <c r="O232" s="86">
        <v>327366.86883199995</v>
      </c>
      <c r="P232" s="88">
        <v>100.8</v>
      </c>
      <c r="Q232" s="86">
        <v>54.511260586999995</v>
      </c>
      <c r="R232" s="86">
        <v>384.49706434500001</v>
      </c>
      <c r="S232" s="87">
        <v>6.6476358990161992E-4</v>
      </c>
      <c r="T232" s="87">
        <f t="shared" si="6"/>
        <v>1.5060911256865369E-3</v>
      </c>
      <c r="U232" s="87">
        <f>R232/'סכום נכסי הקרן'!$C$42</f>
        <v>1.6401315025020054E-4</v>
      </c>
    </row>
    <row r="233" spans="2:21">
      <c r="B233" s="79" t="s">
        <v>866</v>
      </c>
      <c r="C233" s="76" t="s">
        <v>867</v>
      </c>
      <c r="D233" s="89" t="s">
        <v>120</v>
      </c>
      <c r="E233" s="89" t="s">
        <v>334</v>
      </c>
      <c r="F233" s="76" t="s">
        <v>669</v>
      </c>
      <c r="G233" s="89" t="s">
        <v>191</v>
      </c>
      <c r="H233" s="76" t="s">
        <v>656</v>
      </c>
      <c r="I233" s="76" t="s">
        <v>338</v>
      </c>
      <c r="J233" s="76"/>
      <c r="K233" s="86">
        <v>4.7500000000015596</v>
      </c>
      <c r="L233" s="89" t="s">
        <v>164</v>
      </c>
      <c r="M233" s="90">
        <v>2.5000000000000001E-2</v>
      </c>
      <c r="N233" s="90">
        <v>5.7700000000018493E-2</v>
      </c>
      <c r="O233" s="86">
        <v>1658160.4549099999</v>
      </c>
      <c r="P233" s="88">
        <v>87</v>
      </c>
      <c r="Q233" s="76"/>
      <c r="R233" s="86">
        <v>1442.5995590290001</v>
      </c>
      <c r="S233" s="87">
        <v>2.0099435679794323E-3</v>
      </c>
      <c r="T233" s="87">
        <f t="shared" si="6"/>
        <v>5.6507229709909807E-3</v>
      </c>
      <c r="U233" s="87">
        <f>R233/'סכום נכסי הקרן'!$C$42</f>
        <v>6.1536308119532527E-4</v>
      </c>
    </row>
    <row r="234" spans="2:21">
      <c r="B234" s="79" t="s">
        <v>868</v>
      </c>
      <c r="C234" s="76" t="s">
        <v>869</v>
      </c>
      <c r="D234" s="89" t="s">
        <v>120</v>
      </c>
      <c r="E234" s="89" t="s">
        <v>334</v>
      </c>
      <c r="F234" s="76" t="s">
        <v>669</v>
      </c>
      <c r="G234" s="89" t="s">
        <v>191</v>
      </c>
      <c r="H234" s="76" t="s">
        <v>656</v>
      </c>
      <c r="I234" s="76" t="s">
        <v>338</v>
      </c>
      <c r="J234" s="76"/>
      <c r="K234" s="86">
        <v>3.4200000000012079</v>
      </c>
      <c r="L234" s="89" t="s">
        <v>164</v>
      </c>
      <c r="M234" s="90">
        <v>3.5499999999999997E-2</v>
      </c>
      <c r="N234" s="90">
        <v>5.0300000000023007E-2</v>
      </c>
      <c r="O234" s="86">
        <v>631161.40455700003</v>
      </c>
      <c r="P234" s="88">
        <v>95.29</v>
      </c>
      <c r="Q234" s="86">
        <v>11.203115034</v>
      </c>
      <c r="R234" s="86">
        <v>612.63678925300007</v>
      </c>
      <c r="S234" s="87">
        <v>8.8816662945623206E-4</v>
      </c>
      <c r="T234" s="87">
        <f t="shared" si="6"/>
        <v>2.3997239956431286E-3</v>
      </c>
      <c r="U234" s="87">
        <f>R234/'סכום נכסי הקרן'!$C$42</f>
        <v>2.6132966693965187E-4</v>
      </c>
    </row>
    <row r="235" spans="2:21">
      <c r="B235" s="79" t="s">
        <v>870</v>
      </c>
      <c r="C235" s="76" t="s">
        <v>871</v>
      </c>
      <c r="D235" s="89" t="s">
        <v>120</v>
      </c>
      <c r="E235" s="89" t="s">
        <v>334</v>
      </c>
      <c r="F235" s="76" t="s">
        <v>676</v>
      </c>
      <c r="G235" s="89" t="s">
        <v>463</v>
      </c>
      <c r="H235" s="76" t="s">
        <v>673</v>
      </c>
      <c r="I235" s="76" t="s">
        <v>160</v>
      </c>
      <c r="J235" s="76"/>
      <c r="K235" s="86">
        <v>5.2999999999988479</v>
      </c>
      <c r="L235" s="89" t="s">
        <v>164</v>
      </c>
      <c r="M235" s="90">
        <v>4.4500000000000005E-2</v>
      </c>
      <c r="N235" s="90">
        <v>2.2299999999997405E-2</v>
      </c>
      <c r="O235" s="86">
        <v>619308.04024300002</v>
      </c>
      <c r="P235" s="88">
        <v>112.04</v>
      </c>
      <c r="Q235" s="76"/>
      <c r="R235" s="86">
        <v>693.87273516599998</v>
      </c>
      <c r="S235" s="87">
        <v>2.2887152622509165E-3</v>
      </c>
      <c r="T235" s="87">
        <f t="shared" si="6"/>
        <v>2.7179286025748998E-3</v>
      </c>
      <c r="U235" s="87">
        <f>R235/'סכום נכסי הקרן'!$C$42</f>
        <v>2.9598211201213467E-4</v>
      </c>
    </row>
    <row r="236" spans="2:21">
      <c r="B236" s="79" t="s">
        <v>872</v>
      </c>
      <c r="C236" s="76" t="s">
        <v>873</v>
      </c>
      <c r="D236" s="89" t="s">
        <v>120</v>
      </c>
      <c r="E236" s="89" t="s">
        <v>334</v>
      </c>
      <c r="F236" s="76" t="s">
        <v>874</v>
      </c>
      <c r="G236" s="89" t="s">
        <v>190</v>
      </c>
      <c r="H236" s="76" t="s">
        <v>673</v>
      </c>
      <c r="I236" s="76" t="s">
        <v>160</v>
      </c>
      <c r="J236" s="76"/>
      <c r="K236" s="86">
        <v>3.5000000000211955</v>
      </c>
      <c r="L236" s="89" t="s">
        <v>164</v>
      </c>
      <c r="M236" s="90">
        <v>4.2500000000000003E-2</v>
      </c>
      <c r="N236" s="90">
        <v>2.3200000000192168E-2</v>
      </c>
      <c r="O236" s="86">
        <v>65292.947742999997</v>
      </c>
      <c r="P236" s="88">
        <v>108.39</v>
      </c>
      <c r="Q236" s="76"/>
      <c r="R236" s="86">
        <v>70.771026827</v>
      </c>
      <c r="S236" s="87">
        <v>5.4039269805917643E-4</v>
      </c>
      <c r="T236" s="87">
        <f t="shared" si="6"/>
        <v>2.7721308000476703E-4</v>
      </c>
      <c r="U236" s="87">
        <f>R236/'סכום נכסי הקרן'!$C$42</f>
        <v>3.0188472507875118E-5</v>
      </c>
    </row>
    <row r="237" spans="2:21">
      <c r="B237" s="79" t="s">
        <v>875</v>
      </c>
      <c r="C237" s="76" t="s">
        <v>876</v>
      </c>
      <c r="D237" s="89" t="s">
        <v>120</v>
      </c>
      <c r="E237" s="89" t="s">
        <v>334</v>
      </c>
      <c r="F237" s="76" t="s">
        <v>874</v>
      </c>
      <c r="G237" s="89" t="s">
        <v>190</v>
      </c>
      <c r="H237" s="76" t="s">
        <v>673</v>
      </c>
      <c r="I237" s="76" t="s">
        <v>160</v>
      </c>
      <c r="J237" s="76"/>
      <c r="K237" s="86">
        <v>4.15000000000322</v>
      </c>
      <c r="L237" s="89" t="s">
        <v>164</v>
      </c>
      <c r="M237" s="90">
        <v>3.4500000000000003E-2</v>
      </c>
      <c r="N237" s="90">
        <v>2.1600000000015676E-2</v>
      </c>
      <c r="O237" s="86">
        <v>669913.12632499996</v>
      </c>
      <c r="P237" s="88">
        <v>106.62</v>
      </c>
      <c r="Q237" s="76"/>
      <c r="R237" s="86">
        <v>714.26135291799994</v>
      </c>
      <c r="S237" s="87">
        <v>2.0739695887250285E-3</v>
      </c>
      <c r="T237" s="87">
        <f t="shared" si="6"/>
        <v>2.7977916733466167E-3</v>
      </c>
      <c r="U237" s="87">
        <f>R237/'סכום נכסי הקרן'!$C$42</f>
        <v>3.0467919122767896E-4</v>
      </c>
    </row>
    <row r="238" spans="2:21">
      <c r="B238" s="79" t="s">
        <v>877</v>
      </c>
      <c r="C238" s="76" t="s">
        <v>878</v>
      </c>
      <c r="D238" s="89" t="s">
        <v>120</v>
      </c>
      <c r="E238" s="89" t="s">
        <v>334</v>
      </c>
      <c r="F238" s="76" t="s">
        <v>879</v>
      </c>
      <c r="G238" s="89" t="s">
        <v>463</v>
      </c>
      <c r="H238" s="76" t="s">
        <v>683</v>
      </c>
      <c r="I238" s="76" t="s">
        <v>338</v>
      </c>
      <c r="J238" s="76"/>
      <c r="K238" s="86">
        <v>2.5600000000010645</v>
      </c>
      <c r="L238" s="89" t="s">
        <v>164</v>
      </c>
      <c r="M238" s="90">
        <v>5.9000000000000004E-2</v>
      </c>
      <c r="N238" s="90">
        <v>6.0000000000044344E-2</v>
      </c>
      <c r="O238" s="86">
        <v>676505.80826600001</v>
      </c>
      <c r="P238" s="88">
        <v>99.99</v>
      </c>
      <c r="Q238" s="76"/>
      <c r="R238" s="86">
        <v>676.43815766300008</v>
      </c>
      <c r="S238" s="87">
        <v>7.561842965151188E-4</v>
      </c>
      <c r="T238" s="87">
        <f t="shared" si="6"/>
        <v>2.6496366313420545E-3</v>
      </c>
      <c r="U238" s="87">
        <f>R238/'סכום נכסי הקרן'!$C$42</f>
        <v>2.8854512420464773E-4</v>
      </c>
    </row>
    <row r="239" spans="2:21">
      <c r="B239" s="79" t="s">
        <v>880</v>
      </c>
      <c r="C239" s="76" t="s">
        <v>881</v>
      </c>
      <c r="D239" s="89" t="s">
        <v>120</v>
      </c>
      <c r="E239" s="89" t="s">
        <v>334</v>
      </c>
      <c r="F239" s="76" t="s">
        <v>879</v>
      </c>
      <c r="G239" s="89" t="s">
        <v>463</v>
      </c>
      <c r="H239" s="76" t="s">
        <v>683</v>
      </c>
      <c r="I239" s="76" t="s">
        <v>338</v>
      </c>
      <c r="J239" s="76"/>
      <c r="K239" s="86">
        <v>4.9899999999916984</v>
      </c>
      <c r="L239" s="89" t="s">
        <v>164</v>
      </c>
      <c r="M239" s="90">
        <v>2.7000000000000003E-2</v>
      </c>
      <c r="N239" s="90">
        <v>6.5899999999982514E-2</v>
      </c>
      <c r="O239" s="86">
        <v>109894.84020200001</v>
      </c>
      <c r="P239" s="88">
        <v>83.3</v>
      </c>
      <c r="Q239" s="76"/>
      <c r="R239" s="86">
        <v>91.542401924000004</v>
      </c>
      <c r="S239" s="87">
        <v>1.2492926040381119E-4</v>
      </c>
      <c r="T239" s="87">
        <f t="shared" si="6"/>
        <v>3.5857542734853766E-4</v>
      </c>
      <c r="U239" s="87">
        <f>R239/'סכום נכסי הקרן'!$C$42</f>
        <v>3.9048822769563237E-5</v>
      </c>
    </row>
    <row r="240" spans="2:21">
      <c r="B240" s="79" t="s">
        <v>882</v>
      </c>
      <c r="C240" s="76" t="s">
        <v>883</v>
      </c>
      <c r="D240" s="89" t="s">
        <v>120</v>
      </c>
      <c r="E240" s="89" t="s">
        <v>334</v>
      </c>
      <c r="F240" s="76" t="s">
        <v>884</v>
      </c>
      <c r="G240" s="89" t="s">
        <v>552</v>
      </c>
      <c r="H240" s="76" t="s">
        <v>673</v>
      </c>
      <c r="I240" s="76" t="s">
        <v>160</v>
      </c>
      <c r="J240" s="76"/>
      <c r="K240" s="86">
        <v>2.6600000000022854</v>
      </c>
      <c r="L240" s="89" t="s">
        <v>164</v>
      </c>
      <c r="M240" s="90">
        <v>4.5999999999999999E-2</v>
      </c>
      <c r="N240" s="90">
        <v>9.2300000000102148E-2</v>
      </c>
      <c r="O240" s="86">
        <v>329948.42193200003</v>
      </c>
      <c r="P240" s="88">
        <v>90.18</v>
      </c>
      <c r="Q240" s="76"/>
      <c r="R240" s="86">
        <v>297.54748685200002</v>
      </c>
      <c r="S240" s="87">
        <v>1.3808583133743007E-3</v>
      </c>
      <c r="T240" s="87">
        <f t="shared" si="6"/>
        <v>1.1655059842434303E-3</v>
      </c>
      <c r="U240" s="87">
        <f>R240/'סכום נכסי הקרן'!$C$42</f>
        <v>1.2692346754522436E-4</v>
      </c>
    </row>
    <row r="241" spans="2:21">
      <c r="B241" s="79" t="s">
        <v>885</v>
      </c>
      <c r="C241" s="76" t="s">
        <v>886</v>
      </c>
      <c r="D241" s="89" t="s">
        <v>120</v>
      </c>
      <c r="E241" s="89" t="s">
        <v>334</v>
      </c>
      <c r="F241" s="76" t="s">
        <v>887</v>
      </c>
      <c r="G241" s="89" t="s">
        <v>888</v>
      </c>
      <c r="H241" s="76" t="s">
        <v>673</v>
      </c>
      <c r="I241" s="76" t="s">
        <v>160</v>
      </c>
      <c r="J241" s="76"/>
      <c r="K241" s="86">
        <v>2.8500000000115748</v>
      </c>
      <c r="L241" s="89" t="s">
        <v>164</v>
      </c>
      <c r="M241" s="90">
        <v>0.04</v>
      </c>
      <c r="N241" s="90">
        <v>0.1686000000010259</v>
      </c>
      <c r="O241" s="86">
        <v>116895.336373</v>
      </c>
      <c r="P241" s="88">
        <v>70.209999999999994</v>
      </c>
      <c r="Q241" s="76"/>
      <c r="R241" s="86">
        <v>82.072215653000001</v>
      </c>
      <c r="S241" s="87">
        <v>1.5976554444502151E-4</v>
      </c>
      <c r="T241" s="87">
        <f t="shared" si="6"/>
        <v>3.2148031057398213E-4</v>
      </c>
      <c r="U241" s="87">
        <f>R241/'סכום נכסי הקרן'!$C$42</f>
        <v>3.5009168822116636E-5</v>
      </c>
    </row>
    <row r="242" spans="2:21">
      <c r="B242" s="79" t="s">
        <v>889</v>
      </c>
      <c r="C242" s="76" t="s">
        <v>890</v>
      </c>
      <c r="D242" s="89" t="s">
        <v>120</v>
      </c>
      <c r="E242" s="89" t="s">
        <v>334</v>
      </c>
      <c r="F242" s="76" t="s">
        <v>887</v>
      </c>
      <c r="G242" s="89" t="s">
        <v>888</v>
      </c>
      <c r="H242" s="76" t="s">
        <v>673</v>
      </c>
      <c r="I242" s="76" t="s">
        <v>160</v>
      </c>
      <c r="J242" s="76"/>
      <c r="K242" s="86">
        <v>4.5299999999974334</v>
      </c>
      <c r="L242" s="89" t="s">
        <v>164</v>
      </c>
      <c r="M242" s="90">
        <v>2.9100000000000001E-2</v>
      </c>
      <c r="N242" s="90">
        <v>0.11619999999990979</v>
      </c>
      <c r="O242" s="86">
        <v>590716.30000000005</v>
      </c>
      <c r="P242" s="88">
        <v>67.92</v>
      </c>
      <c r="Q242" s="76"/>
      <c r="R242" s="86">
        <v>401.21451155099999</v>
      </c>
      <c r="S242" s="87">
        <v>2.579310630902843E-3</v>
      </c>
      <c r="T242" s="87">
        <f t="shared" si="6"/>
        <v>1.571574067471752E-3</v>
      </c>
      <c r="U242" s="87">
        <f>R242/'סכום נכסי הקרן'!$C$42</f>
        <v>1.7114423507413366E-4</v>
      </c>
    </row>
    <row r="243" spans="2:21">
      <c r="B243" s="79" t="s">
        <v>891</v>
      </c>
      <c r="C243" s="76" t="s">
        <v>892</v>
      </c>
      <c r="D243" s="89" t="s">
        <v>120</v>
      </c>
      <c r="E243" s="89" t="s">
        <v>334</v>
      </c>
      <c r="F243" s="76" t="s">
        <v>893</v>
      </c>
      <c r="G243" s="89" t="s">
        <v>552</v>
      </c>
      <c r="H243" s="76" t="s">
        <v>894</v>
      </c>
      <c r="I243" s="76" t="s">
        <v>338</v>
      </c>
      <c r="J243" s="76"/>
      <c r="K243" s="86">
        <v>0.2499999999997814</v>
      </c>
      <c r="L243" s="89" t="s">
        <v>164</v>
      </c>
      <c r="M243" s="90">
        <v>6.0999999999999999E-2</v>
      </c>
      <c r="N243" s="90">
        <v>0.27080000000006577</v>
      </c>
      <c r="O243" s="86">
        <v>1177793.362276</v>
      </c>
      <c r="P243" s="88">
        <v>97.1</v>
      </c>
      <c r="Q243" s="76"/>
      <c r="R243" s="86">
        <v>1143.637315381</v>
      </c>
      <c r="S243" s="87">
        <v>1.7381838286245571E-3</v>
      </c>
      <c r="T243" s="87">
        <f t="shared" si="6"/>
        <v>4.4796753250469848E-3</v>
      </c>
      <c r="U243" s="87">
        <f>R243/'סכום נכסי הקרן'!$C$42</f>
        <v>4.8783612732870298E-4</v>
      </c>
    </row>
    <row r="244" spans="2:21">
      <c r="B244" s="75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86"/>
      <c r="P244" s="88"/>
      <c r="Q244" s="76"/>
      <c r="R244" s="76"/>
      <c r="S244" s="76"/>
      <c r="T244" s="87"/>
      <c r="U244" s="76"/>
    </row>
    <row r="245" spans="2:21">
      <c r="B245" s="94" t="s">
        <v>46</v>
      </c>
      <c r="C245" s="74"/>
      <c r="D245" s="74"/>
      <c r="E245" s="74"/>
      <c r="F245" s="74"/>
      <c r="G245" s="74"/>
      <c r="H245" s="74"/>
      <c r="I245" s="74"/>
      <c r="J245" s="74"/>
      <c r="K245" s="83">
        <v>3.5198713750469239</v>
      </c>
      <c r="L245" s="74"/>
      <c r="M245" s="74"/>
      <c r="N245" s="96">
        <v>9.0973050324098526E-2</v>
      </c>
      <c r="O245" s="83"/>
      <c r="P245" s="85"/>
      <c r="Q245" s="74"/>
      <c r="R245" s="83">
        <f>SUM(R246:R251)</f>
        <v>8035.4190434032316</v>
      </c>
      <c r="S245" s="74"/>
      <c r="T245" s="84">
        <f t="shared" ref="T245:T251" si="7">R245/$R$11</f>
        <v>3.1475073374248985E-2</v>
      </c>
      <c r="U245" s="84">
        <f>R245/'סכום נכסי הקרן'!$C$42</f>
        <v>3.4276318679678755E-3</v>
      </c>
    </row>
    <row r="246" spans="2:21">
      <c r="B246" s="79" t="s">
        <v>895</v>
      </c>
      <c r="C246" s="76" t="s">
        <v>896</v>
      </c>
      <c r="D246" s="89" t="s">
        <v>120</v>
      </c>
      <c r="E246" s="89" t="s">
        <v>334</v>
      </c>
      <c r="F246" s="76" t="s">
        <v>897</v>
      </c>
      <c r="G246" s="89" t="s">
        <v>146</v>
      </c>
      <c r="H246" s="76" t="s">
        <v>429</v>
      </c>
      <c r="I246" s="76" t="s">
        <v>338</v>
      </c>
      <c r="J246" s="76"/>
      <c r="K246" s="86">
        <v>2.549999999999927</v>
      </c>
      <c r="L246" s="89" t="s">
        <v>164</v>
      </c>
      <c r="M246" s="90">
        <v>3.49E-2</v>
      </c>
      <c r="N246" s="90">
        <v>6.1099999999994575E-2</v>
      </c>
      <c r="O246" s="86">
        <v>3753892.4461289998</v>
      </c>
      <c r="P246" s="88">
        <v>90.82</v>
      </c>
      <c r="Q246" s="76"/>
      <c r="R246" s="86">
        <v>3409.2850223349997</v>
      </c>
      <c r="S246" s="87">
        <v>2.0323587771585937E-3</v>
      </c>
      <c r="T246" s="87">
        <f t="shared" si="7"/>
        <v>1.3354312407617063E-2</v>
      </c>
      <c r="U246" s="87">
        <f>R246/'סכום נכסי הקרן'!$C$42</f>
        <v>1.4542830842324999E-3</v>
      </c>
    </row>
    <row r="247" spans="2:21">
      <c r="B247" s="79" t="s">
        <v>898</v>
      </c>
      <c r="C247" s="76" t="s">
        <v>899</v>
      </c>
      <c r="D247" s="89" t="s">
        <v>120</v>
      </c>
      <c r="E247" s="89" t="s">
        <v>334</v>
      </c>
      <c r="F247" s="76" t="s">
        <v>900</v>
      </c>
      <c r="G247" s="89" t="s">
        <v>146</v>
      </c>
      <c r="H247" s="76" t="s">
        <v>635</v>
      </c>
      <c r="I247" s="76" t="s">
        <v>160</v>
      </c>
      <c r="J247" s="76"/>
      <c r="K247" s="86">
        <v>4.3799999999988399</v>
      </c>
      <c r="L247" s="89" t="s">
        <v>164</v>
      </c>
      <c r="M247" s="90">
        <v>4.6900000000000004E-2</v>
      </c>
      <c r="N247" s="90">
        <v>0.11619999999997535</v>
      </c>
      <c r="O247" s="86">
        <v>1855459.698047</v>
      </c>
      <c r="P247" s="88">
        <v>74.349999999999994</v>
      </c>
      <c r="Q247" s="76"/>
      <c r="R247" s="86">
        <v>1379.53421037</v>
      </c>
      <c r="S247" s="87">
        <v>9.4362848244990876E-4</v>
      </c>
      <c r="T247" s="87">
        <f t="shared" si="7"/>
        <v>5.4036933555231693E-3</v>
      </c>
      <c r="U247" s="87">
        <f>R247/'סכום נכסי הקרן'!$C$42</f>
        <v>5.8846158450168889E-4</v>
      </c>
    </row>
    <row r="248" spans="2:21">
      <c r="B248" s="79" t="s">
        <v>901</v>
      </c>
      <c r="C248" s="76" t="s">
        <v>902</v>
      </c>
      <c r="D248" s="89" t="s">
        <v>120</v>
      </c>
      <c r="E248" s="89" t="s">
        <v>334</v>
      </c>
      <c r="F248" s="76" t="s">
        <v>900</v>
      </c>
      <c r="G248" s="89" t="s">
        <v>146</v>
      </c>
      <c r="H248" s="76" t="s">
        <v>635</v>
      </c>
      <c r="I248" s="76" t="s">
        <v>160</v>
      </c>
      <c r="J248" s="76"/>
      <c r="K248" s="86">
        <v>4.6300000000008881</v>
      </c>
      <c r="L248" s="89" t="s">
        <v>164</v>
      </c>
      <c r="M248" s="90">
        <v>4.6900000000000004E-2</v>
      </c>
      <c r="N248" s="90">
        <v>0.11660000000001619</v>
      </c>
      <c r="O248" s="86">
        <v>3439145.264279</v>
      </c>
      <c r="P248" s="88">
        <v>74.349999999999994</v>
      </c>
      <c r="Q248" s="76"/>
      <c r="R248" s="86">
        <v>2557.0043514710001</v>
      </c>
      <c r="S248" s="87">
        <v>2.1322482824250354E-3</v>
      </c>
      <c r="T248" s="87">
        <f t="shared" si="7"/>
        <v>1.001589327776206E-2</v>
      </c>
      <c r="U248" s="87">
        <f>R248/'סכום נכסי הקרן'!$C$42</f>
        <v>1.0907296252122434E-3</v>
      </c>
    </row>
    <row r="249" spans="2:21">
      <c r="B249" s="79" t="s">
        <v>903</v>
      </c>
      <c r="C249" s="76" t="s">
        <v>904</v>
      </c>
      <c r="D249" s="89" t="s">
        <v>120</v>
      </c>
      <c r="E249" s="89" t="s">
        <v>334</v>
      </c>
      <c r="F249" s="76" t="s">
        <v>905</v>
      </c>
      <c r="G249" s="89" t="s">
        <v>146</v>
      </c>
      <c r="H249" s="76" t="s">
        <v>649</v>
      </c>
      <c r="I249" s="76" t="s">
        <v>160</v>
      </c>
      <c r="J249" s="76"/>
      <c r="K249" s="86">
        <v>1.4600000000154023</v>
      </c>
      <c r="L249" s="89" t="s">
        <v>164</v>
      </c>
      <c r="M249" s="90">
        <v>4.4999999999999998E-2</v>
      </c>
      <c r="N249" s="90">
        <v>0.18680000000257152</v>
      </c>
      <c r="O249" s="86">
        <v>39608.792048000003</v>
      </c>
      <c r="P249" s="88">
        <v>75.39</v>
      </c>
      <c r="Q249" s="76"/>
      <c r="R249" s="86">
        <v>29.865561699000001</v>
      </c>
      <c r="S249" s="87">
        <v>2.5912945319466445E-5</v>
      </c>
      <c r="T249" s="87">
        <f t="shared" si="7"/>
        <v>1.1698465764656118E-4</v>
      </c>
      <c r="U249" s="87">
        <f>R249/'סכום נכסי הקרן'!$C$42</f>
        <v>1.2739615753865818E-5</v>
      </c>
    </row>
    <row r="250" spans="2:21">
      <c r="B250" s="79" t="s">
        <v>906</v>
      </c>
      <c r="C250" s="76" t="s">
        <v>907</v>
      </c>
      <c r="D250" s="89" t="s">
        <v>120</v>
      </c>
      <c r="E250" s="89" t="s">
        <v>334</v>
      </c>
      <c r="F250" s="76" t="s">
        <v>879</v>
      </c>
      <c r="G250" s="89" t="s">
        <v>463</v>
      </c>
      <c r="H250" s="76" t="s">
        <v>683</v>
      </c>
      <c r="I250" s="76" t="s">
        <v>338</v>
      </c>
      <c r="J250" s="76"/>
      <c r="K250" s="86">
        <v>2.0800000000026424</v>
      </c>
      <c r="L250" s="89" t="s">
        <v>164</v>
      </c>
      <c r="M250" s="90">
        <v>6.7000000000000004E-2</v>
      </c>
      <c r="N250" s="90">
        <v>9.3100000000118921E-2</v>
      </c>
      <c r="O250" s="86">
        <v>436179.19554099999</v>
      </c>
      <c r="P250" s="88">
        <v>85.27</v>
      </c>
      <c r="Q250" s="76"/>
      <c r="R250" s="86">
        <v>371.93000003823198</v>
      </c>
      <c r="S250" s="87">
        <v>4.2610086569411243E-4</v>
      </c>
      <c r="T250" s="87">
        <f t="shared" si="7"/>
        <v>1.4568654077721538E-3</v>
      </c>
      <c r="U250" s="87">
        <f>R250/'סכום נכסי הקרן'!$C$42</f>
        <v>1.5865247523474594E-4</v>
      </c>
    </row>
    <row r="251" spans="2:21">
      <c r="B251" s="79" t="s">
        <v>908</v>
      </c>
      <c r="C251" s="76" t="s">
        <v>909</v>
      </c>
      <c r="D251" s="89" t="s">
        <v>120</v>
      </c>
      <c r="E251" s="89" t="s">
        <v>334</v>
      </c>
      <c r="F251" s="76" t="s">
        <v>879</v>
      </c>
      <c r="G251" s="89" t="s">
        <v>463</v>
      </c>
      <c r="H251" s="76" t="s">
        <v>683</v>
      </c>
      <c r="I251" s="76" t="s">
        <v>338</v>
      </c>
      <c r="J251" s="76"/>
      <c r="K251" s="86">
        <v>3.1300000000010431</v>
      </c>
      <c r="L251" s="89" t="s">
        <v>164</v>
      </c>
      <c r="M251" s="90">
        <v>4.7E-2</v>
      </c>
      <c r="N251" s="90">
        <v>8.3500000000017394E-2</v>
      </c>
      <c r="O251" s="86">
        <v>333294.60187399999</v>
      </c>
      <c r="P251" s="88">
        <v>86.35</v>
      </c>
      <c r="Q251" s="76"/>
      <c r="R251" s="86">
        <v>287.79989748999998</v>
      </c>
      <c r="S251" s="87">
        <v>4.6593353087576091E-4</v>
      </c>
      <c r="T251" s="87">
        <f t="shared" si="7"/>
        <v>1.1273242679279785E-3</v>
      </c>
      <c r="U251" s="87">
        <f>R251/'סכום נכסי הקרן'!$C$42</f>
        <v>1.2276548303283164E-4</v>
      </c>
    </row>
    <row r="252" spans="2:21">
      <c r="B252" s="75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86"/>
      <c r="P252" s="88"/>
      <c r="Q252" s="76"/>
      <c r="R252" s="76"/>
      <c r="S252" s="76"/>
      <c r="T252" s="87"/>
      <c r="U252" s="76"/>
    </row>
    <row r="253" spans="2:21">
      <c r="B253" s="73" t="s">
        <v>233</v>
      </c>
      <c r="C253" s="74"/>
      <c r="D253" s="74"/>
      <c r="E253" s="74"/>
      <c r="F253" s="74"/>
      <c r="G253" s="74"/>
      <c r="H253" s="74"/>
      <c r="I253" s="74"/>
      <c r="J253" s="74"/>
      <c r="K253" s="83">
        <v>8.4278879435576126</v>
      </c>
      <c r="L253" s="74"/>
      <c r="M253" s="74"/>
      <c r="N253" s="96">
        <v>3.7537483193611568E-2</v>
      </c>
      <c r="O253" s="83"/>
      <c r="P253" s="85"/>
      <c r="Q253" s="74"/>
      <c r="R253" s="137">
        <f>R254+R262</f>
        <v>11993.457616001006</v>
      </c>
      <c r="S253" s="74"/>
      <c r="T253" s="84">
        <f t="shared" ref="T253:T260" si="8">R253/$R$11</f>
        <v>4.69788764513141E-2</v>
      </c>
      <c r="U253" s="84">
        <f>R253/'סכום נכסי הקרן'!$C$42</f>
        <v>5.1159942387169095E-3</v>
      </c>
    </row>
    <row r="254" spans="2:21">
      <c r="B254" s="94" t="s">
        <v>64</v>
      </c>
      <c r="C254" s="74"/>
      <c r="D254" s="74"/>
      <c r="E254" s="74"/>
      <c r="F254" s="74"/>
      <c r="G254" s="74"/>
      <c r="H254" s="74"/>
      <c r="I254" s="74"/>
      <c r="J254" s="74"/>
      <c r="K254" s="83">
        <v>6.6500509908078778</v>
      </c>
      <c r="L254" s="74"/>
      <c r="M254" s="74"/>
      <c r="N254" s="96">
        <v>4.7193922955177575E-2</v>
      </c>
      <c r="O254" s="83"/>
      <c r="P254" s="85"/>
      <c r="Q254" s="74"/>
      <c r="R254" s="83">
        <f>SUM(R255:R260)</f>
        <v>956.84413683299988</v>
      </c>
      <c r="S254" s="74"/>
      <c r="T254" s="84">
        <f t="shared" si="8"/>
        <v>3.7479986111319591E-3</v>
      </c>
      <c r="U254" s="84">
        <f>R254/'סכום נכסי הקרן'!$C$42</f>
        <v>4.0815661739253284E-4</v>
      </c>
    </row>
    <row r="255" spans="2:21">
      <c r="B255" s="79" t="s">
        <v>910</v>
      </c>
      <c r="C255" s="76" t="s">
        <v>911</v>
      </c>
      <c r="D255" s="89" t="s">
        <v>27</v>
      </c>
      <c r="E255" s="89" t="s">
        <v>912</v>
      </c>
      <c r="F255" s="76" t="s">
        <v>357</v>
      </c>
      <c r="G255" s="89" t="s">
        <v>344</v>
      </c>
      <c r="H255" s="76" t="s">
        <v>913</v>
      </c>
      <c r="I255" s="76" t="s">
        <v>914</v>
      </c>
      <c r="J255" s="76"/>
      <c r="K255" s="86">
        <v>5.0499999999898897</v>
      </c>
      <c r="L255" s="89" t="s">
        <v>163</v>
      </c>
      <c r="M255" s="90">
        <v>3.2750000000000001E-2</v>
      </c>
      <c r="N255" s="90">
        <v>3.759999999994279E-2</v>
      </c>
      <c r="O255" s="86">
        <v>59372.705792000008</v>
      </c>
      <c r="P255" s="88">
        <v>98.530699999999996</v>
      </c>
      <c r="Q255" s="76"/>
      <c r="R255" s="86">
        <v>202.76214754100002</v>
      </c>
      <c r="S255" s="87">
        <v>7.9163607722666679E-5</v>
      </c>
      <c r="T255" s="87">
        <f t="shared" si="8"/>
        <v>7.9422783515100076E-4</v>
      </c>
      <c r="U255" s="87">
        <f>R255/'סכום נכסי הקרן'!$C$42</f>
        <v>8.6491319839716272E-5</v>
      </c>
    </row>
    <row r="256" spans="2:21">
      <c r="B256" s="79" t="s">
        <v>915</v>
      </c>
      <c r="C256" s="76" t="s">
        <v>916</v>
      </c>
      <c r="D256" s="89" t="s">
        <v>27</v>
      </c>
      <c r="E256" s="89" t="s">
        <v>912</v>
      </c>
      <c r="F256" s="76" t="s">
        <v>917</v>
      </c>
      <c r="G256" s="89" t="s">
        <v>918</v>
      </c>
      <c r="H256" s="76" t="s">
        <v>919</v>
      </c>
      <c r="I256" s="76" t="s">
        <v>920</v>
      </c>
      <c r="J256" s="76"/>
      <c r="K256" s="86">
        <v>3.2399999999963534</v>
      </c>
      <c r="L256" s="89" t="s">
        <v>163</v>
      </c>
      <c r="M256" s="90">
        <v>5.0819999999999997E-2</v>
      </c>
      <c r="N256" s="90">
        <v>5.46999999998906E-2</v>
      </c>
      <c r="O256" s="86">
        <v>35526.626021999997</v>
      </c>
      <c r="P256" s="88">
        <v>97.987099999999998</v>
      </c>
      <c r="Q256" s="76"/>
      <c r="R256" s="86">
        <v>120.656716156</v>
      </c>
      <c r="S256" s="87">
        <v>1.1102070631874999E-4</v>
      </c>
      <c r="T256" s="87">
        <f t="shared" si="8"/>
        <v>4.7261741716180699E-4</v>
      </c>
      <c r="U256" s="87">
        <f>R256/'סכום נכסי הקרן'!$C$42</f>
        <v>5.1467982335057238E-5</v>
      </c>
    </row>
    <row r="257" spans="2:21">
      <c r="B257" s="79" t="s">
        <v>921</v>
      </c>
      <c r="C257" s="76" t="s">
        <v>922</v>
      </c>
      <c r="D257" s="89" t="s">
        <v>27</v>
      </c>
      <c r="E257" s="89" t="s">
        <v>912</v>
      </c>
      <c r="F257" s="76" t="s">
        <v>917</v>
      </c>
      <c r="G257" s="89" t="s">
        <v>918</v>
      </c>
      <c r="H257" s="76" t="s">
        <v>919</v>
      </c>
      <c r="I257" s="76" t="s">
        <v>920</v>
      </c>
      <c r="J257" s="76"/>
      <c r="K257" s="86">
        <v>4.8200000000030121</v>
      </c>
      <c r="L257" s="89" t="s">
        <v>163</v>
      </c>
      <c r="M257" s="90">
        <v>5.4120000000000001E-2</v>
      </c>
      <c r="N257" s="90">
        <v>5.8700000000045188E-2</v>
      </c>
      <c r="O257" s="86">
        <v>49367.438886000004</v>
      </c>
      <c r="P257" s="88">
        <v>97</v>
      </c>
      <c r="Q257" s="76"/>
      <c r="R257" s="86">
        <v>165.974316875</v>
      </c>
      <c r="S257" s="87">
        <v>1.5427324651875001E-4</v>
      </c>
      <c r="T257" s="87">
        <f t="shared" si="8"/>
        <v>6.5012835966161877E-4</v>
      </c>
      <c r="U257" s="87">
        <f>R257/'סכום נכסי הקרן'!$C$42</f>
        <v>7.0798903543430297E-5</v>
      </c>
    </row>
    <row r="258" spans="2:21">
      <c r="B258" s="79" t="s">
        <v>923</v>
      </c>
      <c r="C258" s="76" t="s">
        <v>924</v>
      </c>
      <c r="D258" s="89" t="s">
        <v>27</v>
      </c>
      <c r="E258" s="89" t="s">
        <v>912</v>
      </c>
      <c r="F258" s="76" t="s">
        <v>722</v>
      </c>
      <c r="G258" s="89" t="s">
        <v>519</v>
      </c>
      <c r="H258" s="76" t="s">
        <v>919</v>
      </c>
      <c r="I258" s="76" t="s">
        <v>327</v>
      </c>
      <c r="J258" s="76"/>
      <c r="K258" s="86">
        <v>11.289999999996075</v>
      </c>
      <c r="L258" s="89" t="s">
        <v>163</v>
      </c>
      <c r="M258" s="90">
        <v>6.3750000000000001E-2</v>
      </c>
      <c r="N258" s="90">
        <v>4.7499999999968338E-2</v>
      </c>
      <c r="O258" s="86">
        <v>76563.839999999997</v>
      </c>
      <c r="P258" s="88">
        <v>118.99420000000001</v>
      </c>
      <c r="Q258" s="76"/>
      <c r="R258" s="86">
        <v>315.77536185599996</v>
      </c>
      <c r="S258" s="87">
        <v>1.276064E-4</v>
      </c>
      <c r="T258" s="87">
        <f t="shared" si="8"/>
        <v>1.2369053350561974E-3</v>
      </c>
      <c r="U258" s="87">
        <f>R258/'סכום נכסי הקרן'!$C$42</f>
        <v>1.346988486313343E-4</v>
      </c>
    </row>
    <row r="259" spans="2:21">
      <c r="B259" s="79" t="s">
        <v>925</v>
      </c>
      <c r="C259" s="76" t="s">
        <v>926</v>
      </c>
      <c r="D259" s="89" t="s">
        <v>27</v>
      </c>
      <c r="E259" s="89" t="s">
        <v>912</v>
      </c>
      <c r="F259" s="76" t="s">
        <v>927</v>
      </c>
      <c r="G259" s="89" t="s">
        <v>928</v>
      </c>
      <c r="H259" s="76" t="s">
        <v>929</v>
      </c>
      <c r="I259" s="76" t="s">
        <v>327</v>
      </c>
      <c r="J259" s="76"/>
      <c r="K259" s="86">
        <v>3.760000000002754</v>
      </c>
      <c r="L259" s="89" t="s">
        <v>165</v>
      </c>
      <c r="M259" s="90">
        <v>0.06</v>
      </c>
      <c r="N259" s="90">
        <v>4.480000000002142E-2</v>
      </c>
      <c r="O259" s="86">
        <v>30880.748799999998</v>
      </c>
      <c r="P259" s="88">
        <v>109.01730000000001</v>
      </c>
      <c r="Q259" s="76"/>
      <c r="R259" s="86">
        <v>130.715894214</v>
      </c>
      <c r="S259" s="87">
        <v>3.0880748799999995E-5</v>
      </c>
      <c r="T259" s="87">
        <f t="shared" si="8"/>
        <v>5.1201963946658055E-4</v>
      </c>
      <c r="U259" s="87">
        <f>R259/'סכום נכסי הקרן'!$C$42</f>
        <v>5.575887980921822E-5</v>
      </c>
    </row>
    <row r="260" spans="2:21">
      <c r="B260" s="79" t="s">
        <v>930</v>
      </c>
      <c r="C260" s="76" t="s">
        <v>931</v>
      </c>
      <c r="D260" s="89" t="s">
        <v>27</v>
      </c>
      <c r="E260" s="89" t="s">
        <v>912</v>
      </c>
      <c r="F260" s="76" t="s">
        <v>932</v>
      </c>
      <c r="G260" s="89" t="s">
        <v>933</v>
      </c>
      <c r="H260" s="76" t="s">
        <v>694</v>
      </c>
      <c r="I260" s="76"/>
      <c r="J260" s="76"/>
      <c r="K260" s="86">
        <v>4.3699999999680337</v>
      </c>
      <c r="L260" s="89" t="s">
        <v>163</v>
      </c>
      <c r="M260" s="90">
        <v>0</v>
      </c>
      <c r="N260" s="90">
        <v>1.5999999999713736E-2</v>
      </c>
      <c r="O260" s="86">
        <v>6507.9264000000003</v>
      </c>
      <c r="P260" s="88">
        <v>92.921000000000006</v>
      </c>
      <c r="Q260" s="76"/>
      <c r="R260" s="86">
        <v>20.959700191</v>
      </c>
      <c r="S260" s="87">
        <v>1.1318132869565218E-5</v>
      </c>
      <c r="T260" s="87">
        <f t="shared" si="8"/>
        <v>8.2100024634755082E-5</v>
      </c>
      <c r="U260" s="87">
        <f>R260/'סכום נכסי הקרן'!$C$42</f>
        <v>8.9406832337765355E-6</v>
      </c>
    </row>
    <row r="261" spans="2:21">
      <c r="B261" s="75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86"/>
      <c r="P261" s="88"/>
      <c r="Q261" s="76"/>
      <c r="R261" s="76"/>
      <c r="S261" s="76"/>
      <c r="T261" s="87"/>
      <c r="U261" s="76"/>
    </row>
    <row r="262" spans="2:21">
      <c r="B262" s="94" t="s">
        <v>63</v>
      </c>
      <c r="C262" s="74"/>
      <c r="D262" s="74"/>
      <c r="E262" s="74"/>
      <c r="F262" s="74"/>
      <c r="G262" s="74"/>
      <c r="H262" s="74"/>
      <c r="I262" s="74"/>
      <c r="J262" s="74"/>
      <c r="K262" s="83">
        <v>8.5820215342369028</v>
      </c>
      <c r="L262" s="74"/>
      <c r="M262" s="74"/>
      <c r="N262" s="96">
        <v>3.6700296334981806E-2</v>
      </c>
      <c r="O262" s="83"/>
      <c r="P262" s="85"/>
      <c r="Q262" s="74"/>
      <c r="R262" s="83">
        <f>SUM(R263:R356)</f>
        <v>11036.613479168005</v>
      </c>
      <c r="S262" s="74"/>
      <c r="T262" s="84">
        <f t="shared" ref="T262:T329" si="9">R262/$R$11</f>
        <v>4.323087784018214E-2</v>
      </c>
      <c r="U262" s="84">
        <f>R262/'סכום נכסי הקרן'!$C$42</f>
        <v>4.7078376213243759E-3</v>
      </c>
    </row>
    <row r="263" spans="2:21">
      <c r="B263" s="79" t="s">
        <v>934</v>
      </c>
      <c r="C263" s="76" t="s">
        <v>935</v>
      </c>
      <c r="D263" s="89" t="s">
        <v>27</v>
      </c>
      <c r="E263" s="89" t="s">
        <v>912</v>
      </c>
      <c r="F263" s="76"/>
      <c r="G263" s="89" t="s">
        <v>936</v>
      </c>
      <c r="H263" s="76" t="s">
        <v>937</v>
      </c>
      <c r="I263" s="76" t="s">
        <v>920</v>
      </c>
      <c r="J263" s="76"/>
      <c r="K263" s="86">
        <v>8.2299999999979399</v>
      </c>
      <c r="L263" s="89" t="s">
        <v>163</v>
      </c>
      <c r="M263" s="90">
        <v>3.3750000000000002E-2</v>
      </c>
      <c r="N263" s="90">
        <v>2.2700000000020613E-2</v>
      </c>
      <c r="O263" s="86">
        <v>28073.407999999999</v>
      </c>
      <c r="P263" s="88">
        <v>109.68510000000001</v>
      </c>
      <c r="Q263" s="76"/>
      <c r="R263" s="86">
        <v>106.726294314</v>
      </c>
      <c r="S263" s="87">
        <v>2.8073408E-5</v>
      </c>
      <c r="T263" s="87">
        <f t="shared" si="9"/>
        <v>4.1805137060681738E-4</v>
      </c>
      <c r="U263" s="87">
        <f>R263/'סכום נכסי הקרן'!$C$42</f>
        <v>4.5525746145262691E-5</v>
      </c>
    </row>
    <row r="264" spans="2:21">
      <c r="B264" s="79" t="s">
        <v>1153</v>
      </c>
      <c r="C264" s="76" t="s">
        <v>1154</v>
      </c>
      <c r="D264" s="89" t="s">
        <v>27</v>
      </c>
      <c r="E264" s="89" t="s">
        <v>912</v>
      </c>
      <c r="F264" s="76"/>
      <c r="G264" s="89" t="s">
        <v>1006</v>
      </c>
      <c r="H264" s="132" t="s">
        <v>2501</v>
      </c>
      <c r="I264" s="132" t="s">
        <v>914</v>
      </c>
      <c r="J264" s="76"/>
      <c r="K264" s="86">
        <v>8.399999999971195</v>
      </c>
      <c r="L264" s="89" t="s">
        <v>163</v>
      </c>
      <c r="M264" s="90">
        <v>2.9500000000000002E-2</v>
      </c>
      <c r="N264" s="90">
        <v>2.1499999999902569E-2</v>
      </c>
      <c r="O264" s="86">
        <v>31901.599999999999</v>
      </c>
      <c r="P264" s="88">
        <v>106.744</v>
      </c>
      <c r="Q264" s="76"/>
      <c r="R264" s="86">
        <v>118.02788086099999</v>
      </c>
      <c r="S264" s="87">
        <v>4.2535466666666666E-5</v>
      </c>
      <c r="T264" s="87">
        <f>R264/$R$11</f>
        <v>4.6232015906586866E-4</v>
      </c>
      <c r="U264" s="87">
        <f>R264/'סכום נכסי הקרן'!$C$42</f>
        <v>5.0346612113528066E-5</v>
      </c>
    </row>
    <row r="265" spans="2:21">
      <c r="B265" s="79" t="s">
        <v>1151</v>
      </c>
      <c r="C265" s="76" t="s">
        <v>1152</v>
      </c>
      <c r="D265" s="89" t="s">
        <v>27</v>
      </c>
      <c r="E265" s="89" t="s">
        <v>912</v>
      </c>
      <c r="F265" s="76"/>
      <c r="G265" s="89" t="s">
        <v>1006</v>
      </c>
      <c r="H265" s="132" t="s">
        <v>940</v>
      </c>
      <c r="I265" s="132" t="s">
        <v>920</v>
      </c>
      <c r="J265" s="76"/>
      <c r="K265" s="86">
        <v>8.5099999999970866</v>
      </c>
      <c r="L265" s="89" t="s">
        <v>163</v>
      </c>
      <c r="M265" s="90">
        <v>2.9500000000000002E-2</v>
      </c>
      <c r="N265" s="90">
        <v>2.6300000000013441E-2</v>
      </c>
      <c r="O265" s="86">
        <v>50404.527999999998</v>
      </c>
      <c r="P265" s="88">
        <v>102.17529999999999</v>
      </c>
      <c r="Q265" s="76"/>
      <c r="R265" s="86">
        <v>178.50230135200002</v>
      </c>
      <c r="S265" s="87">
        <v>6.7206037333333331E-5</v>
      </c>
      <c r="T265" s="87">
        <f>R265/$R$11</f>
        <v>6.9920100024391035E-4</v>
      </c>
      <c r="U265" s="87">
        <f>R265/'סכום נכסי הקרן'!$C$42</f>
        <v>7.6142908455037898E-5</v>
      </c>
    </row>
    <row r="266" spans="2:21">
      <c r="B266" s="79" t="s">
        <v>938</v>
      </c>
      <c r="C266" s="76" t="s">
        <v>939</v>
      </c>
      <c r="D266" s="89" t="s">
        <v>27</v>
      </c>
      <c r="E266" s="89" t="s">
        <v>912</v>
      </c>
      <c r="F266" s="76"/>
      <c r="G266" s="89" t="s">
        <v>933</v>
      </c>
      <c r="H266" s="76" t="s">
        <v>940</v>
      </c>
      <c r="I266" s="76" t="s">
        <v>327</v>
      </c>
      <c r="J266" s="76"/>
      <c r="K266" s="86">
        <v>21.810000000055599</v>
      </c>
      <c r="L266" s="89" t="s">
        <v>163</v>
      </c>
      <c r="M266" s="90">
        <v>3.85E-2</v>
      </c>
      <c r="N266" s="90">
        <v>3.0800000000071739E-2</v>
      </c>
      <c r="O266" s="86">
        <v>34453.728000000003</v>
      </c>
      <c r="P266" s="88">
        <v>116.72580000000001</v>
      </c>
      <c r="Q266" s="76"/>
      <c r="R266" s="86">
        <v>139.390013125</v>
      </c>
      <c r="S266" s="87">
        <v>9.8439222857142869E-6</v>
      </c>
      <c r="T266" s="87">
        <f t="shared" si="9"/>
        <v>5.4599652700735213E-4</v>
      </c>
      <c r="U266" s="87">
        <f>R266/'סכום נכסי הקרן'!$C$42</f>
        <v>5.9458958951984889E-5</v>
      </c>
    </row>
    <row r="267" spans="2:21">
      <c r="B267" s="79" t="s">
        <v>941</v>
      </c>
      <c r="C267" s="76" t="s">
        <v>942</v>
      </c>
      <c r="D267" s="89" t="s">
        <v>27</v>
      </c>
      <c r="E267" s="89" t="s">
        <v>912</v>
      </c>
      <c r="F267" s="76"/>
      <c r="G267" s="89" t="s">
        <v>943</v>
      </c>
      <c r="H267" s="76" t="s">
        <v>940</v>
      </c>
      <c r="I267" s="76" t="s">
        <v>327</v>
      </c>
      <c r="J267" s="76"/>
      <c r="K267" s="86">
        <v>21.929999999921229</v>
      </c>
      <c r="L267" s="89" t="s">
        <v>163</v>
      </c>
      <c r="M267" s="90">
        <v>3.7999999999999999E-2</v>
      </c>
      <c r="N267" s="90">
        <v>3.1099999999885882E-2</v>
      </c>
      <c r="O267" s="86">
        <v>26797.343999999997</v>
      </c>
      <c r="P267" s="88">
        <v>116.04510000000001</v>
      </c>
      <c r="Q267" s="76"/>
      <c r="R267" s="86">
        <v>107.782228393</v>
      </c>
      <c r="S267" s="87">
        <v>1.7864895999999998E-5</v>
      </c>
      <c r="T267" s="87">
        <f t="shared" si="9"/>
        <v>4.2218750867695074E-4</v>
      </c>
      <c r="U267" s="87">
        <f>R267/'סכום נכסי הקרן'!$C$42</f>
        <v>4.5976171105069242E-5</v>
      </c>
    </row>
    <row r="268" spans="2:21">
      <c r="B268" s="79" t="s">
        <v>944</v>
      </c>
      <c r="C268" s="76" t="s">
        <v>945</v>
      </c>
      <c r="D268" s="89" t="s">
        <v>27</v>
      </c>
      <c r="E268" s="89" t="s">
        <v>912</v>
      </c>
      <c r="F268" s="76"/>
      <c r="G268" s="89" t="s">
        <v>936</v>
      </c>
      <c r="H268" s="76" t="s">
        <v>940</v>
      </c>
      <c r="I268" s="76" t="s">
        <v>327</v>
      </c>
      <c r="J268" s="76"/>
      <c r="K268" s="86">
        <v>6.7399999999638656</v>
      </c>
      <c r="L268" s="89" t="s">
        <v>163</v>
      </c>
      <c r="M268" s="90">
        <v>5.1249999999999997E-2</v>
      </c>
      <c r="N268" s="90">
        <v>3.5799999999822738E-2</v>
      </c>
      <c r="O268" s="86">
        <v>15357.43024</v>
      </c>
      <c r="P268" s="88">
        <v>110.22280000000001</v>
      </c>
      <c r="Q268" s="76"/>
      <c r="R268" s="86">
        <v>58.670357538000005</v>
      </c>
      <c r="S268" s="87">
        <v>3.0714860480000002E-5</v>
      </c>
      <c r="T268" s="87">
        <f t="shared" si="9"/>
        <v>2.2981425093418167E-4</v>
      </c>
      <c r="U268" s="87">
        <f>R268/'סכום נכסי הקרן'!$C$42</f>
        <v>2.5026745477252208E-5</v>
      </c>
    </row>
    <row r="269" spans="2:21">
      <c r="B269" s="79" t="s">
        <v>949</v>
      </c>
      <c r="C269" s="76" t="s">
        <v>950</v>
      </c>
      <c r="D269" s="89" t="s">
        <v>27</v>
      </c>
      <c r="E269" s="89" t="s">
        <v>912</v>
      </c>
      <c r="F269" s="76"/>
      <c r="G269" s="89" t="s">
        <v>951</v>
      </c>
      <c r="H269" s="76" t="s">
        <v>948</v>
      </c>
      <c r="I269" s="76" t="s">
        <v>920</v>
      </c>
      <c r="J269" s="76"/>
      <c r="K269" s="86">
        <v>7.880000000004495</v>
      </c>
      <c r="L269" s="89" t="s">
        <v>163</v>
      </c>
      <c r="M269" s="90">
        <v>3.61E-2</v>
      </c>
      <c r="N269" s="90">
        <v>2.7700000000021766E-2</v>
      </c>
      <c r="O269" s="86">
        <v>38281.919999999998</v>
      </c>
      <c r="P269" s="88">
        <v>107.339</v>
      </c>
      <c r="Q269" s="76"/>
      <c r="R269" s="86">
        <v>142.422933597</v>
      </c>
      <c r="S269" s="87">
        <v>3.0625535999999999E-5</v>
      </c>
      <c r="T269" s="87">
        <f t="shared" ref="T269:T279" si="10">R269/$R$11</f>
        <v>5.5787660368771289E-4</v>
      </c>
      <c r="U269" s="87">
        <f>R269/'סכום נכסי הקרן'!$C$42</f>
        <v>6.0752697935189985E-5</v>
      </c>
    </row>
    <row r="270" spans="2:21">
      <c r="B270" s="79" t="s">
        <v>958</v>
      </c>
      <c r="C270" s="76" t="s">
        <v>959</v>
      </c>
      <c r="D270" s="89" t="s">
        <v>27</v>
      </c>
      <c r="E270" s="89" t="s">
        <v>912</v>
      </c>
      <c r="F270" s="76"/>
      <c r="G270" s="89" t="s">
        <v>960</v>
      </c>
      <c r="H270" s="76" t="s">
        <v>948</v>
      </c>
      <c r="I270" s="76" t="s">
        <v>920</v>
      </c>
      <c r="J270" s="76"/>
      <c r="K270" s="86">
        <v>17.389999999943701</v>
      </c>
      <c r="L270" s="89" t="s">
        <v>163</v>
      </c>
      <c r="M270" s="90">
        <v>5.1249999999999997E-2</v>
      </c>
      <c r="N270" s="90">
        <v>3.1099999999862751E-2</v>
      </c>
      <c r="O270" s="86">
        <v>22331.119999999999</v>
      </c>
      <c r="P270" s="88">
        <v>138.3802</v>
      </c>
      <c r="Q270" s="76"/>
      <c r="R270" s="86">
        <v>107.105802677</v>
      </c>
      <c r="S270" s="87">
        <v>1.7864895999999998E-5</v>
      </c>
      <c r="T270" s="87">
        <f t="shared" si="10"/>
        <v>4.1953792078012445E-4</v>
      </c>
      <c r="U270" s="87">
        <f>R270/'סכום נכסי הקרן'!$C$42</f>
        <v>4.5687631288047748E-5</v>
      </c>
    </row>
    <row r="271" spans="2:21">
      <c r="B271" s="79" t="s">
        <v>964</v>
      </c>
      <c r="C271" s="76" t="s">
        <v>965</v>
      </c>
      <c r="D271" s="89" t="s">
        <v>27</v>
      </c>
      <c r="E271" s="89" t="s">
        <v>912</v>
      </c>
      <c r="F271" s="76"/>
      <c r="G271" s="89" t="s">
        <v>966</v>
      </c>
      <c r="H271" s="76" t="s">
        <v>948</v>
      </c>
      <c r="I271" s="76" t="s">
        <v>920</v>
      </c>
      <c r="J271" s="76"/>
      <c r="K271" s="86">
        <v>18.129999999974906</v>
      </c>
      <c r="L271" s="89" t="s">
        <v>163</v>
      </c>
      <c r="M271" s="90">
        <v>4.2000000000000003E-2</v>
      </c>
      <c r="N271" s="90">
        <v>3.079999999995332E-2</v>
      </c>
      <c r="O271" s="86">
        <v>40834.048000000003</v>
      </c>
      <c r="P271" s="88">
        <v>121.08199999999999</v>
      </c>
      <c r="Q271" s="76"/>
      <c r="R271" s="86">
        <v>171.36833580999999</v>
      </c>
      <c r="S271" s="87">
        <v>5.4445397333333334E-5</v>
      </c>
      <c r="T271" s="87">
        <f t="shared" si="10"/>
        <v>6.712569580388986E-4</v>
      </c>
      <c r="U271" s="87">
        <f>R271/'סכום נכסי הקרן'!$C$42</f>
        <v>7.3099805475011152E-5</v>
      </c>
    </row>
    <row r="272" spans="2:21">
      <c r="B272" s="79" t="s">
        <v>967</v>
      </c>
      <c r="C272" s="76" t="s">
        <v>968</v>
      </c>
      <c r="D272" s="89" t="s">
        <v>27</v>
      </c>
      <c r="E272" s="89" t="s">
        <v>912</v>
      </c>
      <c r="F272" s="76"/>
      <c r="G272" s="89" t="s">
        <v>951</v>
      </c>
      <c r="H272" s="76" t="s">
        <v>948</v>
      </c>
      <c r="I272" s="76" t="s">
        <v>920</v>
      </c>
      <c r="J272" s="76"/>
      <c r="K272" s="86">
        <v>7.6799999999760846</v>
      </c>
      <c r="L272" s="89" t="s">
        <v>163</v>
      </c>
      <c r="M272" s="90">
        <v>3.9329999999999997E-2</v>
      </c>
      <c r="N272" s="90">
        <v>2.8199999999885143E-2</v>
      </c>
      <c r="O272" s="86">
        <v>33369.073600000003</v>
      </c>
      <c r="P272" s="88">
        <v>109.9049</v>
      </c>
      <c r="Q272" s="76"/>
      <c r="R272" s="86">
        <v>127.11294000299999</v>
      </c>
      <c r="S272" s="87">
        <v>2.2246049066666667E-5</v>
      </c>
      <c r="T272" s="87">
        <f t="shared" si="10"/>
        <v>4.9790671672506103E-4</v>
      </c>
      <c r="U272" s="87">
        <f>R272/'סכום נכסי הקרן'!$C$42</f>
        <v>5.4221984146932725E-5</v>
      </c>
    </row>
    <row r="273" spans="2:21">
      <c r="B273" s="79" t="s">
        <v>969</v>
      </c>
      <c r="C273" s="76" t="s">
        <v>970</v>
      </c>
      <c r="D273" s="89" t="s">
        <v>27</v>
      </c>
      <c r="E273" s="89" t="s">
        <v>912</v>
      </c>
      <c r="F273" s="76"/>
      <c r="G273" s="89" t="s">
        <v>936</v>
      </c>
      <c r="H273" s="76" t="s">
        <v>948</v>
      </c>
      <c r="I273" s="76" t="s">
        <v>327</v>
      </c>
      <c r="J273" s="76"/>
      <c r="K273" s="86">
        <v>3.7899999895497953</v>
      </c>
      <c r="L273" s="89" t="s">
        <v>163</v>
      </c>
      <c r="M273" s="90">
        <v>4.4999999999999998E-2</v>
      </c>
      <c r="N273" s="90">
        <v>3.6199999849778307E-2</v>
      </c>
      <c r="O273" s="86">
        <v>16.588832</v>
      </c>
      <c r="P273" s="88">
        <v>106.515</v>
      </c>
      <c r="Q273" s="76"/>
      <c r="R273" s="86">
        <v>6.1242815999999992E-2</v>
      </c>
      <c r="S273" s="87">
        <v>3.3177664E-8</v>
      </c>
      <c r="T273" s="87">
        <f t="shared" si="10"/>
        <v>2.3989067861098454E-7</v>
      </c>
      <c r="U273" s="87">
        <f>R273/'סכום נכסי הקרן'!$C$42</f>
        <v>2.6124067291553049E-8</v>
      </c>
    </row>
    <row r="274" spans="2:21">
      <c r="B274" s="79" t="s">
        <v>974</v>
      </c>
      <c r="C274" s="76" t="s">
        <v>975</v>
      </c>
      <c r="D274" s="89" t="s">
        <v>27</v>
      </c>
      <c r="E274" s="89" t="s">
        <v>912</v>
      </c>
      <c r="F274" s="76"/>
      <c r="G274" s="89" t="s">
        <v>951</v>
      </c>
      <c r="H274" s="76" t="s">
        <v>948</v>
      </c>
      <c r="I274" s="76" t="s">
        <v>920</v>
      </c>
      <c r="J274" s="76"/>
      <c r="K274" s="86">
        <v>7.6099999999872825</v>
      </c>
      <c r="L274" s="89" t="s">
        <v>163</v>
      </c>
      <c r="M274" s="90">
        <v>4.1100000000000005E-2</v>
      </c>
      <c r="N274" s="90">
        <v>2.8399999999933648E-2</v>
      </c>
      <c r="O274" s="86">
        <v>28073.407999999999</v>
      </c>
      <c r="P274" s="88">
        <v>111.52200000000001</v>
      </c>
      <c r="Q274" s="76"/>
      <c r="R274" s="86">
        <v>108.513618358</v>
      </c>
      <c r="S274" s="87">
        <v>2.24587264E-5</v>
      </c>
      <c r="T274" s="87">
        <f t="shared" si="10"/>
        <v>4.2505239384214491E-4</v>
      </c>
      <c r="U274" s="87">
        <f>R274/'סכום נכסי הקרן'!$C$42</f>
        <v>4.628815676983728E-5</v>
      </c>
    </row>
    <row r="275" spans="2:21">
      <c r="B275" s="79" t="s">
        <v>961</v>
      </c>
      <c r="C275" s="76" t="s">
        <v>962</v>
      </c>
      <c r="D275" s="89" t="s">
        <v>27</v>
      </c>
      <c r="E275" s="89" t="s">
        <v>912</v>
      </c>
      <c r="F275" s="76"/>
      <c r="G275" s="89" t="s">
        <v>963</v>
      </c>
      <c r="H275" s="132" t="s">
        <v>1037</v>
      </c>
      <c r="I275" s="132" t="s">
        <v>914</v>
      </c>
      <c r="J275" s="76"/>
      <c r="K275" s="86">
        <v>8.4399999999903752</v>
      </c>
      <c r="L275" s="89" t="s">
        <v>163</v>
      </c>
      <c r="M275" s="90">
        <v>3.6240000000000001E-2</v>
      </c>
      <c r="N275" s="90">
        <v>0.03</v>
      </c>
      <c r="O275" s="86">
        <v>37643.887999999999</v>
      </c>
      <c r="P275" s="88">
        <v>105.11879999999999</v>
      </c>
      <c r="Q275" s="76"/>
      <c r="R275" s="86">
        <v>137.152404378</v>
      </c>
      <c r="S275" s="87">
        <v>5.0191850666666666E-5</v>
      </c>
      <c r="T275" s="87">
        <f t="shared" si="10"/>
        <v>5.3723171970679123E-4</v>
      </c>
      <c r="U275" s="87">
        <f>R275/'סכום נכסי הקרן'!$C$42</f>
        <v>5.8504472445701512E-5</v>
      </c>
    </row>
    <row r="276" spans="2:21">
      <c r="B276" s="79" t="s">
        <v>976</v>
      </c>
      <c r="C276" s="76" t="s">
        <v>977</v>
      </c>
      <c r="D276" s="89" t="s">
        <v>27</v>
      </c>
      <c r="E276" s="89" t="s">
        <v>912</v>
      </c>
      <c r="F276" s="76"/>
      <c r="G276" s="89" t="s">
        <v>978</v>
      </c>
      <c r="H276" s="76" t="s">
        <v>913</v>
      </c>
      <c r="I276" s="76" t="s">
        <v>914</v>
      </c>
      <c r="J276" s="76"/>
      <c r="K276" s="86">
        <v>16.400000000040993</v>
      </c>
      <c r="L276" s="89" t="s">
        <v>163</v>
      </c>
      <c r="M276" s="90">
        <v>4.4500000000000005E-2</v>
      </c>
      <c r="N276" s="90">
        <v>3.1500000000093439E-2</v>
      </c>
      <c r="O276" s="86">
        <v>39369.126528000001</v>
      </c>
      <c r="P276" s="88">
        <v>121.56659999999999</v>
      </c>
      <c r="Q276" s="76"/>
      <c r="R276" s="86">
        <v>165.88176506299999</v>
      </c>
      <c r="S276" s="87">
        <v>1.9684563264E-5</v>
      </c>
      <c r="T276" s="87">
        <f t="shared" si="10"/>
        <v>6.4976583033267085E-4</v>
      </c>
      <c r="U276" s="87">
        <f>R276/'סכום נכסי הקרן'!$C$42</f>
        <v>7.0759424141231622E-5</v>
      </c>
    </row>
    <row r="277" spans="2:21">
      <c r="B277" s="79" t="s">
        <v>1142</v>
      </c>
      <c r="C277" s="76" t="s">
        <v>1143</v>
      </c>
      <c r="D277" s="89" t="s">
        <v>27</v>
      </c>
      <c r="E277" s="89" t="s">
        <v>912</v>
      </c>
      <c r="F277" s="76"/>
      <c r="G277" s="89" t="s">
        <v>1144</v>
      </c>
      <c r="H277" s="132" t="s">
        <v>982</v>
      </c>
      <c r="I277" s="132" t="s">
        <v>920</v>
      </c>
      <c r="J277" s="76"/>
      <c r="K277" s="86">
        <v>8.6500000000082906</v>
      </c>
      <c r="L277" s="89" t="s">
        <v>163</v>
      </c>
      <c r="M277" s="90">
        <v>3.875E-2</v>
      </c>
      <c r="N277" s="90">
        <v>3.2400000000060554E-2</v>
      </c>
      <c r="O277" s="86">
        <v>38281.919999999998</v>
      </c>
      <c r="P277" s="88">
        <v>104.54649999999999</v>
      </c>
      <c r="Q277" s="76"/>
      <c r="R277" s="86">
        <v>138.717682809</v>
      </c>
      <c r="S277" s="87">
        <v>9.5704799999999992E-5</v>
      </c>
      <c r="T277" s="87">
        <f t="shared" si="10"/>
        <v>5.4336298096407454E-4</v>
      </c>
      <c r="U277" s="87">
        <f>R277/'סכום נכסי הקרן'!$C$42</f>
        <v>5.9172166090968583E-5</v>
      </c>
    </row>
    <row r="278" spans="2:21">
      <c r="B278" s="79" t="s">
        <v>946</v>
      </c>
      <c r="C278" s="76" t="s">
        <v>947</v>
      </c>
      <c r="D278" s="89" t="s">
        <v>27</v>
      </c>
      <c r="E278" s="89" t="s">
        <v>912</v>
      </c>
      <c r="F278" s="76"/>
      <c r="G278" s="89" t="s">
        <v>918</v>
      </c>
      <c r="H278" s="132" t="s">
        <v>982</v>
      </c>
      <c r="I278" s="132" t="s">
        <v>920</v>
      </c>
      <c r="J278" s="76"/>
      <c r="K278" s="86">
        <v>7.8799999999975352</v>
      </c>
      <c r="L278" s="89" t="s">
        <v>163</v>
      </c>
      <c r="M278" s="90">
        <v>4.8750000000000002E-2</v>
      </c>
      <c r="N278" s="90">
        <v>4.4400000000021908E-2</v>
      </c>
      <c r="O278" s="86">
        <v>40834.048000000003</v>
      </c>
      <c r="P278" s="88">
        <v>103.1893</v>
      </c>
      <c r="Q278" s="76"/>
      <c r="R278" s="86">
        <v>146.044699697</v>
      </c>
      <c r="S278" s="87">
        <v>1.6333619200000001E-5</v>
      </c>
      <c r="T278" s="87">
        <f t="shared" si="10"/>
        <v>5.7206321338735937E-4</v>
      </c>
      <c r="U278" s="87">
        <f>R278/'סכום נכסי הקרן'!$C$42</f>
        <v>6.2297618098734809E-5</v>
      </c>
    </row>
    <row r="279" spans="2:21">
      <c r="B279" s="79" t="s">
        <v>1147</v>
      </c>
      <c r="C279" s="76" t="s">
        <v>1148</v>
      </c>
      <c r="D279" s="89" t="s">
        <v>27</v>
      </c>
      <c r="E279" s="89" t="s">
        <v>912</v>
      </c>
      <c r="F279" s="76"/>
      <c r="G279" s="89" t="s">
        <v>1001</v>
      </c>
      <c r="H279" s="132" t="s">
        <v>982</v>
      </c>
      <c r="I279" s="132" t="s">
        <v>920</v>
      </c>
      <c r="J279" s="76"/>
      <c r="K279" s="86">
        <v>8.3799999999810204</v>
      </c>
      <c r="L279" s="89" t="s">
        <v>163</v>
      </c>
      <c r="M279" s="90">
        <v>3.2500000000000001E-2</v>
      </c>
      <c r="N279" s="90">
        <v>2.6199999999920585E-2</v>
      </c>
      <c r="O279" s="86">
        <v>40834.048000000003</v>
      </c>
      <c r="P279" s="88">
        <v>104.98090000000001</v>
      </c>
      <c r="Q279" s="76"/>
      <c r="R279" s="86">
        <v>148.580381389</v>
      </c>
      <c r="S279" s="87">
        <v>5.4445397333333334E-5</v>
      </c>
      <c r="T279" s="87">
        <f t="shared" si="10"/>
        <v>5.819955849137654E-4</v>
      </c>
      <c r="U279" s="87">
        <f>R279/'סכום נכסי הקרן'!$C$42</f>
        <v>6.3379252214836965E-5</v>
      </c>
    </row>
    <row r="280" spans="2:21">
      <c r="B280" s="79" t="s">
        <v>952</v>
      </c>
      <c r="C280" s="76" t="s">
        <v>953</v>
      </c>
      <c r="D280" s="89" t="s">
        <v>27</v>
      </c>
      <c r="E280" s="89" t="s">
        <v>912</v>
      </c>
      <c r="F280" s="76"/>
      <c r="G280" s="89" t="s">
        <v>954</v>
      </c>
      <c r="H280" s="132" t="s">
        <v>982</v>
      </c>
      <c r="I280" s="132" t="s">
        <v>920</v>
      </c>
      <c r="J280" s="76"/>
      <c r="K280" s="86">
        <v>8.359999999984268</v>
      </c>
      <c r="L280" s="89" t="s">
        <v>163</v>
      </c>
      <c r="M280" s="90">
        <v>3.4000000000000002E-2</v>
      </c>
      <c r="N280" s="90">
        <v>3.0199999999928829E-2</v>
      </c>
      <c r="O280" s="86">
        <v>59975.008000000002</v>
      </c>
      <c r="P280" s="88">
        <v>102.7478</v>
      </c>
      <c r="Q280" s="76"/>
      <c r="R280" s="86">
        <v>213.58527622600002</v>
      </c>
      <c r="S280" s="87">
        <v>7.0558832941176479E-5</v>
      </c>
      <c r="T280" s="87">
        <f t="shared" si="9"/>
        <v>8.3662248409951847E-4</v>
      </c>
      <c r="U280" s="87">
        <f>R280/'סכום נכסי הקרן'!$C$42</f>
        <v>9.1108092230980553E-5</v>
      </c>
    </row>
    <row r="281" spans="2:21">
      <c r="B281" s="79" t="s">
        <v>955</v>
      </c>
      <c r="C281" s="76" t="s">
        <v>956</v>
      </c>
      <c r="D281" s="89" t="s">
        <v>27</v>
      </c>
      <c r="E281" s="89" t="s">
        <v>912</v>
      </c>
      <c r="F281" s="76"/>
      <c r="G281" s="89" t="s">
        <v>957</v>
      </c>
      <c r="H281" s="132" t="s">
        <v>982</v>
      </c>
      <c r="I281" s="132" t="s">
        <v>920</v>
      </c>
      <c r="J281" s="76"/>
      <c r="K281" s="86">
        <v>8.3900000000042727</v>
      </c>
      <c r="L281" s="89" t="s">
        <v>163</v>
      </c>
      <c r="M281" s="90">
        <v>0.03</v>
      </c>
      <c r="N281" s="90">
        <v>2.4E-2</v>
      </c>
      <c r="O281" s="86">
        <v>48490.432000000001</v>
      </c>
      <c r="P281" s="88">
        <v>104.4383</v>
      </c>
      <c r="Q281" s="76"/>
      <c r="R281" s="86">
        <v>175.52724817499998</v>
      </c>
      <c r="S281" s="87">
        <v>9.6980864E-5</v>
      </c>
      <c r="T281" s="87">
        <f t="shared" si="9"/>
        <v>6.8754759218484418E-4</v>
      </c>
      <c r="U281" s="87">
        <f>R281/'סכום נכסי הקרן'!$C$42</f>
        <v>7.4873853658604349E-5</v>
      </c>
    </row>
    <row r="282" spans="2:21">
      <c r="B282" s="79" t="s">
        <v>971</v>
      </c>
      <c r="C282" s="76" t="s">
        <v>972</v>
      </c>
      <c r="D282" s="89" t="s">
        <v>27</v>
      </c>
      <c r="E282" s="89" t="s">
        <v>912</v>
      </c>
      <c r="F282" s="76"/>
      <c r="G282" s="89" t="s">
        <v>973</v>
      </c>
      <c r="H282" s="132" t="s">
        <v>982</v>
      </c>
      <c r="I282" s="132" t="s">
        <v>920</v>
      </c>
      <c r="J282" s="76"/>
      <c r="K282" s="86">
        <v>18.960000000032043</v>
      </c>
      <c r="L282" s="89" t="s">
        <v>163</v>
      </c>
      <c r="M282" s="90">
        <v>3.6249999999999998E-2</v>
      </c>
      <c r="N282" s="90">
        <v>2.9400000000018481E-2</v>
      </c>
      <c r="O282" s="86">
        <v>33343.552320000003</v>
      </c>
      <c r="P282" s="88">
        <v>112.34229999999999</v>
      </c>
      <c r="Q282" s="76"/>
      <c r="R282" s="86">
        <v>129.83255270399999</v>
      </c>
      <c r="S282" s="87">
        <v>6.668710464E-5</v>
      </c>
      <c r="T282" s="87">
        <f t="shared" si="9"/>
        <v>5.0855955372723193E-4</v>
      </c>
      <c r="U282" s="87">
        <f>R282/'סכום נכסי הקרן'!$C$42</f>
        <v>5.5382076870426798E-5</v>
      </c>
    </row>
    <row r="283" spans="2:21">
      <c r="B283" s="79" t="s">
        <v>979</v>
      </c>
      <c r="C283" s="76" t="s">
        <v>980</v>
      </c>
      <c r="D283" s="89" t="s">
        <v>27</v>
      </c>
      <c r="E283" s="89" t="s">
        <v>912</v>
      </c>
      <c r="F283" s="76"/>
      <c r="G283" s="89" t="s">
        <v>981</v>
      </c>
      <c r="H283" s="76" t="s">
        <v>982</v>
      </c>
      <c r="I283" s="76" t="s">
        <v>327</v>
      </c>
      <c r="J283" s="76"/>
      <c r="K283" s="86">
        <v>16.039999999978928</v>
      </c>
      <c r="L283" s="89" t="s">
        <v>163</v>
      </c>
      <c r="M283" s="90">
        <v>5.5500000000000001E-2</v>
      </c>
      <c r="N283" s="90">
        <v>3.6499999999959988E-2</v>
      </c>
      <c r="O283" s="86">
        <v>31901.599999999999</v>
      </c>
      <c r="P283" s="88">
        <v>135.6054</v>
      </c>
      <c r="Q283" s="76"/>
      <c r="R283" s="86">
        <v>149.94019150399998</v>
      </c>
      <c r="S283" s="87">
        <v>7.9753999999999999E-6</v>
      </c>
      <c r="T283" s="87">
        <f t="shared" si="9"/>
        <v>5.8732201816055524E-4</v>
      </c>
      <c r="U283" s="87">
        <f>R283/'סכום נכסי הקרן'!$C$42</f>
        <v>6.3959300182389513E-5</v>
      </c>
    </row>
    <row r="284" spans="2:21">
      <c r="B284" s="79" t="s">
        <v>983</v>
      </c>
      <c r="C284" s="76" t="s">
        <v>984</v>
      </c>
      <c r="D284" s="89" t="s">
        <v>27</v>
      </c>
      <c r="E284" s="89" t="s">
        <v>912</v>
      </c>
      <c r="F284" s="76"/>
      <c r="G284" s="89" t="s">
        <v>981</v>
      </c>
      <c r="H284" s="76" t="s">
        <v>982</v>
      </c>
      <c r="I284" s="76" t="s">
        <v>327</v>
      </c>
      <c r="J284" s="76"/>
      <c r="K284" s="86">
        <v>14.52999999994937</v>
      </c>
      <c r="L284" s="89" t="s">
        <v>165</v>
      </c>
      <c r="M284" s="90">
        <v>3.7000000000000005E-2</v>
      </c>
      <c r="N284" s="90">
        <v>2.3099999999975772E-2</v>
      </c>
      <c r="O284" s="86">
        <v>16588.831999999999</v>
      </c>
      <c r="P284" s="88">
        <v>121.7384</v>
      </c>
      <c r="Q284" s="76"/>
      <c r="R284" s="86">
        <v>78.413091749000003</v>
      </c>
      <c r="S284" s="87">
        <v>9.4793325714285704E-6</v>
      </c>
      <c r="T284" s="87">
        <f t="shared" si="9"/>
        <v>3.0714736878939412E-4</v>
      </c>
      <c r="U284" s="87">
        <f>R284/'סכום נכסי הקרן'!$C$42</f>
        <v>3.3448313111363127E-5</v>
      </c>
    </row>
    <row r="285" spans="2:21">
      <c r="B285" s="79" t="s">
        <v>988</v>
      </c>
      <c r="C285" s="76" t="s">
        <v>989</v>
      </c>
      <c r="D285" s="89" t="s">
        <v>27</v>
      </c>
      <c r="E285" s="89" t="s">
        <v>912</v>
      </c>
      <c r="F285" s="76"/>
      <c r="G285" s="89" t="s">
        <v>957</v>
      </c>
      <c r="H285" s="132" t="s">
        <v>919</v>
      </c>
      <c r="I285" s="132" t="s">
        <v>920</v>
      </c>
      <c r="J285" s="76"/>
      <c r="K285" s="86">
        <v>17.159999999999847</v>
      </c>
      <c r="L285" s="89" t="s">
        <v>163</v>
      </c>
      <c r="M285" s="90">
        <v>5.9299999999999999E-2</v>
      </c>
      <c r="N285" s="90">
        <v>4.8600000000006104E-2</v>
      </c>
      <c r="O285" s="86">
        <v>63803.199999999997</v>
      </c>
      <c r="P285" s="88">
        <v>118.5604</v>
      </c>
      <c r="Q285" s="76"/>
      <c r="R285" s="86">
        <v>262.18680904399997</v>
      </c>
      <c r="S285" s="87">
        <v>1.8229485714285715E-5</v>
      </c>
      <c r="T285" s="87">
        <f t="shared" si="9"/>
        <v>1.0269967263493204E-3</v>
      </c>
      <c r="U285" s="87">
        <f>R285/'סכום נכסי הקרן'!$C$42</f>
        <v>1.1183982530168153E-4</v>
      </c>
    </row>
    <row r="286" spans="2:21">
      <c r="B286" s="79" t="s">
        <v>990</v>
      </c>
      <c r="C286" s="76" t="s">
        <v>991</v>
      </c>
      <c r="D286" s="89" t="s">
        <v>27</v>
      </c>
      <c r="E286" s="89" t="s">
        <v>912</v>
      </c>
      <c r="F286" s="76"/>
      <c r="G286" s="89" t="s">
        <v>963</v>
      </c>
      <c r="H286" s="76" t="s">
        <v>982</v>
      </c>
      <c r="I286" s="76" t="s">
        <v>327</v>
      </c>
      <c r="J286" s="76"/>
      <c r="K286" s="86">
        <v>2.8099999998707967</v>
      </c>
      <c r="L286" s="89" t="s">
        <v>163</v>
      </c>
      <c r="M286" s="90">
        <v>6.5000000000000002E-2</v>
      </c>
      <c r="N286" s="90">
        <v>3.1900000001292034E-2</v>
      </c>
      <c r="O286" s="86">
        <v>59.975007999999995</v>
      </c>
      <c r="P286" s="88">
        <v>111.69889999999999</v>
      </c>
      <c r="Q286" s="76"/>
      <c r="R286" s="86">
        <v>0.23219236300000001</v>
      </c>
      <c r="S286" s="87">
        <v>2.3990003199999999E-8</v>
      </c>
      <c r="T286" s="87">
        <f t="shared" si="9"/>
        <v>9.0950722331837373E-7</v>
      </c>
      <c r="U286" s="87">
        <f>R286/'סכום נכסי הקרן'!$C$42</f>
        <v>9.904523194355913E-8</v>
      </c>
    </row>
    <row r="287" spans="2:21">
      <c r="B287" s="79" t="s">
        <v>992</v>
      </c>
      <c r="C287" s="76" t="s">
        <v>993</v>
      </c>
      <c r="D287" s="89" t="s">
        <v>27</v>
      </c>
      <c r="E287" s="89" t="s">
        <v>912</v>
      </c>
      <c r="F287" s="76"/>
      <c r="G287" s="89" t="s">
        <v>994</v>
      </c>
      <c r="H287" s="76" t="s">
        <v>982</v>
      </c>
      <c r="I287" s="76" t="s">
        <v>920</v>
      </c>
      <c r="J287" s="76"/>
      <c r="K287" s="86">
        <v>14.430000000024519</v>
      </c>
      <c r="L287" s="89" t="s">
        <v>163</v>
      </c>
      <c r="M287" s="90">
        <v>5.0999999999999997E-2</v>
      </c>
      <c r="N287" s="90">
        <v>3.9800000000092949E-2</v>
      </c>
      <c r="O287" s="86">
        <v>15312.768</v>
      </c>
      <c r="P287" s="88">
        <v>117.57550000000001</v>
      </c>
      <c r="Q287" s="76"/>
      <c r="R287" s="86">
        <v>62.402084229000003</v>
      </c>
      <c r="S287" s="87">
        <v>2.0417024E-5</v>
      </c>
      <c r="T287" s="87">
        <f t="shared" si="9"/>
        <v>2.4443158088019055E-4</v>
      </c>
      <c r="U287" s="87">
        <f>R287/'סכום נכסי הקרן'!$C$42</f>
        <v>2.6618571026054022E-5</v>
      </c>
    </row>
    <row r="288" spans="2:21">
      <c r="B288" s="79" t="s">
        <v>995</v>
      </c>
      <c r="C288" s="76" t="s">
        <v>996</v>
      </c>
      <c r="D288" s="89" t="s">
        <v>27</v>
      </c>
      <c r="E288" s="89" t="s">
        <v>912</v>
      </c>
      <c r="F288" s="76"/>
      <c r="G288" s="89" t="s">
        <v>981</v>
      </c>
      <c r="H288" s="76" t="s">
        <v>982</v>
      </c>
      <c r="I288" s="76" t="s">
        <v>920</v>
      </c>
      <c r="J288" s="76"/>
      <c r="K288" s="86">
        <v>18.519999999971375</v>
      </c>
      <c r="L288" s="89" t="s">
        <v>163</v>
      </c>
      <c r="M288" s="90">
        <v>3.7999999999999999E-2</v>
      </c>
      <c r="N288" s="90">
        <v>3.1199999999972167E-2</v>
      </c>
      <c r="O288" s="86">
        <v>25521.279999999999</v>
      </c>
      <c r="P288" s="88">
        <v>113.74979999999999</v>
      </c>
      <c r="Q288" s="76"/>
      <c r="R288" s="86">
        <v>100.61936394400001</v>
      </c>
      <c r="S288" s="87">
        <v>3.402837333333333E-5</v>
      </c>
      <c r="T288" s="87">
        <f t="shared" si="9"/>
        <v>3.9413026824128722E-4</v>
      </c>
      <c r="U288" s="87">
        <f>R288/'סכום נכסי הקרן'!$C$42</f>
        <v>4.2920740850752574E-5</v>
      </c>
    </row>
    <row r="289" spans="2:21">
      <c r="B289" s="79" t="s">
        <v>997</v>
      </c>
      <c r="C289" s="76" t="s">
        <v>998</v>
      </c>
      <c r="D289" s="89" t="s">
        <v>27</v>
      </c>
      <c r="E289" s="89" t="s">
        <v>912</v>
      </c>
      <c r="F289" s="76"/>
      <c r="G289" s="89" t="s">
        <v>936</v>
      </c>
      <c r="H289" s="76" t="s">
        <v>982</v>
      </c>
      <c r="I289" s="76" t="s">
        <v>327</v>
      </c>
      <c r="J289" s="76"/>
      <c r="K289" s="86">
        <v>6.1600000000185338</v>
      </c>
      <c r="L289" s="89" t="s">
        <v>163</v>
      </c>
      <c r="M289" s="90">
        <v>4.4999999999999998E-2</v>
      </c>
      <c r="N289" s="90">
        <v>4.3200000000126811E-2</v>
      </c>
      <c r="O289" s="86">
        <v>23096.758399999999</v>
      </c>
      <c r="P289" s="88">
        <v>102.444</v>
      </c>
      <c r="Q289" s="76"/>
      <c r="R289" s="86">
        <v>82.009868853</v>
      </c>
      <c r="S289" s="87">
        <v>3.0795677866666667E-5</v>
      </c>
      <c r="T289" s="87">
        <f t="shared" si="9"/>
        <v>3.2123609554374536E-4</v>
      </c>
      <c r="U289" s="87">
        <f>R289/'סכום נכסי הקרן'!$C$42</f>
        <v>3.4982573833430729E-5</v>
      </c>
    </row>
    <row r="290" spans="2:21">
      <c r="B290" s="79" t="s">
        <v>999</v>
      </c>
      <c r="C290" s="76" t="s">
        <v>1000</v>
      </c>
      <c r="D290" s="89" t="s">
        <v>27</v>
      </c>
      <c r="E290" s="89" t="s">
        <v>912</v>
      </c>
      <c r="F290" s="76"/>
      <c r="G290" s="89" t="s">
        <v>1001</v>
      </c>
      <c r="H290" s="76" t="s">
        <v>982</v>
      </c>
      <c r="I290" s="76" t="s">
        <v>327</v>
      </c>
      <c r="J290" s="76"/>
      <c r="K290" s="86">
        <v>9.3699999999726185</v>
      </c>
      <c r="L290" s="89" t="s">
        <v>163</v>
      </c>
      <c r="M290" s="90">
        <v>2.7999999999999997E-2</v>
      </c>
      <c r="N290" s="90">
        <v>2.1999999999892619E-2</v>
      </c>
      <c r="O290" s="86">
        <v>25521.279999999999</v>
      </c>
      <c r="P290" s="88">
        <v>105.2816</v>
      </c>
      <c r="Q290" s="76"/>
      <c r="R290" s="86">
        <v>93.128649214999996</v>
      </c>
      <c r="S290" s="87">
        <v>4.640232727272727E-5</v>
      </c>
      <c r="T290" s="87">
        <f t="shared" si="9"/>
        <v>3.6478882450981167E-4</v>
      </c>
      <c r="U290" s="87">
        <f>R290/'סכום נכסי הקרן'!$C$42</f>
        <v>3.9725461005321824E-5</v>
      </c>
    </row>
    <row r="291" spans="2:21">
      <c r="B291" s="79" t="s">
        <v>1002</v>
      </c>
      <c r="C291" s="76" t="s">
        <v>1003</v>
      </c>
      <c r="D291" s="89" t="s">
        <v>27</v>
      </c>
      <c r="E291" s="89" t="s">
        <v>912</v>
      </c>
      <c r="F291" s="76"/>
      <c r="G291" s="89" t="s">
        <v>966</v>
      </c>
      <c r="H291" s="76" t="s">
        <v>982</v>
      </c>
      <c r="I291" s="76" t="s">
        <v>327</v>
      </c>
      <c r="J291" s="76"/>
      <c r="K291" s="86">
        <v>19.019999999975742</v>
      </c>
      <c r="L291" s="89" t="s">
        <v>163</v>
      </c>
      <c r="M291" s="90">
        <v>3.5000000000000003E-2</v>
      </c>
      <c r="N291" s="90">
        <v>3.1799999999963503E-2</v>
      </c>
      <c r="O291" s="86">
        <v>51042.559999999998</v>
      </c>
      <c r="P291" s="88">
        <v>105.33029999999999</v>
      </c>
      <c r="Q291" s="76"/>
      <c r="R291" s="86">
        <v>186.34349462599999</v>
      </c>
      <c r="S291" s="87">
        <v>4.0834048E-5</v>
      </c>
      <c r="T291" s="87">
        <f t="shared" si="9"/>
        <v>7.2991528313416383E-4</v>
      </c>
      <c r="U291" s="87">
        <f>R291/'סכום נכסי הקרן'!$C$42</f>
        <v>7.9487690326858563E-5</v>
      </c>
    </row>
    <row r="292" spans="2:21">
      <c r="B292" s="79" t="s">
        <v>1004</v>
      </c>
      <c r="C292" s="76" t="s">
        <v>1005</v>
      </c>
      <c r="D292" s="89" t="s">
        <v>27</v>
      </c>
      <c r="E292" s="89" t="s">
        <v>912</v>
      </c>
      <c r="F292" s="76"/>
      <c r="G292" s="89" t="s">
        <v>1006</v>
      </c>
      <c r="H292" s="76" t="s">
        <v>982</v>
      </c>
      <c r="I292" s="76" t="s">
        <v>327</v>
      </c>
      <c r="J292" s="76"/>
      <c r="K292" s="86">
        <v>17.160000000004974</v>
      </c>
      <c r="L292" s="89" t="s">
        <v>163</v>
      </c>
      <c r="M292" s="90">
        <v>4.5999999999999999E-2</v>
      </c>
      <c r="N292" s="90">
        <v>3.7800000000005239E-2</v>
      </c>
      <c r="O292" s="86">
        <v>38281.919999999998</v>
      </c>
      <c r="P292" s="88">
        <v>115.0842</v>
      </c>
      <c r="Q292" s="76"/>
      <c r="R292" s="86">
        <v>152.69965531400001</v>
      </c>
      <c r="S292" s="87">
        <v>7.6563839999999996E-5</v>
      </c>
      <c r="T292" s="87">
        <f t="shared" si="9"/>
        <v>5.9813095362791448E-4</v>
      </c>
      <c r="U292" s="87">
        <f>R292/'סכום נכסי הקרן'!$C$42</f>
        <v>6.5136392010777119E-5</v>
      </c>
    </row>
    <row r="293" spans="2:21">
      <c r="B293" s="79" t="s">
        <v>1007</v>
      </c>
      <c r="C293" s="76" t="s">
        <v>1008</v>
      </c>
      <c r="D293" s="89" t="s">
        <v>27</v>
      </c>
      <c r="E293" s="89" t="s">
        <v>912</v>
      </c>
      <c r="F293" s="76"/>
      <c r="G293" s="89" t="s">
        <v>957</v>
      </c>
      <c r="H293" s="76" t="s">
        <v>919</v>
      </c>
      <c r="I293" s="76" t="s">
        <v>327</v>
      </c>
      <c r="J293" s="76"/>
      <c r="K293" s="86">
        <v>4.3199999999812819</v>
      </c>
      <c r="L293" s="89" t="s">
        <v>163</v>
      </c>
      <c r="M293" s="90">
        <v>6.5000000000000002E-2</v>
      </c>
      <c r="N293" s="90">
        <v>5.3399999999805624E-2</v>
      </c>
      <c r="O293" s="86">
        <v>38281.919999999998</v>
      </c>
      <c r="P293" s="88">
        <v>104.68519999999999</v>
      </c>
      <c r="Q293" s="76"/>
      <c r="R293" s="86">
        <v>138.901728155</v>
      </c>
      <c r="S293" s="87">
        <v>3.0625535999999999E-5</v>
      </c>
      <c r="T293" s="87">
        <f t="shared" si="9"/>
        <v>5.4408389430266328E-4</v>
      </c>
      <c r="U293" s="87">
        <f>R293/'סכום נכסי הקרן'!$C$42</f>
        <v>5.925067347057048E-5</v>
      </c>
    </row>
    <row r="294" spans="2:21">
      <c r="B294" s="79" t="s">
        <v>1009</v>
      </c>
      <c r="C294" s="76" t="s">
        <v>1010</v>
      </c>
      <c r="D294" s="89" t="s">
        <v>27</v>
      </c>
      <c r="E294" s="89" t="s">
        <v>912</v>
      </c>
      <c r="F294" s="76"/>
      <c r="G294" s="89" t="s">
        <v>957</v>
      </c>
      <c r="H294" s="76" t="s">
        <v>919</v>
      </c>
      <c r="I294" s="76" t="s">
        <v>327</v>
      </c>
      <c r="J294" s="76"/>
      <c r="K294" s="86">
        <v>6.3300000000303847</v>
      </c>
      <c r="L294" s="89" t="s">
        <v>163</v>
      </c>
      <c r="M294" s="90">
        <v>4.2500000000000003E-2</v>
      </c>
      <c r="N294" s="90">
        <v>4.1900000000234042E-2</v>
      </c>
      <c r="O294" s="86">
        <v>28073.407999999999</v>
      </c>
      <c r="P294" s="88">
        <v>100.1165</v>
      </c>
      <c r="Q294" s="76"/>
      <c r="R294" s="86">
        <v>97.415816488000004</v>
      </c>
      <c r="S294" s="87">
        <v>4.6789013333333334E-5</v>
      </c>
      <c r="T294" s="87">
        <f t="shared" si="9"/>
        <v>3.815818385090173E-4</v>
      </c>
      <c r="U294" s="87">
        <f>R294/'סכום נכסי הקרן'!$C$42</f>
        <v>4.1554218297115792E-5</v>
      </c>
    </row>
    <row r="295" spans="2:21">
      <c r="B295" s="79" t="s">
        <v>1011</v>
      </c>
      <c r="C295" s="76" t="s">
        <v>1012</v>
      </c>
      <c r="D295" s="89" t="s">
        <v>27</v>
      </c>
      <c r="E295" s="89" t="s">
        <v>912</v>
      </c>
      <c r="F295" s="76"/>
      <c r="G295" s="89" t="s">
        <v>957</v>
      </c>
      <c r="H295" s="76" t="s">
        <v>919</v>
      </c>
      <c r="I295" s="76" t="s">
        <v>327</v>
      </c>
      <c r="J295" s="76"/>
      <c r="K295" s="86">
        <v>1.0399999999990956</v>
      </c>
      <c r="L295" s="89" t="s">
        <v>163</v>
      </c>
      <c r="M295" s="90">
        <v>5.2499999999999998E-2</v>
      </c>
      <c r="N295" s="90">
        <v>3.6200000000010557E-2</v>
      </c>
      <c r="O295" s="86">
        <v>35549.866975999998</v>
      </c>
      <c r="P295" s="88">
        <v>107.6729</v>
      </c>
      <c r="Q295" s="76"/>
      <c r="R295" s="86">
        <v>132.67008760299998</v>
      </c>
      <c r="S295" s="87">
        <v>5.9249778293333327E-5</v>
      </c>
      <c r="T295" s="87">
        <f t="shared" si="9"/>
        <v>5.1967429692427014E-4</v>
      </c>
      <c r="U295" s="87">
        <f>R295/'סכום נכסי הקרן'!$C$42</f>
        <v>5.6592471125380817E-5</v>
      </c>
    </row>
    <row r="296" spans="2:21">
      <c r="B296" s="79" t="s">
        <v>1013</v>
      </c>
      <c r="C296" s="76" t="s">
        <v>1014</v>
      </c>
      <c r="D296" s="89" t="s">
        <v>27</v>
      </c>
      <c r="E296" s="89" t="s">
        <v>912</v>
      </c>
      <c r="F296" s="76"/>
      <c r="G296" s="89" t="s">
        <v>1015</v>
      </c>
      <c r="H296" s="76" t="s">
        <v>919</v>
      </c>
      <c r="I296" s="76" t="s">
        <v>327</v>
      </c>
      <c r="J296" s="76"/>
      <c r="K296" s="86">
        <v>7.1600000000110864</v>
      </c>
      <c r="L296" s="89" t="s">
        <v>163</v>
      </c>
      <c r="M296" s="90">
        <v>4.7500000000000001E-2</v>
      </c>
      <c r="N296" s="90">
        <v>2.8900000000047513E-2</v>
      </c>
      <c r="O296" s="86">
        <v>38281.919999999998</v>
      </c>
      <c r="P296" s="88">
        <v>114.2046</v>
      </c>
      <c r="Q296" s="76"/>
      <c r="R296" s="86">
        <v>151.53250525199999</v>
      </c>
      <c r="S296" s="87">
        <v>1.2760639999999999E-5</v>
      </c>
      <c r="T296" s="87">
        <f t="shared" si="9"/>
        <v>5.9355917788830718E-4</v>
      </c>
      <c r="U296" s="87">
        <f>R296/'סכום נכסי הקרן'!$C$42</f>
        <v>6.4638526158902689E-5</v>
      </c>
    </row>
    <row r="297" spans="2:21">
      <c r="B297" s="79" t="s">
        <v>1016</v>
      </c>
      <c r="C297" s="76" t="s">
        <v>1017</v>
      </c>
      <c r="D297" s="89" t="s">
        <v>27</v>
      </c>
      <c r="E297" s="89" t="s">
        <v>912</v>
      </c>
      <c r="F297" s="76"/>
      <c r="G297" s="89" t="s">
        <v>1015</v>
      </c>
      <c r="H297" s="76" t="s">
        <v>919</v>
      </c>
      <c r="I297" s="76" t="s">
        <v>327</v>
      </c>
      <c r="J297" s="76"/>
      <c r="K297" s="86">
        <v>7.7699999999960037</v>
      </c>
      <c r="L297" s="89" t="s">
        <v>163</v>
      </c>
      <c r="M297" s="90">
        <v>0.05</v>
      </c>
      <c r="N297" s="90">
        <v>3.1200000000003891E-2</v>
      </c>
      <c r="O297" s="86">
        <v>25521.279999999999</v>
      </c>
      <c r="P297" s="88">
        <v>116.018</v>
      </c>
      <c r="Q297" s="76"/>
      <c r="R297" s="86">
        <v>102.62575973300001</v>
      </c>
      <c r="S297" s="87">
        <v>1.134279111111111E-5</v>
      </c>
      <c r="T297" s="87">
        <f t="shared" si="9"/>
        <v>4.01989404688988E-4</v>
      </c>
      <c r="U297" s="87">
        <f>R297/'סכום נכסי הקרן'!$C$42</f>
        <v>4.3776599905393769E-5</v>
      </c>
    </row>
    <row r="298" spans="2:21">
      <c r="B298" s="79" t="s">
        <v>985</v>
      </c>
      <c r="C298" s="76" t="s">
        <v>986</v>
      </c>
      <c r="D298" s="89" t="s">
        <v>27</v>
      </c>
      <c r="E298" s="89" t="s">
        <v>912</v>
      </c>
      <c r="F298" s="76"/>
      <c r="G298" s="89" t="s">
        <v>987</v>
      </c>
      <c r="H298" s="76" t="s">
        <v>982</v>
      </c>
      <c r="I298" s="76" t="s">
        <v>920</v>
      </c>
      <c r="J298" s="76"/>
      <c r="K298" s="86">
        <v>16.969999999968067</v>
      </c>
      <c r="L298" s="89" t="s">
        <v>163</v>
      </c>
      <c r="M298" s="90">
        <v>4.5499999999999999E-2</v>
      </c>
      <c r="N298" s="90">
        <v>3.5099999999959774E-2</v>
      </c>
      <c r="O298" s="86">
        <v>38281.919999999998</v>
      </c>
      <c r="P298" s="88">
        <v>119.90389999999999</v>
      </c>
      <c r="Q298" s="76"/>
      <c r="R298" s="86">
        <v>159.09467336399999</v>
      </c>
      <c r="S298" s="87">
        <v>1.5346665715231803E-5</v>
      </c>
      <c r="T298" s="87">
        <f>R298/$R$11</f>
        <v>6.2318050751753297E-4</v>
      </c>
      <c r="U298" s="87">
        <f>R298/'סכום נכסי הקרן'!$C$42</f>
        <v>6.7864285546386191E-5</v>
      </c>
    </row>
    <row r="299" spans="2:21">
      <c r="B299" s="79" t="s">
        <v>1018</v>
      </c>
      <c r="C299" s="76" t="s">
        <v>1019</v>
      </c>
      <c r="D299" s="89" t="s">
        <v>27</v>
      </c>
      <c r="E299" s="89" t="s">
        <v>912</v>
      </c>
      <c r="F299" s="76"/>
      <c r="G299" s="89" t="s">
        <v>954</v>
      </c>
      <c r="H299" s="76" t="s">
        <v>919</v>
      </c>
      <c r="I299" s="76" t="s">
        <v>327</v>
      </c>
      <c r="J299" s="76"/>
      <c r="K299" s="86">
        <v>7.2900000000107337</v>
      </c>
      <c r="L299" s="89" t="s">
        <v>163</v>
      </c>
      <c r="M299" s="90">
        <v>5.2999999999999999E-2</v>
      </c>
      <c r="N299" s="90">
        <v>3.8400000000064965E-2</v>
      </c>
      <c r="O299" s="86">
        <v>36623.036800000002</v>
      </c>
      <c r="P299" s="88">
        <v>111.5763</v>
      </c>
      <c r="Q299" s="76"/>
      <c r="R299" s="86">
        <v>141.62984531199999</v>
      </c>
      <c r="S299" s="87">
        <v>2.0927449600000003E-5</v>
      </c>
      <c r="T299" s="87">
        <f t="shared" si="9"/>
        <v>5.5477004361563725E-4</v>
      </c>
      <c r="U299" s="87">
        <f>R299/'סכום נכסי הקרן'!$C$42</f>
        <v>6.0414393900877086E-5</v>
      </c>
    </row>
    <row r="300" spans="2:21">
      <c r="B300" s="79" t="s">
        <v>1020</v>
      </c>
      <c r="C300" s="76" t="s">
        <v>1021</v>
      </c>
      <c r="D300" s="89" t="s">
        <v>27</v>
      </c>
      <c r="E300" s="89" t="s">
        <v>912</v>
      </c>
      <c r="F300" s="76"/>
      <c r="G300" s="89" t="s">
        <v>954</v>
      </c>
      <c r="H300" s="76" t="s">
        <v>919</v>
      </c>
      <c r="I300" s="76" t="s">
        <v>327</v>
      </c>
      <c r="J300" s="76"/>
      <c r="K300" s="86">
        <v>7.5899999999601455</v>
      </c>
      <c r="L300" s="89" t="s">
        <v>163</v>
      </c>
      <c r="M300" s="90">
        <v>6.2E-2</v>
      </c>
      <c r="N300" s="90">
        <v>4.029999999976086E-2</v>
      </c>
      <c r="O300" s="86">
        <v>15312.768</v>
      </c>
      <c r="P300" s="88">
        <v>118.18899999999999</v>
      </c>
      <c r="Q300" s="76"/>
      <c r="R300" s="86">
        <v>62.727693550000005</v>
      </c>
      <c r="S300" s="87">
        <v>2.0417024E-5</v>
      </c>
      <c r="T300" s="87">
        <f t="shared" si="9"/>
        <v>2.4570700624562041E-4</v>
      </c>
      <c r="U300" s="87">
        <f>R300/'סכום נכסי הקרן'!$C$42</f>
        <v>2.6757464701559749E-5</v>
      </c>
    </row>
    <row r="301" spans="2:21">
      <c r="B301" s="79" t="s">
        <v>1022</v>
      </c>
      <c r="C301" s="76" t="s">
        <v>1023</v>
      </c>
      <c r="D301" s="89" t="s">
        <v>27</v>
      </c>
      <c r="E301" s="89" t="s">
        <v>912</v>
      </c>
      <c r="F301" s="76"/>
      <c r="G301" s="89" t="s">
        <v>918</v>
      </c>
      <c r="H301" s="76" t="s">
        <v>919</v>
      </c>
      <c r="I301" s="76" t="s">
        <v>327</v>
      </c>
      <c r="J301" s="76"/>
      <c r="K301" s="86">
        <v>7.0100000000039628</v>
      </c>
      <c r="L301" s="89" t="s">
        <v>163</v>
      </c>
      <c r="M301" s="90">
        <v>5.2499999999999998E-2</v>
      </c>
      <c r="N301" s="90">
        <v>3.8000000000048051E-2</v>
      </c>
      <c r="O301" s="86">
        <v>43202.422784000002</v>
      </c>
      <c r="P301" s="88">
        <v>111.19670000000001</v>
      </c>
      <c r="Q301" s="76"/>
      <c r="R301" s="86">
        <v>166.50556573400002</v>
      </c>
      <c r="S301" s="87">
        <v>2.8801615189333334E-5</v>
      </c>
      <c r="T301" s="87">
        <f t="shared" si="9"/>
        <v>6.5220928372129662E-4</v>
      </c>
      <c r="U301" s="87">
        <f>R301/'סכום נכסי הקרן'!$C$42</f>
        <v>7.1025515934034229E-5</v>
      </c>
    </row>
    <row r="302" spans="2:21">
      <c r="B302" s="79" t="s">
        <v>1024</v>
      </c>
      <c r="C302" s="76" t="s">
        <v>1025</v>
      </c>
      <c r="D302" s="89" t="s">
        <v>27</v>
      </c>
      <c r="E302" s="89" t="s">
        <v>912</v>
      </c>
      <c r="F302" s="76"/>
      <c r="G302" s="89" t="s">
        <v>960</v>
      </c>
      <c r="H302" s="76" t="s">
        <v>919</v>
      </c>
      <c r="I302" s="76" t="s">
        <v>327</v>
      </c>
      <c r="J302" s="76"/>
      <c r="K302" s="86">
        <v>4.0400000000041878</v>
      </c>
      <c r="L302" s="89" t="s">
        <v>163</v>
      </c>
      <c r="M302" s="90">
        <v>6.25E-2</v>
      </c>
      <c r="N302" s="90">
        <v>4.5400000000006983E-2</v>
      </c>
      <c r="O302" s="86">
        <v>38281.919999999998</v>
      </c>
      <c r="P302" s="88">
        <v>107.95489999999999</v>
      </c>
      <c r="Q302" s="76"/>
      <c r="R302" s="86">
        <v>143.24005288500001</v>
      </c>
      <c r="S302" s="87">
        <v>1.9140959999999999E-5</v>
      </c>
      <c r="T302" s="87">
        <f t="shared" si="9"/>
        <v>5.6107729420632737E-4</v>
      </c>
      <c r="U302" s="87">
        <f>R302/'סכום נכסי הקרן'!$C$42</f>
        <v>6.1101252764297418E-5</v>
      </c>
    </row>
    <row r="303" spans="2:21">
      <c r="B303" s="79" t="s">
        <v>1026</v>
      </c>
      <c r="C303" s="76" t="s">
        <v>1027</v>
      </c>
      <c r="D303" s="89" t="s">
        <v>27</v>
      </c>
      <c r="E303" s="89" t="s">
        <v>912</v>
      </c>
      <c r="F303" s="76"/>
      <c r="G303" s="89" t="s">
        <v>954</v>
      </c>
      <c r="H303" s="76" t="s">
        <v>919</v>
      </c>
      <c r="I303" s="76" t="s">
        <v>327</v>
      </c>
      <c r="J303" s="76"/>
      <c r="K303" s="86">
        <v>7.8499999999843943</v>
      </c>
      <c r="L303" s="89" t="s">
        <v>163</v>
      </c>
      <c r="M303" s="90">
        <v>4.8750000000000002E-2</v>
      </c>
      <c r="N303" s="90">
        <v>3.4599999999953862E-2</v>
      </c>
      <c r="O303" s="86">
        <v>38281.919999999998</v>
      </c>
      <c r="P303" s="88">
        <v>111.08799999999999</v>
      </c>
      <c r="Q303" s="76"/>
      <c r="R303" s="86">
        <v>147.397262458</v>
      </c>
      <c r="S303" s="87">
        <v>1.1779052307692307E-4</v>
      </c>
      <c r="T303" s="87">
        <f t="shared" si="9"/>
        <v>5.7736125844459892E-4</v>
      </c>
      <c r="U303" s="87">
        <f>R303/'סכום נכסי הקרן'!$C$42</f>
        <v>6.2874574595712558E-5</v>
      </c>
    </row>
    <row r="304" spans="2:21">
      <c r="B304" s="79" t="s">
        <v>1028</v>
      </c>
      <c r="C304" s="76" t="s">
        <v>1029</v>
      </c>
      <c r="D304" s="89" t="s">
        <v>27</v>
      </c>
      <c r="E304" s="89" t="s">
        <v>912</v>
      </c>
      <c r="F304" s="76"/>
      <c r="G304" s="89" t="s">
        <v>963</v>
      </c>
      <c r="H304" s="76" t="s">
        <v>919</v>
      </c>
      <c r="I304" s="76" t="s">
        <v>327</v>
      </c>
      <c r="J304" s="76"/>
      <c r="K304" s="86">
        <v>4.1100000000132519</v>
      </c>
      <c r="L304" s="89" t="s">
        <v>163</v>
      </c>
      <c r="M304" s="90">
        <v>4.1250000000000002E-2</v>
      </c>
      <c r="N304" s="90">
        <v>4.7100000000162984E-2</v>
      </c>
      <c r="O304" s="86">
        <v>19140.96</v>
      </c>
      <c r="P304" s="88">
        <v>98.951800000000006</v>
      </c>
      <c r="Q304" s="76"/>
      <c r="R304" s="86">
        <v>65.647186683000001</v>
      </c>
      <c r="S304" s="87">
        <v>4.0725446808510635E-5</v>
      </c>
      <c r="T304" s="87">
        <f t="shared" si="9"/>
        <v>2.5714278328231772E-4</v>
      </c>
      <c r="U304" s="87">
        <f>R304/'סכום נכסי הקרן'!$C$42</f>
        <v>2.8002819504704644E-5</v>
      </c>
    </row>
    <row r="305" spans="2:21">
      <c r="B305" s="79" t="s">
        <v>1030</v>
      </c>
      <c r="C305" s="76" t="s">
        <v>1031</v>
      </c>
      <c r="D305" s="89" t="s">
        <v>27</v>
      </c>
      <c r="E305" s="89" t="s">
        <v>912</v>
      </c>
      <c r="F305" s="76"/>
      <c r="G305" s="89" t="s">
        <v>1032</v>
      </c>
      <c r="H305" s="76" t="s">
        <v>919</v>
      </c>
      <c r="I305" s="76" t="s">
        <v>327</v>
      </c>
      <c r="J305" s="76"/>
      <c r="K305" s="86">
        <v>5.7999999999877945</v>
      </c>
      <c r="L305" s="89" t="s">
        <v>163</v>
      </c>
      <c r="M305" s="90">
        <v>6.8000000000000005E-2</v>
      </c>
      <c r="N305" s="90">
        <v>4.0599999999928124E-2</v>
      </c>
      <c r="O305" s="86">
        <v>36367.824000000001</v>
      </c>
      <c r="P305" s="88">
        <v>117.0087</v>
      </c>
      <c r="Q305" s="76"/>
      <c r="R305" s="86">
        <v>147.490451651</v>
      </c>
      <c r="S305" s="87">
        <v>3.6367824E-5</v>
      </c>
      <c r="T305" s="87">
        <f t="shared" si="9"/>
        <v>5.7772628442165363E-4</v>
      </c>
      <c r="U305" s="87">
        <f>R305/'סכום נכסי הקרן'!$C$42</f>
        <v>6.2914325882602724E-5</v>
      </c>
    </row>
    <row r="306" spans="2:21">
      <c r="B306" s="79" t="s">
        <v>1033</v>
      </c>
      <c r="C306" s="76" t="s">
        <v>1034</v>
      </c>
      <c r="D306" s="89" t="s">
        <v>27</v>
      </c>
      <c r="E306" s="89" t="s">
        <v>912</v>
      </c>
      <c r="F306" s="76"/>
      <c r="G306" s="89" t="s">
        <v>963</v>
      </c>
      <c r="H306" s="76" t="s">
        <v>919</v>
      </c>
      <c r="I306" s="76" t="s">
        <v>327</v>
      </c>
      <c r="J306" s="76"/>
      <c r="K306" s="86">
        <v>4.149999999989177</v>
      </c>
      <c r="L306" s="89" t="s">
        <v>163</v>
      </c>
      <c r="M306" s="90">
        <v>3.7499999999999999E-2</v>
      </c>
      <c r="N306" s="90">
        <v>2.619999999984127E-2</v>
      </c>
      <c r="O306" s="86">
        <v>15312.768</v>
      </c>
      <c r="P306" s="88">
        <v>104.45829999999999</v>
      </c>
      <c r="Q306" s="76"/>
      <c r="R306" s="86">
        <v>55.440272124000003</v>
      </c>
      <c r="S306" s="87">
        <v>4.2535466666666666E-5</v>
      </c>
      <c r="T306" s="87">
        <f t="shared" si="9"/>
        <v>2.1716187090750386E-4</v>
      </c>
      <c r="U306" s="87">
        <f>R306/'סכום נכסי הקרן'!$C$42</f>
        <v>2.3648902748518111E-5</v>
      </c>
    </row>
    <row r="307" spans="2:21">
      <c r="B307" s="79" t="s">
        <v>1035</v>
      </c>
      <c r="C307" s="76" t="s">
        <v>1036</v>
      </c>
      <c r="D307" s="89" t="s">
        <v>27</v>
      </c>
      <c r="E307" s="89" t="s">
        <v>912</v>
      </c>
      <c r="F307" s="76"/>
      <c r="G307" s="89" t="s">
        <v>978</v>
      </c>
      <c r="H307" s="76" t="s">
        <v>1037</v>
      </c>
      <c r="I307" s="76" t="s">
        <v>914</v>
      </c>
      <c r="J307" s="76"/>
      <c r="K307" s="86">
        <v>7.8599999999770418</v>
      </c>
      <c r="L307" s="89" t="s">
        <v>165</v>
      </c>
      <c r="M307" s="90">
        <v>2.8750000000000001E-2</v>
      </c>
      <c r="N307" s="90">
        <v>2.2899999999937904E-2</v>
      </c>
      <c r="O307" s="86">
        <v>26286.918399999999</v>
      </c>
      <c r="P307" s="88">
        <v>104.1294</v>
      </c>
      <c r="Q307" s="76"/>
      <c r="R307" s="86">
        <v>106.281578354</v>
      </c>
      <c r="S307" s="87">
        <v>2.62869184E-5</v>
      </c>
      <c r="T307" s="87">
        <f t="shared" si="9"/>
        <v>4.1630939954145137E-4</v>
      </c>
      <c r="U307" s="87">
        <f>R307/'סכום נכסי הקרן'!$C$42</f>
        <v>4.5336045696728981E-5</v>
      </c>
    </row>
    <row r="308" spans="2:21">
      <c r="B308" s="79" t="s">
        <v>1038</v>
      </c>
      <c r="C308" s="76" t="s">
        <v>1039</v>
      </c>
      <c r="D308" s="89" t="s">
        <v>27</v>
      </c>
      <c r="E308" s="89" t="s">
        <v>912</v>
      </c>
      <c r="F308" s="76"/>
      <c r="G308" s="89" t="s">
        <v>981</v>
      </c>
      <c r="H308" s="76" t="s">
        <v>919</v>
      </c>
      <c r="I308" s="76" t="s">
        <v>327</v>
      </c>
      <c r="J308" s="76"/>
      <c r="K308" s="86">
        <v>15.609999999960088</v>
      </c>
      <c r="L308" s="89" t="s">
        <v>163</v>
      </c>
      <c r="M308" s="90">
        <v>4.2000000000000003E-2</v>
      </c>
      <c r="N308" s="90">
        <v>4.1799999999869532E-2</v>
      </c>
      <c r="O308" s="86">
        <v>25521.279999999999</v>
      </c>
      <c r="P308" s="88">
        <v>102.25</v>
      </c>
      <c r="Q308" s="76"/>
      <c r="R308" s="86">
        <v>90.447033500999993</v>
      </c>
      <c r="S308" s="87">
        <v>1.4178488888888888E-5</v>
      </c>
      <c r="T308" s="87">
        <f t="shared" si="9"/>
        <v>3.5428482329919879E-4</v>
      </c>
      <c r="U308" s="87">
        <f>R308/'סכום נכסי הקרן'!$C$42</f>
        <v>3.8581576482398807E-5</v>
      </c>
    </row>
    <row r="309" spans="2:21">
      <c r="B309" s="79" t="s">
        <v>1040</v>
      </c>
      <c r="C309" s="76" t="s">
        <v>1041</v>
      </c>
      <c r="D309" s="89" t="s">
        <v>27</v>
      </c>
      <c r="E309" s="89" t="s">
        <v>912</v>
      </c>
      <c r="F309" s="76"/>
      <c r="G309" s="89" t="s">
        <v>954</v>
      </c>
      <c r="H309" s="76" t="s">
        <v>919</v>
      </c>
      <c r="I309" s="76" t="s">
        <v>327</v>
      </c>
      <c r="J309" s="76"/>
      <c r="K309" s="86">
        <v>7.3200000000313432</v>
      </c>
      <c r="L309" s="89" t="s">
        <v>163</v>
      </c>
      <c r="M309" s="90">
        <v>4.5999999999999999E-2</v>
      </c>
      <c r="N309" s="90">
        <v>2.5200000000132609E-2</v>
      </c>
      <c r="O309" s="86">
        <v>24805.408095999999</v>
      </c>
      <c r="P309" s="88">
        <v>115.7758</v>
      </c>
      <c r="Q309" s="76"/>
      <c r="R309" s="86">
        <v>99.538855284000007</v>
      </c>
      <c r="S309" s="87">
        <v>3.1006760119999998E-5</v>
      </c>
      <c r="T309" s="87">
        <f t="shared" si="9"/>
        <v>3.89897870506793E-4</v>
      </c>
      <c r="U309" s="87">
        <f>R309/'סכום נכסי הקרן'!$C$42</f>
        <v>4.2459833224575722E-5</v>
      </c>
    </row>
    <row r="310" spans="2:21">
      <c r="B310" s="79" t="s">
        <v>1042</v>
      </c>
      <c r="C310" s="76" t="s">
        <v>1043</v>
      </c>
      <c r="D310" s="89" t="s">
        <v>27</v>
      </c>
      <c r="E310" s="89" t="s">
        <v>912</v>
      </c>
      <c r="F310" s="76"/>
      <c r="G310" s="89" t="s">
        <v>1015</v>
      </c>
      <c r="H310" s="76" t="s">
        <v>919</v>
      </c>
      <c r="I310" s="76" t="s">
        <v>327</v>
      </c>
      <c r="J310" s="76"/>
      <c r="K310" s="86">
        <v>8.269999999971267</v>
      </c>
      <c r="L310" s="89" t="s">
        <v>163</v>
      </c>
      <c r="M310" s="90">
        <v>5.5500000000000001E-2</v>
      </c>
      <c r="N310" s="90">
        <v>2.4799999999922079E-2</v>
      </c>
      <c r="O310" s="86">
        <v>32858.648000000001</v>
      </c>
      <c r="P310" s="88">
        <v>108.1786</v>
      </c>
      <c r="Q310" s="76"/>
      <c r="R310" s="86">
        <v>123.202505002</v>
      </c>
      <c r="S310" s="87">
        <v>3.2858648000000002E-5</v>
      </c>
      <c r="T310" s="87">
        <f t="shared" si="9"/>
        <v>4.8258937883429462E-4</v>
      </c>
      <c r="U310" s="87">
        <f>R310/'סכום נכסי הקרן'!$C$42</f>
        <v>5.2553927813511217E-5</v>
      </c>
    </row>
    <row r="311" spans="2:21">
      <c r="B311" s="79" t="s">
        <v>1044</v>
      </c>
      <c r="C311" s="76" t="s">
        <v>1045</v>
      </c>
      <c r="D311" s="89" t="s">
        <v>27</v>
      </c>
      <c r="E311" s="89" t="s">
        <v>912</v>
      </c>
      <c r="F311" s="76"/>
      <c r="G311" s="89" t="s">
        <v>1015</v>
      </c>
      <c r="H311" s="76" t="s">
        <v>919</v>
      </c>
      <c r="I311" s="76" t="s">
        <v>327</v>
      </c>
      <c r="J311" s="76"/>
      <c r="K311" s="86">
        <v>7.4500000000030804</v>
      </c>
      <c r="L311" s="89" t="s">
        <v>163</v>
      </c>
      <c r="M311" s="90">
        <v>4.2999999999999997E-2</v>
      </c>
      <c r="N311" s="90">
        <v>2.450000000003081E-2</v>
      </c>
      <c r="O311" s="86">
        <v>32922.451200000003</v>
      </c>
      <c r="P311" s="88">
        <v>113.76730000000001</v>
      </c>
      <c r="Q311" s="76"/>
      <c r="R311" s="86">
        <v>129.81901196800001</v>
      </c>
      <c r="S311" s="87">
        <v>3.2922451200000005E-5</v>
      </c>
      <c r="T311" s="87">
        <f t="shared" si="9"/>
        <v>5.0850651409646238E-4</v>
      </c>
      <c r="U311" s="87">
        <f>R311/'סכום נכסי הקרן'!$C$42</f>
        <v>5.537630086074036E-5</v>
      </c>
    </row>
    <row r="312" spans="2:21">
      <c r="B312" s="79" t="s">
        <v>1046</v>
      </c>
      <c r="C312" s="76" t="s">
        <v>1047</v>
      </c>
      <c r="D312" s="89" t="s">
        <v>27</v>
      </c>
      <c r="E312" s="89" t="s">
        <v>912</v>
      </c>
      <c r="F312" s="76"/>
      <c r="G312" s="89" t="s">
        <v>963</v>
      </c>
      <c r="H312" s="76" t="s">
        <v>919</v>
      </c>
      <c r="I312" s="76" t="s">
        <v>327</v>
      </c>
      <c r="J312" s="76"/>
      <c r="K312" s="86">
        <v>4.570000000007405</v>
      </c>
      <c r="L312" s="89" t="s">
        <v>163</v>
      </c>
      <c r="M312" s="90">
        <v>3.7499999999999999E-2</v>
      </c>
      <c r="N312" s="90">
        <v>4.3100000000079915E-2</v>
      </c>
      <c r="O312" s="86">
        <v>70183.520000000004</v>
      </c>
      <c r="P312" s="88">
        <v>98.260800000000003</v>
      </c>
      <c r="Q312" s="76"/>
      <c r="R312" s="86">
        <v>239.02545163899998</v>
      </c>
      <c r="S312" s="87">
        <v>1.4036704E-4</v>
      </c>
      <c r="T312" s="87">
        <f t="shared" si="9"/>
        <v>9.3627271807646443E-4</v>
      </c>
      <c r="U312" s="87">
        <f>R312/'סכום נכסי הקרן'!$C$42</f>
        <v>1.0195999124225601E-4</v>
      </c>
    </row>
    <row r="313" spans="2:21">
      <c r="B313" s="79" t="s">
        <v>1048</v>
      </c>
      <c r="C313" s="76" t="s">
        <v>1049</v>
      </c>
      <c r="D313" s="89" t="s">
        <v>27</v>
      </c>
      <c r="E313" s="89" t="s">
        <v>912</v>
      </c>
      <c r="F313" s="76"/>
      <c r="G313" s="89" t="s">
        <v>918</v>
      </c>
      <c r="H313" s="76" t="s">
        <v>919</v>
      </c>
      <c r="I313" s="76" t="s">
        <v>327</v>
      </c>
      <c r="J313" s="76"/>
      <c r="K313" s="86">
        <v>7.8000000000205061</v>
      </c>
      <c r="L313" s="89" t="s">
        <v>163</v>
      </c>
      <c r="M313" s="90">
        <v>4.4999999999999998E-2</v>
      </c>
      <c r="N313" s="90">
        <v>3.1700000000058362E-2</v>
      </c>
      <c r="O313" s="86">
        <v>33050.0576</v>
      </c>
      <c r="P313" s="88">
        <v>110.685</v>
      </c>
      <c r="Q313" s="76"/>
      <c r="R313" s="86">
        <v>126.79132737800001</v>
      </c>
      <c r="S313" s="87">
        <v>1.6525028800000001E-5</v>
      </c>
      <c r="T313" s="87">
        <f t="shared" si="9"/>
        <v>4.9664694658547266E-4</v>
      </c>
      <c r="U313" s="87">
        <f>R313/'סכום נכסי הקרן'!$C$42</f>
        <v>5.4084795323719357E-5</v>
      </c>
    </row>
    <row r="314" spans="2:21">
      <c r="B314" s="79" t="s">
        <v>1050</v>
      </c>
      <c r="C314" s="76" t="s">
        <v>1051</v>
      </c>
      <c r="D314" s="89" t="s">
        <v>27</v>
      </c>
      <c r="E314" s="89" t="s">
        <v>912</v>
      </c>
      <c r="F314" s="76"/>
      <c r="G314" s="89" t="s">
        <v>954</v>
      </c>
      <c r="H314" s="132" t="s">
        <v>1069</v>
      </c>
      <c r="I314" s="132" t="s">
        <v>920</v>
      </c>
      <c r="J314" s="76"/>
      <c r="K314" s="86">
        <v>8.5200000000428773</v>
      </c>
      <c r="L314" s="89" t="s">
        <v>163</v>
      </c>
      <c r="M314" s="90">
        <v>4.1250000000000002E-2</v>
      </c>
      <c r="N314" s="90">
        <v>3.5100000000262234E-2</v>
      </c>
      <c r="O314" s="86">
        <v>14355.72</v>
      </c>
      <c r="P314" s="88">
        <v>104.99720000000001</v>
      </c>
      <c r="Q314" s="76"/>
      <c r="R314" s="86">
        <v>52.243362012999995</v>
      </c>
      <c r="S314" s="87">
        <v>2.871144E-5</v>
      </c>
      <c r="T314" s="87">
        <f t="shared" si="9"/>
        <v>2.0463943993394919E-4</v>
      </c>
      <c r="U314" s="87">
        <f>R314/'סכום נכסי הקרן'!$C$42</f>
        <v>2.2285211456713201E-5</v>
      </c>
    </row>
    <row r="315" spans="2:21">
      <c r="B315" s="79" t="s">
        <v>1052</v>
      </c>
      <c r="C315" s="76" t="s">
        <v>1053</v>
      </c>
      <c r="D315" s="89" t="s">
        <v>27</v>
      </c>
      <c r="E315" s="89" t="s">
        <v>912</v>
      </c>
      <c r="F315" s="76"/>
      <c r="G315" s="89" t="s">
        <v>936</v>
      </c>
      <c r="H315" s="76" t="s">
        <v>919</v>
      </c>
      <c r="I315" s="76" t="s">
        <v>327</v>
      </c>
      <c r="J315" s="76"/>
      <c r="K315" s="86">
        <v>4.4000000000516044</v>
      </c>
      <c r="L315" s="89" t="s">
        <v>163</v>
      </c>
      <c r="M315" s="90">
        <v>5.7500000000000002E-2</v>
      </c>
      <c r="N315" s="90">
        <v>3.7400000000262709E-2</v>
      </c>
      <c r="O315" s="86">
        <v>10814.642400000001</v>
      </c>
      <c r="P315" s="88">
        <v>113.7372</v>
      </c>
      <c r="Q315" s="76"/>
      <c r="R315" s="86">
        <v>42.632749162000003</v>
      </c>
      <c r="S315" s="87">
        <v>1.5449489142857143E-5</v>
      </c>
      <c r="T315" s="87">
        <f t="shared" si="9"/>
        <v>1.6699426635646646E-4</v>
      </c>
      <c r="U315" s="87">
        <f>R315/'סכום נכסי הקרן'!$C$42</f>
        <v>1.8185656386734245E-5</v>
      </c>
    </row>
    <row r="316" spans="2:21">
      <c r="B316" s="79" t="s">
        <v>1054</v>
      </c>
      <c r="C316" s="76" t="s">
        <v>1055</v>
      </c>
      <c r="D316" s="89" t="s">
        <v>27</v>
      </c>
      <c r="E316" s="89" t="s">
        <v>912</v>
      </c>
      <c r="F316" s="76"/>
      <c r="G316" s="89" t="s">
        <v>1056</v>
      </c>
      <c r="H316" s="76" t="s">
        <v>919</v>
      </c>
      <c r="I316" s="76" t="s">
        <v>920</v>
      </c>
      <c r="J316" s="76"/>
      <c r="K316" s="86">
        <v>7.5700000000120076</v>
      </c>
      <c r="L316" s="89" t="s">
        <v>163</v>
      </c>
      <c r="M316" s="90">
        <v>5.9500000000000004E-2</v>
      </c>
      <c r="N316" s="90">
        <v>2.790000000005587E-2</v>
      </c>
      <c r="O316" s="86">
        <v>38281.919999999998</v>
      </c>
      <c r="P316" s="88">
        <v>126.79640000000001</v>
      </c>
      <c r="Q316" s="76"/>
      <c r="R316" s="86">
        <v>168.240033114</v>
      </c>
      <c r="S316" s="87">
        <v>3.0625535999999999E-5</v>
      </c>
      <c r="T316" s="87">
        <f t="shared" si="9"/>
        <v>6.5900326518708704E-4</v>
      </c>
      <c r="U316" s="87">
        <f>R316/'סכום נכסי הקרן'!$C$42</f>
        <v>7.1765379733734815E-5</v>
      </c>
    </row>
    <row r="317" spans="2:21">
      <c r="B317" s="79" t="s">
        <v>1057</v>
      </c>
      <c r="C317" s="76" t="s">
        <v>1058</v>
      </c>
      <c r="D317" s="89" t="s">
        <v>27</v>
      </c>
      <c r="E317" s="89" t="s">
        <v>912</v>
      </c>
      <c r="F317" s="76"/>
      <c r="G317" s="89" t="s">
        <v>987</v>
      </c>
      <c r="H317" s="76" t="s">
        <v>919</v>
      </c>
      <c r="I317" s="76" t="s">
        <v>327</v>
      </c>
      <c r="J317" s="76"/>
      <c r="K317" s="86">
        <v>8.090000000025352</v>
      </c>
      <c r="L317" s="89" t="s">
        <v>163</v>
      </c>
      <c r="M317" s="90">
        <v>3.875E-2</v>
      </c>
      <c r="N317" s="90">
        <v>2.5100000000061504E-2</v>
      </c>
      <c r="O317" s="86">
        <v>34453.728000000003</v>
      </c>
      <c r="P317" s="88">
        <v>111.64490000000001</v>
      </c>
      <c r="Q317" s="76"/>
      <c r="R317" s="86">
        <v>133.32253751799999</v>
      </c>
      <c r="S317" s="87">
        <v>4.9219611428571435E-6</v>
      </c>
      <c r="T317" s="87">
        <f t="shared" si="9"/>
        <v>5.222299706031066E-4</v>
      </c>
      <c r="U317" s="87">
        <f>R317/'סכום נכסי הקרן'!$C$42</f>
        <v>5.6870783694871879E-5</v>
      </c>
    </row>
    <row r="318" spans="2:21">
      <c r="B318" s="79" t="s">
        <v>1059</v>
      </c>
      <c r="C318" s="76" t="s">
        <v>1060</v>
      </c>
      <c r="D318" s="89" t="s">
        <v>27</v>
      </c>
      <c r="E318" s="89" t="s">
        <v>912</v>
      </c>
      <c r="F318" s="76"/>
      <c r="G318" s="89" t="s">
        <v>918</v>
      </c>
      <c r="H318" s="76" t="s">
        <v>919</v>
      </c>
      <c r="I318" s="76" t="s">
        <v>920</v>
      </c>
      <c r="J318" s="76"/>
      <c r="K318" s="86">
        <v>5.6300000000020605</v>
      </c>
      <c r="L318" s="89" t="s">
        <v>163</v>
      </c>
      <c r="M318" s="90">
        <v>5.2999999999999999E-2</v>
      </c>
      <c r="N318" s="90">
        <v>5.5800000000035321E-2</v>
      </c>
      <c r="O318" s="86">
        <v>39494.180800000002</v>
      </c>
      <c r="P318" s="88">
        <v>99.2988</v>
      </c>
      <c r="Q318" s="76"/>
      <c r="R318" s="86">
        <v>135.92702584399998</v>
      </c>
      <c r="S318" s="87">
        <v>2.6329453866666667E-5</v>
      </c>
      <c r="T318" s="87">
        <f t="shared" si="9"/>
        <v>5.3243186060043346E-4</v>
      </c>
      <c r="U318" s="87">
        <f>R318/'סכום נכסי הקרן'!$C$42</f>
        <v>5.7981768341438229E-5</v>
      </c>
    </row>
    <row r="319" spans="2:21">
      <c r="B319" s="79" t="s">
        <v>1061</v>
      </c>
      <c r="C319" s="76" t="s">
        <v>1062</v>
      </c>
      <c r="D319" s="89" t="s">
        <v>27</v>
      </c>
      <c r="E319" s="89" t="s">
        <v>912</v>
      </c>
      <c r="F319" s="76"/>
      <c r="G319" s="89" t="s">
        <v>918</v>
      </c>
      <c r="H319" s="76" t="s">
        <v>919</v>
      </c>
      <c r="I319" s="76" t="s">
        <v>920</v>
      </c>
      <c r="J319" s="76"/>
      <c r="K319" s="86">
        <v>5.1499999999909329</v>
      </c>
      <c r="L319" s="89" t="s">
        <v>163</v>
      </c>
      <c r="M319" s="90">
        <v>5.8749999999999997E-2</v>
      </c>
      <c r="N319" s="90">
        <v>4.8400000000036261E-2</v>
      </c>
      <c r="O319" s="86">
        <v>8932.4480000000003</v>
      </c>
      <c r="P319" s="88">
        <v>106.8691</v>
      </c>
      <c r="Q319" s="76"/>
      <c r="R319" s="86">
        <v>33.086536582000001</v>
      </c>
      <c r="S319" s="87">
        <v>7.4437066666666673E-6</v>
      </c>
      <c r="T319" s="87">
        <f t="shared" si="9"/>
        <v>1.296013513412438E-4</v>
      </c>
      <c r="U319" s="87">
        <f>R319/'סכום נכסי הקרן'!$C$42</f>
        <v>1.41135722451528E-5</v>
      </c>
    </row>
    <row r="320" spans="2:21">
      <c r="B320" s="79" t="s">
        <v>1063</v>
      </c>
      <c r="C320" s="76" t="s">
        <v>1064</v>
      </c>
      <c r="D320" s="89" t="s">
        <v>27</v>
      </c>
      <c r="E320" s="89" t="s">
        <v>912</v>
      </c>
      <c r="F320" s="76"/>
      <c r="G320" s="89" t="s">
        <v>1032</v>
      </c>
      <c r="H320" s="76" t="s">
        <v>919</v>
      </c>
      <c r="I320" s="76" t="s">
        <v>327</v>
      </c>
      <c r="J320" s="76"/>
      <c r="K320" s="86">
        <v>6.8800000000072137</v>
      </c>
      <c r="L320" s="89" t="s">
        <v>165</v>
      </c>
      <c r="M320" s="90">
        <v>4.6249999999999999E-2</v>
      </c>
      <c r="N320" s="90">
        <v>4.0000000000128821E-2</v>
      </c>
      <c r="O320" s="86">
        <v>19268.5664</v>
      </c>
      <c r="P320" s="88">
        <v>103.75</v>
      </c>
      <c r="Q320" s="76"/>
      <c r="R320" s="86">
        <v>77.621599488000001</v>
      </c>
      <c r="S320" s="87">
        <v>1.2845710933333333E-5</v>
      </c>
      <c r="T320" s="87">
        <f t="shared" si="9"/>
        <v>3.0404706041025893E-4</v>
      </c>
      <c r="U320" s="87">
        <f>R320/'סכום נכסי הקרן'!$C$42</f>
        <v>3.3110689885691935E-5</v>
      </c>
    </row>
    <row r="321" spans="2:21">
      <c r="B321" s="79" t="s">
        <v>1065</v>
      </c>
      <c r="C321" s="76" t="s">
        <v>1066</v>
      </c>
      <c r="D321" s="89" t="s">
        <v>27</v>
      </c>
      <c r="E321" s="89" t="s">
        <v>912</v>
      </c>
      <c r="F321" s="76"/>
      <c r="G321" s="89" t="s">
        <v>981</v>
      </c>
      <c r="H321" s="76" t="s">
        <v>919</v>
      </c>
      <c r="I321" s="76" t="s">
        <v>327</v>
      </c>
      <c r="J321" s="76"/>
      <c r="K321" s="86">
        <v>17.250000000009734</v>
      </c>
      <c r="L321" s="89" t="s">
        <v>163</v>
      </c>
      <c r="M321" s="90">
        <v>4.0999999999999995E-2</v>
      </c>
      <c r="N321" s="90">
        <v>4.0100000000009732E-2</v>
      </c>
      <c r="O321" s="86">
        <v>58698.944000000003</v>
      </c>
      <c r="P321" s="88">
        <v>100.9772</v>
      </c>
      <c r="Q321" s="76"/>
      <c r="R321" s="86">
        <v>205.43859078000003</v>
      </c>
      <c r="S321" s="87">
        <v>5.8698944000000002E-5</v>
      </c>
      <c r="T321" s="87">
        <f t="shared" si="9"/>
        <v>8.0471157556012067E-4</v>
      </c>
      <c r="U321" s="87">
        <f>R321/'סכום נכסי הקרן'!$C$42</f>
        <v>8.7632997963688538E-5</v>
      </c>
    </row>
    <row r="322" spans="2:21">
      <c r="B322" s="79" t="s">
        <v>1067</v>
      </c>
      <c r="C322" s="76" t="s">
        <v>1068</v>
      </c>
      <c r="D322" s="89" t="s">
        <v>27</v>
      </c>
      <c r="E322" s="89" t="s">
        <v>912</v>
      </c>
      <c r="F322" s="76"/>
      <c r="G322" s="89" t="s">
        <v>978</v>
      </c>
      <c r="H322" s="76" t="s">
        <v>1069</v>
      </c>
      <c r="I322" s="76" t="s">
        <v>920</v>
      </c>
      <c r="J322" s="76"/>
      <c r="K322" s="86">
        <v>6.5599999999944103</v>
      </c>
      <c r="L322" s="89" t="s">
        <v>165</v>
      </c>
      <c r="M322" s="90">
        <v>3.125E-2</v>
      </c>
      <c r="N322" s="90">
        <v>3.1899999999989354E-2</v>
      </c>
      <c r="O322" s="86">
        <v>38281.919999999998</v>
      </c>
      <c r="P322" s="88">
        <v>101.1033</v>
      </c>
      <c r="Q322" s="76"/>
      <c r="R322" s="86">
        <v>150.281049164</v>
      </c>
      <c r="S322" s="87">
        <v>5.1042559999999995E-5</v>
      </c>
      <c r="T322" s="87">
        <f t="shared" si="9"/>
        <v>5.8865717190931743E-4</v>
      </c>
      <c r="U322" s="87">
        <f>R322/'סכום נכסי הקרן'!$C$42</f>
        <v>6.4104698271965946E-5</v>
      </c>
    </row>
    <row r="323" spans="2:21">
      <c r="B323" s="79" t="s">
        <v>1070</v>
      </c>
      <c r="C323" s="76" t="s">
        <v>1071</v>
      </c>
      <c r="D323" s="89" t="s">
        <v>27</v>
      </c>
      <c r="E323" s="89" t="s">
        <v>912</v>
      </c>
      <c r="F323" s="76"/>
      <c r="G323" s="89" t="s">
        <v>918</v>
      </c>
      <c r="H323" s="76" t="s">
        <v>1072</v>
      </c>
      <c r="I323" s="76" t="s">
        <v>914</v>
      </c>
      <c r="J323" s="76"/>
      <c r="K323" s="86">
        <v>7.629999999943629</v>
      </c>
      <c r="L323" s="89" t="s">
        <v>163</v>
      </c>
      <c r="M323" s="90">
        <v>3.7000000000000005E-2</v>
      </c>
      <c r="N323" s="90">
        <v>3.409999999976452E-2</v>
      </c>
      <c r="O323" s="86">
        <v>19778.991999999998</v>
      </c>
      <c r="P323" s="88">
        <v>102.2135</v>
      </c>
      <c r="Q323" s="76"/>
      <c r="R323" s="86">
        <v>70.071428765000007</v>
      </c>
      <c r="S323" s="87">
        <v>1.3185994666666665E-5</v>
      </c>
      <c r="T323" s="87">
        <f t="shared" si="9"/>
        <v>2.7447272505688042E-4</v>
      </c>
      <c r="U323" s="87">
        <f>R323/'סכום נכסי הקרן'!$C$42</f>
        <v>2.9890048169439605E-5</v>
      </c>
    </row>
    <row r="324" spans="2:21">
      <c r="B324" s="79" t="s">
        <v>1073</v>
      </c>
      <c r="C324" s="76" t="s">
        <v>1074</v>
      </c>
      <c r="D324" s="89" t="s">
        <v>27</v>
      </c>
      <c r="E324" s="89" t="s">
        <v>912</v>
      </c>
      <c r="F324" s="76"/>
      <c r="G324" s="89" t="s">
        <v>918</v>
      </c>
      <c r="H324" s="76" t="s">
        <v>1072</v>
      </c>
      <c r="I324" s="76" t="s">
        <v>914</v>
      </c>
      <c r="J324" s="76"/>
      <c r="K324" s="86">
        <v>3.1899999999973851</v>
      </c>
      <c r="L324" s="89" t="s">
        <v>163</v>
      </c>
      <c r="M324" s="90">
        <v>7.0000000000000007E-2</v>
      </c>
      <c r="N324" s="90">
        <v>2.7299999999968339E-2</v>
      </c>
      <c r="O324" s="86">
        <v>36862.936831999999</v>
      </c>
      <c r="P324" s="88">
        <v>113.72</v>
      </c>
      <c r="Q324" s="76"/>
      <c r="R324" s="86">
        <v>145.29656310199999</v>
      </c>
      <c r="S324" s="87">
        <v>2.9492001017656989E-5</v>
      </c>
      <c r="T324" s="87">
        <f t="shared" si="9"/>
        <v>5.69132730970152E-4</v>
      </c>
      <c r="U324" s="87">
        <f>R324/'סכום נכסי הקרן'!$C$42</f>
        <v>6.197848890077217E-5</v>
      </c>
    </row>
    <row r="325" spans="2:21">
      <c r="B325" s="79" t="s">
        <v>1075</v>
      </c>
      <c r="C325" s="76" t="s">
        <v>1076</v>
      </c>
      <c r="D325" s="89" t="s">
        <v>27</v>
      </c>
      <c r="E325" s="89" t="s">
        <v>912</v>
      </c>
      <c r="F325" s="76"/>
      <c r="G325" s="89" t="s">
        <v>918</v>
      </c>
      <c r="H325" s="76" t="s">
        <v>1072</v>
      </c>
      <c r="I325" s="76" t="s">
        <v>914</v>
      </c>
      <c r="J325" s="76"/>
      <c r="K325" s="86">
        <v>5.660000000025355</v>
      </c>
      <c r="L325" s="89" t="s">
        <v>163</v>
      </c>
      <c r="M325" s="90">
        <v>5.1249999999999997E-2</v>
      </c>
      <c r="N325" s="90">
        <v>3.4000000000061092E-2</v>
      </c>
      <c r="O325" s="86">
        <v>17226.864000000001</v>
      </c>
      <c r="P325" s="88">
        <v>109.65</v>
      </c>
      <c r="Q325" s="76"/>
      <c r="R325" s="86">
        <v>65.470162599000005</v>
      </c>
      <c r="S325" s="87">
        <v>1.1484576000000001E-5</v>
      </c>
      <c r="T325" s="87">
        <f t="shared" si="9"/>
        <v>2.5644937252143358E-4</v>
      </c>
      <c r="U325" s="87">
        <f>R325/'סכום נכסי הקרן'!$C$42</f>
        <v>2.7927307152649481E-5</v>
      </c>
    </row>
    <row r="326" spans="2:21">
      <c r="B326" s="79" t="s">
        <v>1077</v>
      </c>
      <c r="C326" s="76" t="s">
        <v>1078</v>
      </c>
      <c r="D326" s="89" t="s">
        <v>27</v>
      </c>
      <c r="E326" s="89" t="s">
        <v>912</v>
      </c>
      <c r="F326" s="76"/>
      <c r="G326" s="89" t="s">
        <v>1001</v>
      </c>
      <c r="H326" s="76" t="s">
        <v>1069</v>
      </c>
      <c r="I326" s="76" t="s">
        <v>327</v>
      </c>
      <c r="J326" s="76"/>
      <c r="K326" s="86">
        <v>4.0900000001008641</v>
      </c>
      <c r="L326" s="89" t="s">
        <v>163</v>
      </c>
      <c r="M326" s="90">
        <v>4.6249999999999999E-2</v>
      </c>
      <c r="N326" s="90">
        <v>3.000000000041508E-2</v>
      </c>
      <c r="O326" s="86">
        <v>6380.32</v>
      </c>
      <c r="P326" s="88">
        <v>108.9427</v>
      </c>
      <c r="Q326" s="76"/>
      <c r="R326" s="86">
        <v>24.091796573</v>
      </c>
      <c r="S326" s="131">
        <f>6380.32/35000000</f>
        <v>1.8229485714285713E-4</v>
      </c>
      <c r="T326" s="87">
        <f t="shared" si="9"/>
        <v>9.4368577513724426E-5</v>
      </c>
      <c r="U326" s="87">
        <f>R326/'סכום נכסי הקרן'!$C$42</f>
        <v>1.027672723030011E-5</v>
      </c>
    </row>
    <row r="327" spans="2:21">
      <c r="B327" s="79" t="s">
        <v>1079</v>
      </c>
      <c r="C327" s="76" t="s">
        <v>1080</v>
      </c>
      <c r="D327" s="89" t="s">
        <v>27</v>
      </c>
      <c r="E327" s="89" t="s">
        <v>912</v>
      </c>
      <c r="F327" s="76"/>
      <c r="G327" s="89" t="s">
        <v>918</v>
      </c>
      <c r="H327" s="76" t="s">
        <v>1072</v>
      </c>
      <c r="I327" s="76" t="s">
        <v>914</v>
      </c>
      <c r="J327" s="76"/>
      <c r="K327" s="86">
        <v>5.3499999999878849</v>
      </c>
      <c r="L327" s="89" t="s">
        <v>163</v>
      </c>
      <c r="M327" s="90">
        <v>0.06</v>
      </c>
      <c r="N327" s="90">
        <v>6.1999999999828956E-2</v>
      </c>
      <c r="O327" s="86">
        <v>40208.776639999996</v>
      </c>
      <c r="P327" s="88">
        <v>100.6887</v>
      </c>
      <c r="Q327" s="76"/>
      <c r="R327" s="86">
        <v>140.32337060200001</v>
      </c>
      <c r="S327" s="87">
        <v>5.361170218666666E-5</v>
      </c>
      <c r="T327" s="87">
        <f t="shared" si="9"/>
        <v>5.4965252738695862E-4</v>
      </c>
      <c r="U327" s="87">
        <f>R327/'סכום נכסי הקרן'!$C$42</f>
        <v>5.9857096972552438E-5</v>
      </c>
    </row>
    <row r="328" spans="2:21">
      <c r="B328" s="79" t="s">
        <v>1081</v>
      </c>
      <c r="C328" s="76" t="s">
        <v>1082</v>
      </c>
      <c r="D328" s="89" t="s">
        <v>27</v>
      </c>
      <c r="E328" s="89" t="s">
        <v>912</v>
      </c>
      <c r="F328" s="76"/>
      <c r="G328" s="89" t="s">
        <v>1032</v>
      </c>
      <c r="H328" s="132" t="s">
        <v>1108</v>
      </c>
      <c r="I328" s="132" t="s">
        <v>914</v>
      </c>
      <c r="J328" s="76"/>
      <c r="K328" s="86">
        <v>6.6300000000177768</v>
      </c>
      <c r="L328" s="89" t="s">
        <v>163</v>
      </c>
      <c r="M328" s="90">
        <v>9.6250000000000002E-2</v>
      </c>
      <c r="N328" s="90">
        <v>6.8800000000161246E-2</v>
      </c>
      <c r="O328" s="86">
        <v>36367.824000000001</v>
      </c>
      <c r="P328" s="88">
        <v>120.0501</v>
      </c>
      <c r="Q328" s="76"/>
      <c r="R328" s="86">
        <v>151.32414903699998</v>
      </c>
      <c r="S328" s="87">
        <v>3.6367824E-5</v>
      </c>
      <c r="T328" s="87">
        <f t="shared" si="9"/>
        <v>5.927430378563209E-4</v>
      </c>
      <c r="U328" s="87">
        <f>R328/'סכום נכסי הקרן'!$C$42</f>
        <v>6.4549648603349504E-5</v>
      </c>
    </row>
    <row r="329" spans="2:21">
      <c r="B329" s="79" t="s">
        <v>1083</v>
      </c>
      <c r="C329" s="76" t="s">
        <v>1084</v>
      </c>
      <c r="D329" s="89" t="s">
        <v>27</v>
      </c>
      <c r="E329" s="89" t="s">
        <v>912</v>
      </c>
      <c r="F329" s="76"/>
      <c r="G329" s="89" t="s">
        <v>981</v>
      </c>
      <c r="H329" s="76" t="s">
        <v>1069</v>
      </c>
      <c r="I329" s="76" t="s">
        <v>327</v>
      </c>
      <c r="J329" s="76"/>
      <c r="K329" s="86">
        <v>8.5400000000152296</v>
      </c>
      <c r="L329" s="89" t="s">
        <v>163</v>
      </c>
      <c r="M329" s="90">
        <v>4.2500000000000003E-2</v>
      </c>
      <c r="N329" s="90">
        <v>3.5400000000082442E-2</v>
      </c>
      <c r="O329" s="86">
        <v>38919.951999999997</v>
      </c>
      <c r="P329" s="88">
        <v>106.1028</v>
      </c>
      <c r="Q329" s="76"/>
      <c r="R329" s="86">
        <v>143.12906548300001</v>
      </c>
      <c r="S329" s="87">
        <v>2.8829594074074071E-5</v>
      </c>
      <c r="T329" s="87">
        <f t="shared" si="9"/>
        <v>5.6064255189821645E-4</v>
      </c>
      <c r="U329" s="87">
        <f>R329/'סכום נכסי הקרן'!$C$42</f>
        <v>6.1053909376978938E-5</v>
      </c>
    </row>
    <row r="330" spans="2:21">
      <c r="B330" s="79" t="s">
        <v>1085</v>
      </c>
      <c r="C330" s="76" t="s">
        <v>1086</v>
      </c>
      <c r="D330" s="89" t="s">
        <v>27</v>
      </c>
      <c r="E330" s="89" t="s">
        <v>912</v>
      </c>
      <c r="F330" s="76"/>
      <c r="G330" s="89" t="s">
        <v>1087</v>
      </c>
      <c r="H330" s="76" t="s">
        <v>1069</v>
      </c>
      <c r="I330" s="76" t="s">
        <v>920</v>
      </c>
      <c r="J330" s="76"/>
      <c r="K330" s="86">
        <v>3.7299999999941513</v>
      </c>
      <c r="L330" s="89" t="s">
        <v>165</v>
      </c>
      <c r="M330" s="90">
        <v>0.03</v>
      </c>
      <c r="N330" s="90">
        <v>2.7100000000001585E-2</v>
      </c>
      <c r="O330" s="86">
        <v>31518.7808</v>
      </c>
      <c r="P330" s="88">
        <v>103.38500000000001</v>
      </c>
      <c r="Q330" s="76"/>
      <c r="R330" s="86">
        <v>126.52374313799999</v>
      </c>
      <c r="S330" s="87">
        <v>6.3037561599999997E-5</v>
      </c>
      <c r="T330" s="87">
        <f t="shared" ref="T330:T356" si="11">R330/$R$11</f>
        <v>4.9559880789571667E-4</v>
      </c>
      <c r="U330" s="87">
        <f>R330/'סכום נכסי הקרן'!$C$42</f>
        <v>5.3970653141035932E-5</v>
      </c>
    </row>
    <row r="331" spans="2:21">
      <c r="B331" s="79" t="s">
        <v>1088</v>
      </c>
      <c r="C331" s="76" t="s">
        <v>1089</v>
      </c>
      <c r="D331" s="89" t="s">
        <v>27</v>
      </c>
      <c r="E331" s="89" t="s">
        <v>912</v>
      </c>
      <c r="F331" s="76"/>
      <c r="G331" s="89" t="s">
        <v>951</v>
      </c>
      <c r="H331" s="76" t="s">
        <v>1069</v>
      </c>
      <c r="I331" s="76" t="s">
        <v>920</v>
      </c>
      <c r="J331" s="76"/>
      <c r="K331" s="86">
        <v>4.0199999999936384</v>
      </c>
      <c r="L331" s="89" t="s">
        <v>163</v>
      </c>
      <c r="M331" s="90">
        <v>3.7539999999999997E-2</v>
      </c>
      <c r="N331" s="90">
        <v>2.9099999999968193E-2</v>
      </c>
      <c r="O331" s="86">
        <v>43768.995199999998</v>
      </c>
      <c r="P331" s="88">
        <v>103.62220000000001</v>
      </c>
      <c r="Q331" s="76"/>
      <c r="R331" s="86">
        <v>157.19839465000001</v>
      </c>
      <c r="S331" s="87">
        <v>5.8358660266666665E-5</v>
      </c>
      <c r="T331" s="87">
        <f t="shared" si="11"/>
        <v>6.1575270427058533E-4</v>
      </c>
      <c r="U331" s="87">
        <f>R331/'סכום נכסי הקרן'!$C$42</f>
        <v>6.705539862766457E-5</v>
      </c>
    </row>
    <row r="332" spans="2:21">
      <c r="B332" s="79" t="s">
        <v>1090</v>
      </c>
      <c r="C332" s="76" t="s">
        <v>1091</v>
      </c>
      <c r="D332" s="89" t="s">
        <v>27</v>
      </c>
      <c r="E332" s="89" t="s">
        <v>912</v>
      </c>
      <c r="F332" s="76"/>
      <c r="G332" s="89" t="s">
        <v>954</v>
      </c>
      <c r="H332" s="76" t="s">
        <v>1069</v>
      </c>
      <c r="I332" s="76" t="s">
        <v>920</v>
      </c>
      <c r="J332" s="76"/>
      <c r="K332" s="86">
        <v>4.120000000052447</v>
      </c>
      <c r="L332" s="89" t="s">
        <v>163</v>
      </c>
      <c r="M332" s="90">
        <v>4.7500000000000001E-2</v>
      </c>
      <c r="N332" s="90">
        <v>3.0500000000262234E-2</v>
      </c>
      <c r="O332" s="86">
        <v>10208.512000000001</v>
      </c>
      <c r="P332" s="88">
        <v>107.7748</v>
      </c>
      <c r="Q332" s="76"/>
      <c r="R332" s="86">
        <v>38.133638900000001</v>
      </c>
      <c r="S332" s="87">
        <v>2.1302438556147727E-5</v>
      </c>
      <c r="T332" s="87">
        <f t="shared" si="11"/>
        <v>1.4937106278109811E-4</v>
      </c>
      <c r="U332" s="87">
        <f>R332/'סכום נכסי הקרן'!$C$42</f>
        <v>1.6266491545643252E-5</v>
      </c>
    </row>
    <row r="333" spans="2:21">
      <c r="B333" s="79" t="s">
        <v>1092</v>
      </c>
      <c r="C333" s="76" t="s">
        <v>1093</v>
      </c>
      <c r="D333" s="89" t="s">
        <v>27</v>
      </c>
      <c r="E333" s="89" t="s">
        <v>912</v>
      </c>
      <c r="F333" s="76"/>
      <c r="G333" s="89" t="s">
        <v>954</v>
      </c>
      <c r="H333" s="76" t="s">
        <v>1069</v>
      </c>
      <c r="I333" s="76" t="s">
        <v>920</v>
      </c>
      <c r="J333" s="76"/>
      <c r="K333" s="86">
        <v>5.7900000000229062</v>
      </c>
      <c r="L333" s="89" t="s">
        <v>163</v>
      </c>
      <c r="M333" s="90">
        <v>4.8750000000000002E-2</v>
      </c>
      <c r="N333" s="90">
        <v>3.3900000000136508E-2</v>
      </c>
      <c r="O333" s="86">
        <v>22969.151999999998</v>
      </c>
      <c r="P333" s="88">
        <v>108.5842</v>
      </c>
      <c r="Q333" s="76"/>
      <c r="R333" s="86">
        <v>86.445095037999991</v>
      </c>
      <c r="S333" s="87">
        <v>4.5480047045964853E-5</v>
      </c>
      <c r="T333" s="87">
        <f t="shared" si="11"/>
        <v>3.3860906251039917E-4</v>
      </c>
      <c r="U333" s="87">
        <f>R333/'סכום נכסי הקרן'!$C$42</f>
        <v>3.6874487936632613E-5</v>
      </c>
    </row>
    <row r="334" spans="2:21">
      <c r="B334" s="79" t="s">
        <v>1094</v>
      </c>
      <c r="C334" s="76" t="s">
        <v>1095</v>
      </c>
      <c r="D334" s="89" t="s">
        <v>27</v>
      </c>
      <c r="E334" s="89" t="s">
        <v>912</v>
      </c>
      <c r="F334" s="76"/>
      <c r="G334" s="89" t="s">
        <v>1087</v>
      </c>
      <c r="H334" s="76" t="s">
        <v>1069</v>
      </c>
      <c r="I334" s="76" t="s">
        <v>920</v>
      </c>
      <c r="J334" s="76"/>
      <c r="K334" s="86">
        <v>3.4400000000286077</v>
      </c>
      <c r="L334" s="89" t="s">
        <v>165</v>
      </c>
      <c r="M334" s="90">
        <v>4.2500000000000003E-2</v>
      </c>
      <c r="N334" s="90">
        <v>3.2000000000270611E-2</v>
      </c>
      <c r="O334" s="86">
        <v>12760.64</v>
      </c>
      <c r="P334" s="88">
        <v>104.416</v>
      </c>
      <c r="Q334" s="76"/>
      <c r="R334" s="86">
        <v>51.734995507999997</v>
      </c>
      <c r="S334" s="87">
        <v>4.2535466666666666E-5</v>
      </c>
      <c r="T334" s="87">
        <f t="shared" si="11"/>
        <v>2.026481470145063E-4</v>
      </c>
      <c r="U334" s="87">
        <f>R334/'סכום נכסי הקרן'!$C$42</f>
        <v>2.2068359886965141E-5</v>
      </c>
    </row>
    <row r="335" spans="2:21">
      <c r="B335" s="79" t="s">
        <v>1096</v>
      </c>
      <c r="C335" s="76" t="s">
        <v>1097</v>
      </c>
      <c r="D335" s="89" t="s">
        <v>27</v>
      </c>
      <c r="E335" s="89" t="s">
        <v>912</v>
      </c>
      <c r="F335" s="76"/>
      <c r="G335" s="89" t="s">
        <v>1098</v>
      </c>
      <c r="H335" s="76" t="s">
        <v>1069</v>
      </c>
      <c r="I335" s="76" t="s">
        <v>327</v>
      </c>
      <c r="J335" s="76"/>
      <c r="K335" s="86">
        <v>2.0899999999966576</v>
      </c>
      <c r="L335" s="89" t="s">
        <v>163</v>
      </c>
      <c r="M335" s="90">
        <v>4.7500000000000001E-2</v>
      </c>
      <c r="N335" s="90">
        <v>4.0399999999936445E-2</v>
      </c>
      <c r="O335" s="86">
        <v>51420.27494399999</v>
      </c>
      <c r="P335" s="88">
        <v>102.3952</v>
      </c>
      <c r="Q335" s="76"/>
      <c r="R335" s="86">
        <v>182.491502029</v>
      </c>
      <c r="S335" s="87">
        <v>5.7133638826666659E-5</v>
      </c>
      <c r="T335" s="87">
        <f t="shared" si="11"/>
        <v>7.1482686659076356E-4</v>
      </c>
      <c r="U335" s="87">
        <f>R335/'סכום נכסי הקרן'!$C$42</f>
        <v>7.7844563501818512E-5</v>
      </c>
    </row>
    <row r="336" spans="2:21">
      <c r="B336" s="79" t="s">
        <v>1099</v>
      </c>
      <c r="C336" s="76" t="s">
        <v>1100</v>
      </c>
      <c r="D336" s="89" t="s">
        <v>27</v>
      </c>
      <c r="E336" s="89" t="s">
        <v>912</v>
      </c>
      <c r="F336" s="76"/>
      <c r="G336" s="89" t="s">
        <v>933</v>
      </c>
      <c r="H336" s="76" t="s">
        <v>1072</v>
      </c>
      <c r="I336" s="76" t="s">
        <v>914</v>
      </c>
      <c r="J336" s="76"/>
      <c r="K336" s="86">
        <v>8.0000000002424868E-2</v>
      </c>
      <c r="L336" s="89" t="s">
        <v>163</v>
      </c>
      <c r="M336" s="90">
        <v>4.6249999999999999E-2</v>
      </c>
      <c r="N336" s="90">
        <v>1.2000000000363729E-3</v>
      </c>
      <c r="O336" s="86">
        <v>37498.416704000003</v>
      </c>
      <c r="P336" s="88">
        <v>101.5368</v>
      </c>
      <c r="Q336" s="76"/>
      <c r="R336" s="86">
        <v>131.966927121</v>
      </c>
      <c r="S336" s="87">
        <v>4.9997888938666671E-5</v>
      </c>
      <c r="T336" s="87">
        <f t="shared" si="11"/>
        <v>5.1691998782784634E-4</v>
      </c>
      <c r="U336" s="87">
        <f>R336/'סכום נכסי הקרן'!$C$42</f>
        <v>5.6292527181775599E-5</v>
      </c>
    </row>
    <row r="337" spans="2:21">
      <c r="B337" s="79" t="s">
        <v>1101</v>
      </c>
      <c r="C337" s="76" t="s">
        <v>1102</v>
      </c>
      <c r="D337" s="89" t="s">
        <v>27</v>
      </c>
      <c r="E337" s="89" t="s">
        <v>912</v>
      </c>
      <c r="F337" s="76"/>
      <c r="G337" s="89" t="s">
        <v>987</v>
      </c>
      <c r="H337" s="76" t="s">
        <v>1069</v>
      </c>
      <c r="I337" s="76" t="s">
        <v>327</v>
      </c>
      <c r="J337" s="76"/>
      <c r="K337" s="86">
        <v>3.5200000000049112</v>
      </c>
      <c r="L337" s="89" t="s">
        <v>163</v>
      </c>
      <c r="M337" s="90">
        <v>6.2539999999999998E-2</v>
      </c>
      <c r="N337" s="90">
        <v>4.1700000000079805E-2</v>
      </c>
      <c r="O337" s="86">
        <v>42110.112000000001</v>
      </c>
      <c r="P337" s="88">
        <v>111.61239999999999</v>
      </c>
      <c r="Q337" s="76"/>
      <c r="R337" s="86">
        <v>162.90234531000002</v>
      </c>
      <c r="S337" s="87">
        <v>3.2392393846153848E-5</v>
      </c>
      <c r="T337" s="87">
        <f t="shared" si="11"/>
        <v>6.38095318212292E-4</v>
      </c>
      <c r="U337" s="87">
        <f>R337/'סכום נכסי הקרן'!$C$42</f>
        <v>6.9488506714489618E-5</v>
      </c>
    </row>
    <row r="338" spans="2:21">
      <c r="B338" s="79" t="s">
        <v>1103</v>
      </c>
      <c r="C338" s="76" t="s">
        <v>1104</v>
      </c>
      <c r="D338" s="89" t="s">
        <v>27</v>
      </c>
      <c r="E338" s="89" t="s">
        <v>912</v>
      </c>
      <c r="F338" s="76"/>
      <c r="G338" s="89" t="s">
        <v>918</v>
      </c>
      <c r="H338" s="76" t="s">
        <v>1105</v>
      </c>
      <c r="I338" s="76" t="s">
        <v>327</v>
      </c>
      <c r="J338" s="76"/>
      <c r="K338" s="86">
        <v>7.5599999999991354</v>
      </c>
      <c r="L338" s="89" t="s">
        <v>163</v>
      </c>
      <c r="M338" s="90">
        <v>4.4999999999999998E-2</v>
      </c>
      <c r="N338" s="90">
        <v>4.8199999999989925E-2</v>
      </c>
      <c r="O338" s="86">
        <v>40961.654399999999</v>
      </c>
      <c r="P338" s="88">
        <v>97.825500000000005</v>
      </c>
      <c r="Q338" s="76"/>
      <c r="R338" s="86">
        <v>138.88588922700001</v>
      </c>
      <c r="S338" s="87">
        <v>2.7307769600000001E-5</v>
      </c>
      <c r="T338" s="87">
        <f t="shared" si="11"/>
        <v>5.4402185255745042E-4</v>
      </c>
      <c r="U338" s="87">
        <f>R338/'סכום נכסי הקרן'!$C$42</f>
        <v>5.9243917131657235E-5</v>
      </c>
    </row>
    <row r="339" spans="2:21">
      <c r="B339" s="79" t="s">
        <v>1106</v>
      </c>
      <c r="C339" s="76" t="s">
        <v>1107</v>
      </c>
      <c r="D339" s="89" t="s">
        <v>27</v>
      </c>
      <c r="E339" s="89" t="s">
        <v>912</v>
      </c>
      <c r="F339" s="76"/>
      <c r="G339" s="89" t="s">
        <v>963</v>
      </c>
      <c r="H339" s="76" t="s">
        <v>1108</v>
      </c>
      <c r="I339" s="76" t="s">
        <v>914</v>
      </c>
      <c r="J339" s="76"/>
      <c r="K339" s="86">
        <v>6.6899999999954778</v>
      </c>
      <c r="L339" s="89" t="s">
        <v>163</v>
      </c>
      <c r="M339" s="90">
        <v>3.6249999999999998E-2</v>
      </c>
      <c r="N339" s="90">
        <v>3.4499999999964975E-2</v>
      </c>
      <c r="O339" s="86">
        <v>44662.239999999998</v>
      </c>
      <c r="P339" s="88">
        <v>101.42910000000001</v>
      </c>
      <c r="Q339" s="76"/>
      <c r="R339" s="86">
        <v>157.011492159</v>
      </c>
      <c r="S339" s="87">
        <v>1.1165559999999999E-4</v>
      </c>
      <c r="T339" s="87">
        <f t="shared" si="11"/>
        <v>6.1502059937521155E-4</v>
      </c>
      <c r="U339" s="87">
        <f>R339/'סכום נכסי הקרן'!$C$42</f>
        <v>6.6975672488816818E-5</v>
      </c>
    </row>
    <row r="340" spans="2:21">
      <c r="B340" s="79" t="s">
        <v>1109</v>
      </c>
      <c r="C340" s="76" t="s">
        <v>1110</v>
      </c>
      <c r="D340" s="89" t="s">
        <v>27</v>
      </c>
      <c r="E340" s="89" t="s">
        <v>912</v>
      </c>
      <c r="F340" s="76"/>
      <c r="G340" s="89" t="s">
        <v>957</v>
      </c>
      <c r="H340" s="76" t="s">
        <v>1111</v>
      </c>
      <c r="I340" s="76" t="s">
        <v>914</v>
      </c>
      <c r="J340" s="76"/>
      <c r="K340" s="86">
        <v>1.2099999999924997</v>
      </c>
      <c r="L340" s="89" t="s">
        <v>163</v>
      </c>
      <c r="M340" s="90">
        <v>0.05</v>
      </c>
      <c r="N340" s="90">
        <v>4.8399999999908329E-2</v>
      </c>
      <c r="O340" s="86">
        <v>27307.7696</v>
      </c>
      <c r="P340" s="88">
        <v>101.4241</v>
      </c>
      <c r="Q340" s="76"/>
      <c r="R340" s="86">
        <v>95.996632532000007</v>
      </c>
      <c r="S340" s="87">
        <v>2.7307769600000001E-5</v>
      </c>
      <c r="T340" s="87">
        <f t="shared" si="11"/>
        <v>3.760228354370707E-4</v>
      </c>
      <c r="U340" s="87">
        <f>R340/'סכום נכסי הקרן'!$C$42</f>
        <v>4.0948843502370289E-5</v>
      </c>
    </row>
    <row r="341" spans="2:21">
      <c r="B341" s="79" t="s">
        <v>1112</v>
      </c>
      <c r="C341" s="76" t="s">
        <v>1113</v>
      </c>
      <c r="D341" s="89" t="s">
        <v>27</v>
      </c>
      <c r="E341" s="89" t="s">
        <v>912</v>
      </c>
      <c r="F341" s="76"/>
      <c r="G341" s="89" t="s">
        <v>987</v>
      </c>
      <c r="H341" s="76" t="s">
        <v>1111</v>
      </c>
      <c r="I341" s="76" t="s">
        <v>914</v>
      </c>
      <c r="J341" s="76"/>
      <c r="K341" s="86">
        <v>5.7699999999985199</v>
      </c>
      <c r="L341" s="89" t="s">
        <v>163</v>
      </c>
      <c r="M341" s="90">
        <v>0.04</v>
      </c>
      <c r="N341" s="90">
        <v>4.4199999999985203E-2</v>
      </c>
      <c r="O341" s="86">
        <v>39557.983999999997</v>
      </c>
      <c r="P341" s="88">
        <v>98.520300000000006</v>
      </c>
      <c r="Q341" s="76"/>
      <c r="R341" s="86">
        <v>135.07923155999998</v>
      </c>
      <c r="S341" s="87">
        <v>3.1646387199999997E-5</v>
      </c>
      <c r="T341" s="87">
        <f t="shared" si="11"/>
        <v>5.2911101483607028E-4</v>
      </c>
      <c r="U341" s="87">
        <f>R341/'סכום נכסי הקרן'!$C$42</f>
        <v>5.7620128619897502E-5</v>
      </c>
    </row>
    <row r="342" spans="2:21">
      <c r="B342" s="79" t="s">
        <v>1114</v>
      </c>
      <c r="C342" s="76" t="s">
        <v>1115</v>
      </c>
      <c r="D342" s="89" t="s">
        <v>27</v>
      </c>
      <c r="E342" s="89" t="s">
        <v>912</v>
      </c>
      <c r="F342" s="76"/>
      <c r="G342" s="89" t="s">
        <v>1098</v>
      </c>
      <c r="H342" s="76" t="s">
        <v>929</v>
      </c>
      <c r="I342" s="76" t="s">
        <v>920</v>
      </c>
      <c r="J342" s="76"/>
      <c r="K342" s="86">
        <v>6.4299999999877526</v>
      </c>
      <c r="L342" s="89" t="s">
        <v>165</v>
      </c>
      <c r="M342" s="90">
        <v>0.03</v>
      </c>
      <c r="N342" s="90">
        <v>3.6899999999836695E-2</v>
      </c>
      <c r="O342" s="86">
        <v>13015.852800000001</v>
      </c>
      <c r="P342" s="88">
        <v>96.934299999999993</v>
      </c>
      <c r="Q342" s="76"/>
      <c r="R342" s="86">
        <v>48.98861702</v>
      </c>
      <c r="S342" s="87">
        <v>2.60317056E-5</v>
      </c>
      <c r="T342" s="87">
        <f t="shared" si="11"/>
        <v>1.9189046730218006E-4</v>
      </c>
      <c r="U342" s="87">
        <f>R342/'סכום נכסי הקרן'!$C$42</f>
        <v>2.0896849804401569E-5</v>
      </c>
    </row>
    <row r="343" spans="2:21">
      <c r="B343" s="79" t="s">
        <v>1116</v>
      </c>
      <c r="C343" s="76" t="s">
        <v>1117</v>
      </c>
      <c r="D343" s="89" t="s">
        <v>27</v>
      </c>
      <c r="E343" s="89" t="s">
        <v>912</v>
      </c>
      <c r="F343" s="76"/>
      <c r="G343" s="89" t="s">
        <v>1098</v>
      </c>
      <c r="H343" s="76" t="s">
        <v>929</v>
      </c>
      <c r="I343" s="76" t="s">
        <v>920</v>
      </c>
      <c r="J343" s="76"/>
      <c r="K343" s="86">
        <v>4.7300000000119367</v>
      </c>
      <c r="L343" s="89" t="s">
        <v>166</v>
      </c>
      <c r="M343" s="90">
        <v>0.06</v>
      </c>
      <c r="N343" s="90">
        <v>4.7600000000138067E-2</v>
      </c>
      <c r="O343" s="86">
        <v>30242.716799999998</v>
      </c>
      <c r="P343" s="88">
        <v>108.0913</v>
      </c>
      <c r="Q343" s="76"/>
      <c r="R343" s="86">
        <v>139.06549025800001</v>
      </c>
      <c r="S343" s="87">
        <v>2.4194173439999998E-5</v>
      </c>
      <c r="T343" s="87">
        <f t="shared" si="11"/>
        <v>5.447253573278029E-4</v>
      </c>
      <c r="U343" s="87">
        <f>R343/'סכום נכסי הקרן'!$C$42</f>
        <v>5.9320528720181773E-5</v>
      </c>
    </row>
    <row r="344" spans="2:21">
      <c r="B344" s="79" t="s">
        <v>1118</v>
      </c>
      <c r="C344" s="76" t="s">
        <v>1119</v>
      </c>
      <c r="D344" s="89" t="s">
        <v>27</v>
      </c>
      <c r="E344" s="89" t="s">
        <v>912</v>
      </c>
      <c r="F344" s="76"/>
      <c r="G344" s="89" t="s">
        <v>1098</v>
      </c>
      <c r="H344" s="76" t="s">
        <v>929</v>
      </c>
      <c r="I344" s="76" t="s">
        <v>920</v>
      </c>
      <c r="J344" s="76"/>
      <c r="K344" s="86">
        <v>4.9200000000200479</v>
      </c>
      <c r="L344" s="89" t="s">
        <v>165</v>
      </c>
      <c r="M344" s="90">
        <v>0.05</v>
      </c>
      <c r="N344" s="90">
        <v>3.5700000000079821E-2</v>
      </c>
      <c r="O344" s="86">
        <v>12760.64</v>
      </c>
      <c r="P344" s="88">
        <v>108.7268</v>
      </c>
      <c r="Q344" s="76"/>
      <c r="R344" s="86">
        <v>53.870877901</v>
      </c>
      <c r="S344" s="87">
        <v>1.2760639999999999E-5</v>
      </c>
      <c r="T344" s="87">
        <f t="shared" si="11"/>
        <v>2.110144879203527E-4</v>
      </c>
      <c r="U344" s="87">
        <f>R344/'סכום נכסי הקרן'!$C$42</f>
        <v>2.2979453448723887E-5</v>
      </c>
    </row>
    <row r="345" spans="2:21">
      <c r="B345" s="79" t="s">
        <v>1120</v>
      </c>
      <c r="C345" s="76" t="s">
        <v>1121</v>
      </c>
      <c r="D345" s="89" t="s">
        <v>27</v>
      </c>
      <c r="E345" s="89" t="s">
        <v>912</v>
      </c>
      <c r="F345" s="76"/>
      <c r="G345" s="89" t="s">
        <v>1001</v>
      </c>
      <c r="H345" s="76" t="s">
        <v>929</v>
      </c>
      <c r="I345" s="76" t="s">
        <v>920</v>
      </c>
      <c r="J345" s="76"/>
      <c r="K345" s="86">
        <v>6.5200000000167737</v>
      </c>
      <c r="L345" s="89" t="s">
        <v>163</v>
      </c>
      <c r="M345" s="90">
        <v>5.8749999999999997E-2</v>
      </c>
      <c r="N345" s="90">
        <v>3.9200000000115323E-2</v>
      </c>
      <c r="O345" s="86">
        <v>38281.919999999998</v>
      </c>
      <c r="P345" s="88">
        <v>115.0256</v>
      </c>
      <c r="Q345" s="76"/>
      <c r="R345" s="86">
        <v>152.62186864699999</v>
      </c>
      <c r="S345" s="87">
        <v>3.8281919999999998E-5</v>
      </c>
      <c r="T345" s="87">
        <f t="shared" si="11"/>
        <v>5.9782625999113721E-4</v>
      </c>
      <c r="U345" s="87">
        <f>R345/'סכום נכסי הקרן'!$C$42</f>
        <v>6.5103210908799475E-5</v>
      </c>
    </row>
    <row r="346" spans="2:21">
      <c r="B346" s="79" t="s">
        <v>1122</v>
      </c>
      <c r="C346" s="76" t="s">
        <v>1123</v>
      </c>
      <c r="D346" s="89" t="s">
        <v>27</v>
      </c>
      <c r="E346" s="89" t="s">
        <v>912</v>
      </c>
      <c r="F346" s="76"/>
      <c r="G346" s="89" t="s">
        <v>918</v>
      </c>
      <c r="H346" s="76" t="s">
        <v>1111</v>
      </c>
      <c r="I346" s="76" t="s">
        <v>914</v>
      </c>
      <c r="J346" s="76"/>
      <c r="K346" s="86">
        <v>6.5900000000056584</v>
      </c>
      <c r="L346" s="89" t="s">
        <v>163</v>
      </c>
      <c r="M346" s="90">
        <v>5.1249999999999997E-2</v>
      </c>
      <c r="N346" s="90">
        <v>5.690000000006374E-2</v>
      </c>
      <c r="O346" s="86">
        <v>41685.182688000001</v>
      </c>
      <c r="P346" s="88">
        <v>96.643500000000003</v>
      </c>
      <c r="Q346" s="76"/>
      <c r="R346" s="86">
        <v>139.63140391900001</v>
      </c>
      <c r="S346" s="87">
        <v>7.5791241250909095E-5</v>
      </c>
      <c r="T346" s="87">
        <f t="shared" si="11"/>
        <v>5.4694206487065195E-4</v>
      </c>
      <c r="U346" s="87">
        <f>R346/'סכום נכסי הקרן'!$C$42</f>
        <v>5.9561927916475639E-5</v>
      </c>
    </row>
    <row r="347" spans="2:21">
      <c r="B347" s="79" t="s">
        <v>1124</v>
      </c>
      <c r="C347" s="76" t="s">
        <v>1125</v>
      </c>
      <c r="D347" s="89" t="s">
        <v>27</v>
      </c>
      <c r="E347" s="89" t="s">
        <v>912</v>
      </c>
      <c r="F347" s="76"/>
      <c r="G347" s="89" t="s">
        <v>918</v>
      </c>
      <c r="H347" s="76" t="s">
        <v>1111</v>
      </c>
      <c r="I347" s="76" t="s">
        <v>914</v>
      </c>
      <c r="J347" s="76"/>
      <c r="K347" s="86">
        <v>4.2499999998617497</v>
      </c>
      <c r="L347" s="89" t="s">
        <v>163</v>
      </c>
      <c r="M347" s="90">
        <v>6.5000000000000002E-2</v>
      </c>
      <c r="N347" s="90">
        <v>6.3399999997544684E-2</v>
      </c>
      <c r="O347" s="86">
        <v>2552.1280000000002</v>
      </c>
      <c r="P347" s="88">
        <v>102.21420000000001</v>
      </c>
      <c r="Q347" s="76"/>
      <c r="R347" s="86">
        <v>9.0415336329999985</v>
      </c>
      <c r="S347" s="87">
        <v>3.6192388634571645E-6</v>
      </c>
      <c r="T347" s="87">
        <f t="shared" si="11"/>
        <v>3.5416066415110798E-5</v>
      </c>
      <c r="U347" s="87">
        <f>R347/'סכום נכסי הקרן'!$C$42</f>
        <v>3.8568055565461282E-6</v>
      </c>
    </row>
    <row r="348" spans="2:21">
      <c r="B348" s="79" t="s">
        <v>1126</v>
      </c>
      <c r="C348" s="76" t="s">
        <v>1127</v>
      </c>
      <c r="D348" s="89" t="s">
        <v>27</v>
      </c>
      <c r="E348" s="89" t="s">
        <v>912</v>
      </c>
      <c r="F348" s="76"/>
      <c r="G348" s="89" t="s">
        <v>918</v>
      </c>
      <c r="H348" s="76" t="s">
        <v>1111</v>
      </c>
      <c r="I348" s="76" t="s">
        <v>914</v>
      </c>
      <c r="J348" s="76"/>
      <c r="K348" s="86">
        <v>5.2400000000059057</v>
      </c>
      <c r="L348" s="89" t="s">
        <v>163</v>
      </c>
      <c r="M348" s="90">
        <v>6.8750000000000006E-2</v>
      </c>
      <c r="N348" s="90">
        <v>6.020000000006643E-2</v>
      </c>
      <c r="O348" s="86">
        <v>29349.472000000002</v>
      </c>
      <c r="P348" s="88">
        <v>106.53700000000001</v>
      </c>
      <c r="Q348" s="76"/>
      <c r="R348" s="86">
        <v>108.37509321399999</v>
      </c>
      <c r="S348" s="87">
        <v>4.3203302057603477E-5</v>
      </c>
      <c r="T348" s="87">
        <f t="shared" si="11"/>
        <v>4.2450978504377017E-4</v>
      </c>
      <c r="U348" s="87">
        <f>R348/'סכום נכסי הקרן'!$C$42</f>
        <v>4.6229066734143487E-5</v>
      </c>
    </row>
    <row r="349" spans="2:21">
      <c r="B349" s="79" t="s">
        <v>1128</v>
      </c>
      <c r="C349" s="76" t="s">
        <v>1129</v>
      </c>
      <c r="D349" s="89" t="s">
        <v>27</v>
      </c>
      <c r="E349" s="89" t="s">
        <v>912</v>
      </c>
      <c r="F349" s="76"/>
      <c r="G349" s="89" t="s">
        <v>943</v>
      </c>
      <c r="H349" s="76" t="s">
        <v>1111</v>
      </c>
      <c r="I349" s="76" t="s">
        <v>914</v>
      </c>
      <c r="J349" s="76"/>
      <c r="K349" s="86">
        <v>2.810000000009345</v>
      </c>
      <c r="L349" s="89" t="s">
        <v>163</v>
      </c>
      <c r="M349" s="90">
        <v>4.6249999999999999E-2</v>
      </c>
      <c r="N349" s="90">
        <v>3.5900000000114216E-2</v>
      </c>
      <c r="O349" s="86">
        <v>26574.032800000001</v>
      </c>
      <c r="P349" s="88">
        <v>104.56780000000001</v>
      </c>
      <c r="Q349" s="76"/>
      <c r="R349" s="86">
        <v>96.312789509999988</v>
      </c>
      <c r="S349" s="87">
        <v>1.7716021866666668E-5</v>
      </c>
      <c r="T349" s="87">
        <f t="shared" si="11"/>
        <v>3.7726123557856668E-4</v>
      </c>
      <c r="U349" s="87">
        <f>R349/'סכום נכסי הקרן'!$C$42</f>
        <v>4.1083705135250882E-5</v>
      </c>
    </row>
    <row r="350" spans="2:21">
      <c r="B350" s="79" t="s">
        <v>1130</v>
      </c>
      <c r="C350" s="76" t="s">
        <v>1131</v>
      </c>
      <c r="D350" s="89" t="s">
        <v>27</v>
      </c>
      <c r="E350" s="89" t="s">
        <v>912</v>
      </c>
      <c r="F350" s="76"/>
      <c r="G350" s="89" t="s">
        <v>943</v>
      </c>
      <c r="H350" s="76" t="s">
        <v>1111</v>
      </c>
      <c r="I350" s="76" t="s">
        <v>914</v>
      </c>
      <c r="J350" s="76"/>
      <c r="K350" s="86">
        <v>1.9999999981865794E-2</v>
      </c>
      <c r="L350" s="89" t="s">
        <v>163</v>
      </c>
      <c r="M350" s="90">
        <v>4.6249999999999999E-2</v>
      </c>
      <c r="N350" s="90">
        <v>5.6300000001088056E-2</v>
      </c>
      <c r="O350" s="86">
        <v>5023.8639679999997</v>
      </c>
      <c r="P350" s="88">
        <v>101.34099999999999</v>
      </c>
      <c r="Q350" s="76"/>
      <c r="R350" s="86">
        <v>17.646212215999999</v>
      </c>
      <c r="S350" s="87">
        <v>1.0047727936E-5</v>
      </c>
      <c r="T350" s="87">
        <f t="shared" si="11"/>
        <v>6.9120953278988437E-5</v>
      </c>
      <c r="U350" s="87">
        <f>R350/'סכום נכסי הקרן'!$C$42</f>
        <v>7.5272638569037961E-6</v>
      </c>
    </row>
    <row r="351" spans="2:21">
      <c r="B351" s="79" t="s">
        <v>1132</v>
      </c>
      <c r="C351" s="76" t="s">
        <v>1133</v>
      </c>
      <c r="D351" s="89" t="s">
        <v>27</v>
      </c>
      <c r="E351" s="89" t="s">
        <v>912</v>
      </c>
      <c r="F351" s="76"/>
      <c r="G351" s="89" t="s">
        <v>957</v>
      </c>
      <c r="H351" s="76" t="s">
        <v>929</v>
      </c>
      <c r="I351" s="76" t="s">
        <v>920</v>
      </c>
      <c r="J351" s="76"/>
      <c r="K351" s="86">
        <v>8.2200000000123463</v>
      </c>
      <c r="L351" s="89" t="s">
        <v>163</v>
      </c>
      <c r="M351" s="90">
        <v>0.04</v>
      </c>
      <c r="N351" s="90">
        <v>4.2900000000058058E-2</v>
      </c>
      <c r="O351" s="86">
        <v>31901.599999999999</v>
      </c>
      <c r="P351" s="88">
        <v>98.151899999999998</v>
      </c>
      <c r="Q351" s="76"/>
      <c r="R351" s="86">
        <v>108.52747165300001</v>
      </c>
      <c r="S351" s="87">
        <v>4.2535466666666666E-5</v>
      </c>
      <c r="T351" s="87">
        <f t="shared" si="11"/>
        <v>4.2510665777962533E-4</v>
      </c>
      <c r="U351" s="87">
        <f>R351/'סכום נכסי הקרן'!$C$42</f>
        <v>4.6294066106383626E-5</v>
      </c>
    </row>
    <row r="352" spans="2:21">
      <c r="B352" s="79" t="s">
        <v>1134</v>
      </c>
      <c r="C352" s="76" t="s">
        <v>1135</v>
      </c>
      <c r="D352" s="89" t="s">
        <v>27</v>
      </c>
      <c r="E352" s="89" t="s">
        <v>912</v>
      </c>
      <c r="F352" s="76"/>
      <c r="G352" s="89" t="s">
        <v>943</v>
      </c>
      <c r="H352" s="76" t="s">
        <v>1136</v>
      </c>
      <c r="I352" s="76" t="s">
        <v>914</v>
      </c>
      <c r="J352" s="76"/>
      <c r="K352" s="86">
        <v>6.4400000000552255</v>
      </c>
      <c r="L352" s="89" t="s">
        <v>163</v>
      </c>
      <c r="M352" s="90">
        <v>4.4999999999999998E-2</v>
      </c>
      <c r="N352" s="90">
        <v>4.2200000000276135E-2</v>
      </c>
      <c r="O352" s="86">
        <v>8932.4480000000003</v>
      </c>
      <c r="P352" s="88">
        <v>102.937</v>
      </c>
      <c r="Q352" s="76"/>
      <c r="R352" s="86">
        <v>31.869155996</v>
      </c>
      <c r="S352" s="87">
        <v>3.2481629090909092E-6</v>
      </c>
      <c r="T352" s="87">
        <f t="shared" si="11"/>
        <v>1.2483282053261184E-4</v>
      </c>
      <c r="U352" s="87">
        <f>R352/'סכום נכסי הקרן'!$C$42</f>
        <v>1.3594279788906269E-5</v>
      </c>
    </row>
    <row r="353" spans="2:21">
      <c r="B353" s="79" t="s">
        <v>1137</v>
      </c>
      <c r="C353" s="76" t="s">
        <v>1138</v>
      </c>
      <c r="D353" s="89" t="s">
        <v>27</v>
      </c>
      <c r="E353" s="89" t="s">
        <v>912</v>
      </c>
      <c r="F353" s="76"/>
      <c r="G353" s="89" t="s">
        <v>943</v>
      </c>
      <c r="H353" s="76" t="s">
        <v>1136</v>
      </c>
      <c r="I353" s="76" t="s">
        <v>914</v>
      </c>
      <c r="J353" s="76"/>
      <c r="K353" s="86">
        <v>6.0800000000099956</v>
      </c>
      <c r="L353" s="89" t="s">
        <v>163</v>
      </c>
      <c r="M353" s="90">
        <v>4.7500000000000001E-2</v>
      </c>
      <c r="N353" s="90">
        <v>4.2400000000097256E-2</v>
      </c>
      <c r="O353" s="86">
        <v>40834.048000000003</v>
      </c>
      <c r="P353" s="88">
        <v>104.6121</v>
      </c>
      <c r="Q353" s="76"/>
      <c r="R353" s="86">
        <v>148.058407894</v>
      </c>
      <c r="S353" s="87">
        <v>1.3388212459016395E-5</v>
      </c>
      <c r="T353" s="87">
        <f t="shared" si="11"/>
        <v>5.7995099284385647E-4</v>
      </c>
      <c r="U353" s="87">
        <f>R353/'סכום נכסי הקרן'!$C$42</f>
        <v>6.3156596373737384E-5</v>
      </c>
    </row>
    <row r="354" spans="2:21">
      <c r="B354" s="79" t="s">
        <v>1139</v>
      </c>
      <c r="C354" s="76" t="s">
        <v>1140</v>
      </c>
      <c r="D354" s="89" t="s">
        <v>27</v>
      </c>
      <c r="E354" s="89" t="s">
        <v>912</v>
      </c>
      <c r="F354" s="76"/>
      <c r="G354" s="89" t="s">
        <v>918</v>
      </c>
      <c r="H354" s="132" t="s">
        <v>2502</v>
      </c>
      <c r="I354" s="132" t="s">
        <v>920</v>
      </c>
      <c r="J354" s="76"/>
      <c r="K354" s="86">
        <v>2.5000000000236744</v>
      </c>
      <c r="L354" s="89" t="s">
        <v>163</v>
      </c>
      <c r="M354" s="90">
        <v>7.7499999999999999E-2</v>
      </c>
      <c r="N354" s="90">
        <v>0.10260000000060289</v>
      </c>
      <c r="O354" s="86">
        <v>19114.481672000002</v>
      </c>
      <c r="P354" s="88">
        <v>95.636099999999999</v>
      </c>
      <c r="Q354" s="76"/>
      <c r="R354" s="86">
        <v>63.359682493000001</v>
      </c>
      <c r="S354" s="87">
        <v>4.9011491466666668E-5</v>
      </c>
      <c r="T354" s="87">
        <f t="shared" si="11"/>
        <v>2.4818253343906148E-4</v>
      </c>
      <c r="U354" s="87">
        <f>R354/'סכום נכסי הקרן'!$C$42</f>
        <v>2.7027049328015353E-5</v>
      </c>
    </row>
    <row r="355" spans="2:21">
      <c r="B355" s="79" t="s">
        <v>1145</v>
      </c>
      <c r="C355" s="76" t="s">
        <v>1146</v>
      </c>
      <c r="D355" s="89" t="s">
        <v>27</v>
      </c>
      <c r="E355" s="89" t="s">
        <v>912</v>
      </c>
      <c r="F355" s="76"/>
      <c r="G355" s="89" t="s">
        <v>1032</v>
      </c>
      <c r="H355" s="76" t="s">
        <v>694</v>
      </c>
      <c r="I355" s="76"/>
      <c r="J355" s="76"/>
      <c r="K355" s="86">
        <v>8.0200000000092633</v>
      </c>
      <c r="L355" s="89" t="s">
        <v>163</v>
      </c>
      <c r="M355" s="90">
        <v>4.1500000000000002E-2</v>
      </c>
      <c r="N355" s="90">
        <v>2.3300000000006614E-2</v>
      </c>
      <c r="O355" s="86">
        <v>37643.887999999999</v>
      </c>
      <c r="P355" s="88">
        <v>115.8377</v>
      </c>
      <c r="Q355" s="76"/>
      <c r="R355" s="86">
        <v>151.13781673</v>
      </c>
      <c r="S355" s="87">
        <v>3.7643888000000001E-5</v>
      </c>
      <c r="T355" s="87">
        <f t="shared" si="11"/>
        <v>5.9201316639558705E-4</v>
      </c>
      <c r="U355" s="87">
        <f>R355/'סכום נכסי הקרן'!$C$42</f>
        <v>6.4470165685276992E-5</v>
      </c>
    </row>
    <row r="356" spans="2:21">
      <c r="B356" s="79" t="s">
        <v>1149</v>
      </c>
      <c r="C356" s="76" t="s">
        <v>1150</v>
      </c>
      <c r="D356" s="89" t="s">
        <v>27</v>
      </c>
      <c r="E356" s="89" t="s">
        <v>912</v>
      </c>
      <c r="F356" s="76"/>
      <c r="G356" s="89" t="s">
        <v>963</v>
      </c>
      <c r="H356" s="76" t="s">
        <v>694</v>
      </c>
      <c r="I356" s="76"/>
      <c r="J356" s="76"/>
      <c r="K356" s="86">
        <v>4.1399999999940871</v>
      </c>
      <c r="L356" s="89" t="s">
        <v>163</v>
      </c>
      <c r="M356" s="90">
        <v>4.2500000000000003E-2</v>
      </c>
      <c r="N356" s="90">
        <v>6.9899999999826642E-2</v>
      </c>
      <c r="O356" s="86">
        <v>47214.367999999995</v>
      </c>
      <c r="P356" s="88">
        <v>90.947599999999994</v>
      </c>
      <c r="Q356" s="76"/>
      <c r="R356" s="86">
        <v>148.831126842</v>
      </c>
      <c r="S356" s="87">
        <v>9.9398669473684198E-5</v>
      </c>
      <c r="T356" s="87">
        <f t="shared" si="11"/>
        <v>5.8297776536867451E-4</v>
      </c>
      <c r="U356" s="87">
        <f>R356/'סכום נכסי הקרן'!$C$42</f>
        <v>6.3486211553336733E-5</v>
      </c>
    </row>
    <row r="357" spans="2:21">
      <c r="B357" s="133"/>
      <c r="C357" s="133"/>
      <c r="D357" s="133"/>
      <c r="E357" s="133"/>
      <c r="F357" s="133"/>
      <c r="G357" s="134"/>
      <c r="H357" s="134"/>
      <c r="I357" s="134"/>
      <c r="J357" s="134"/>
      <c r="K357" s="134"/>
    </row>
    <row r="358" spans="2:21">
      <c r="B358" s="133"/>
      <c r="C358" s="133"/>
      <c r="D358" s="133"/>
      <c r="E358" s="133"/>
      <c r="F358" s="133"/>
      <c r="G358" s="134"/>
      <c r="H358" s="134"/>
      <c r="I358" s="134"/>
      <c r="J358" s="134"/>
      <c r="K358" s="134"/>
    </row>
    <row r="359" spans="2:21">
      <c r="B359" s="133"/>
      <c r="C359" s="134"/>
      <c r="D359" s="134"/>
      <c r="E359" s="134"/>
      <c r="F359" s="134"/>
      <c r="G359" s="134"/>
      <c r="H359" s="134"/>
      <c r="I359" s="134"/>
      <c r="J359" s="134"/>
      <c r="K359" s="134"/>
    </row>
    <row r="360" spans="2:21">
      <c r="B360" s="133"/>
      <c r="C360" s="134"/>
      <c r="D360" s="134"/>
      <c r="E360" s="134"/>
      <c r="F360" s="134"/>
      <c r="G360" s="134"/>
      <c r="H360" s="134"/>
      <c r="I360" s="134"/>
      <c r="J360" s="134"/>
      <c r="K360" s="134"/>
    </row>
    <row r="361" spans="2:21">
      <c r="B361" s="133"/>
      <c r="C361" s="134"/>
      <c r="D361" s="134"/>
      <c r="E361" s="134"/>
      <c r="F361" s="134"/>
      <c r="G361" s="134"/>
      <c r="H361" s="134"/>
      <c r="I361" s="134"/>
      <c r="J361" s="134"/>
      <c r="K361" s="134"/>
    </row>
    <row r="362" spans="2:21">
      <c r="B362" s="135" t="s">
        <v>257</v>
      </c>
      <c r="C362" s="136"/>
      <c r="D362" s="136"/>
      <c r="E362" s="136"/>
      <c r="F362" s="136"/>
      <c r="G362" s="136"/>
      <c r="H362" s="136"/>
      <c r="I362" s="136"/>
      <c r="J362" s="136"/>
      <c r="K362" s="136"/>
    </row>
    <row r="363" spans="2:21">
      <c r="B363" s="135" t="s">
        <v>111</v>
      </c>
      <c r="C363" s="136"/>
      <c r="D363" s="136"/>
      <c r="E363" s="136"/>
      <c r="F363" s="136"/>
      <c r="G363" s="136"/>
      <c r="H363" s="136"/>
      <c r="I363" s="136"/>
      <c r="J363" s="136"/>
      <c r="K363" s="136"/>
    </row>
    <row r="364" spans="2:21">
      <c r="B364" s="135" t="s">
        <v>239</v>
      </c>
      <c r="C364" s="136"/>
      <c r="D364" s="136"/>
      <c r="E364" s="136"/>
      <c r="F364" s="136"/>
      <c r="G364" s="136"/>
      <c r="H364" s="136"/>
      <c r="I364" s="136"/>
      <c r="J364" s="136"/>
      <c r="K364" s="136"/>
    </row>
    <row r="365" spans="2:21">
      <c r="B365" s="135" t="s">
        <v>247</v>
      </c>
      <c r="C365" s="136"/>
      <c r="D365" s="136"/>
      <c r="E365" s="136"/>
      <c r="F365" s="136"/>
      <c r="G365" s="136"/>
      <c r="H365" s="136"/>
      <c r="I365" s="136"/>
      <c r="J365" s="136"/>
      <c r="K365" s="136"/>
    </row>
    <row r="366" spans="2:21">
      <c r="B366" s="153" t="s">
        <v>253</v>
      </c>
      <c r="C366" s="153"/>
      <c r="D366" s="153"/>
      <c r="E366" s="153"/>
      <c r="F366" s="153"/>
      <c r="G366" s="153"/>
      <c r="H366" s="153"/>
      <c r="I366" s="153"/>
      <c r="J366" s="153"/>
      <c r="K366" s="153"/>
    </row>
    <row r="367" spans="2:21">
      <c r="B367" s="133"/>
      <c r="C367" s="134"/>
      <c r="D367" s="134"/>
      <c r="E367" s="134"/>
      <c r="F367" s="134"/>
      <c r="G367" s="134"/>
      <c r="H367" s="134"/>
      <c r="I367" s="134"/>
      <c r="J367" s="134"/>
      <c r="K367" s="134"/>
    </row>
    <row r="368" spans="2:21">
      <c r="B368" s="133"/>
      <c r="C368" s="134"/>
      <c r="D368" s="134"/>
      <c r="E368" s="134"/>
      <c r="F368" s="134"/>
      <c r="G368" s="134"/>
      <c r="H368" s="134"/>
      <c r="I368" s="134"/>
      <c r="J368" s="134"/>
      <c r="K368" s="134"/>
    </row>
    <row r="369" spans="2:11">
      <c r="B369" s="133"/>
      <c r="C369" s="134"/>
      <c r="D369" s="134"/>
      <c r="E369" s="134"/>
      <c r="F369" s="134"/>
      <c r="G369" s="134"/>
      <c r="H369" s="134"/>
      <c r="I369" s="134"/>
      <c r="J369" s="134"/>
      <c r="K369" s="134"/>
    </row>
    <row r="370" spans="2:11">
      <c r="B370" s="133"/>
      <c r="C370" s="134"/>
      <c r="D370" s="134"/>
      <c r="E370" s="134"/>
      <c r="F370" s="134"/>
      <c r="G370" s="134"/>
      <c r="H370" s="134"/>
      <c r="I370" s="134"/>
      <c r="J370" s="134"/>
      <c r="K370" s="134"/>
    </row>
    <row r="371" spans="2:11">
      <c r="B371" s="133"/>
      <c r="C371" s="134"/>
      <c r="D371" s="134"/>
      <c r="E371" s="134"/>
      <c r="F371" s="134"/>
      <c r="G371" s="134"/>
      <c r="H371" s="134"/>
      <c r="I371" s="134"/>
      <c r="J371" s="134"/>
      <c r="K371" s="134"/>
    </row>
    <row r="372" spans="2:11">
      <c r="B372" s="133"/>
      <c r="C372" s="134"/>
      <c r="D372" s="134"/>
      <c r="E372" s="134"/>
      <c r="F372" s="134"/>
      <c r="G372" s="134"/>
      <c r="H372" s="134"/>
      <c r="I372" s="134"/>
      <c r="J372" s="134"/>
      <c r="K372" s="134"/>
    </row>
    <row r="373" spans="2:11">
      <c r="B373" s="133"/>
      <c r="C373" s="134"/>
      <c r="D373" s="134"/>
      <c r="E373" s="134"/>
      <c r="F373" s="134"/>
      <c r="G373" s="134"/>
      <c r="H373" s="134"/>
      <c r="I373" s="134"/>
      <c r="J373" s="134"/>
      <c r="K373" s="134"/>
    </row>
    <row r="374" spans="2:11">
      <c r="B374" s="133"/>
      <c r="C374" s="134"/>
      <c r="D374" s="134"/>
      <c r="E374" s="134"/>
      <c r="F374" s="134"/>
      <c r="G374" s="134"/>
      <c r="H374" s="134"/>
      <c r="I374" s="134"/>
      <c r="J374" s="134"/>
      <c r="K374" s="134"/>
    </row>
    <row r="375" spans="2:11">
      <c r="B375" s="133"/>
      <c r="C375" s="134"/>
      <c r="D375" s="134"/>
      <c r="E375" s="134"/>
      <c r="F375" s="134"/>
      <c r="G375" s="134"/>
      <c r="H375" s="134"/>
      <c r="I375" s="134"/>
      <c r="J375" s="134"/>
      <c r="K375" s="134"/>
    </row>
    <row r="376" spans="2:11">
      <c r="B376" s="133"/>
      <c r="C376" s="134"/>
      <c r="D376" s="134"/>
      <c r="E376" s="134"/>
      <c r="F376" s="134"/>
      <c r="G376" s="134"/>
      <c r="H376" s="134"/>
      <c r="I376" s="134"/>
      <c r="J376" s="134"/>
      <c r="K376" s="134"/>
    </row>
    <row r="377" spans="2:11">
      <c r="B377" s="133"/>
      <c r="C377" s="134"/>
      <c r="D377" s="134"/>
      <c r="E377" s="134"/>
      <c r="F377" s="134"/>
      <c r="G377" s="134"/>
      <c r="H377" s="134"/>
      <c r="I377" s="134"/>
      <c r="J377" s="134"/>
      <c r="K377" s="134"/>
    </row>
    <row r="378" spans="2:11">
      <c r="B378" s="133"/>
      <c r="C378" s="134"/>
      <c r="D378" s="134"/>
      <c r="E378" s="134"/>
      <c r="F378" s="134"/>
      <c r="G378" s="134"/>
      <c r="H378" s="134"/>
      <c r="I378" s="134"/>
      <c r="J378" s="134"/>
      <c r="K378" s="134"/>
    </row>
    <row r="379" spans="2:11">
      <c r="B379" s="133"/>
      <c r="C379" s="134"/>
      <c r="D379" s="134"/>
      <c r="E379" s="134"/>
      <c r="F379" s="134"/>
      <c r="G379" s="134"/>
      <c r="H379" s="134"/>
      <c r="I379" s="134"/>
      <c r="J379" s="134"/>
      <c r="K379" s="134"/>
    </row>
    <row r="380" spans="2:11">
      <c r="B380" s="133"/>
      <c r="C380" s="134"/>
      <c r="D380" s="134"/>
      <c r="E380" s="134"/>
      <c r="F380" s="134"/>
      <c r="G380" s="134"/>
      <c r="H380" s="134"/>
      <c r="I380" s="134"/>
      <c r="J380" s="134"/>
      <c r="K380" s="134"/>
    </row>
    <row r="381" spans="2:11">
      <c r="B381" s="133"/>
      <c r="C381" s="134"/>
      <c r="D381" s="134"/>
      <c r="E381" s="134"/>
      <c r="F381" s="134"/>
      <c r="G381" s="134"/>
      <c r="H381" s="134"/>
      <c r="I381" s="134"/>
      <c r="J381" s="134"/>
      <c r="K381" s="134"/>
    </row>
    <row r="382" spans="2:11">
      <c r="B382" s="133"/>
      <c r="C382" s="134"/>
      <c r="D382" s="134"/>
      <c r="E382" s="134"/>
      <c r="F382" s="134"/>
      <c r="G382" s="134"/>
      <c r="H382" s="134"/>
      <c r="I382" s="134"/>
      <c r="J382" s="134"/>
      <c r="K382" s="134"/>
    </row>
    <row r="383" spans="2:11">
      <c r="B383" s="133"/>
      <c r="C383" s="134"/>
      <c r="D383" s="134"/>
      <c r="E383" s="134"/>
      <c r="F383" s="134"/>
      <c r="G383" s="134"/>
      <c r="H383" s="134"/>
      <c r="I383" s="134"/>
      <c r="J383" s="134"/>
      <c r="K383" s="134"/>
    </row>
    <row r="384" spans="2:11">
      <c r="B384" s="133"/>
      <c r="C384" s="134"/>
      <c r="D384" s="134"/>
      <c r="E384" s="134"/>
      <c r="F384" s="134"/>
      <c r="G384" s="134"/>
      <c r="H384" s="134"/>
      <c r="I384" s="134"/>
      <c r="J384" s="134"/>
      <c r="K384" s="134"/>
    </row>
    <row r="385" spans="2:11">
      <c r="B385" s="133"/>
      <c r="C385" s="134"/>
      <c r="D385" s="134"/>
      <c r="E385" s="134"/>
      <c r="F385" s="134"/>
      <c r="G385" s="134"/>
      <c r="H385" s="134"/>
      <c r="I385" s="134"/>
      <c r="J385" s="134"/>
      <c r="K385" s="134"/>
    </row>
    <row r="386" spans="2:11">
      <c r="B386" s="133"/>
      <c r="C386" s="134"/>
      <c r="D386" s="134"/>
      <c r="E386" s="134"/>
      <c r="F386" s="134"/>
      <c r="G386" s="134"/>
      <c r="H386" s="134"/>
      <c r="I386" s="134"/>
      <c r="J386" s="134"/>
      <c r="K386" s="134"/>
    </row>
    <row r="387" spans="2:11">
      <c r="B387" s="133"/>
      <c r="C387" s="134"/>
      <c r="D387" s="134"/>
      <c r="E387" s="134"/>
      <c r="F387" s="134"/>
      <c r="G387" s="134"/>
      <c r="H387" s="134"/>
      <c r="I387" s="134"/>
      <c r="J387" s="134"/>
      <c r="K387" s="134"/>
    </row>
    <row r="388" spans="2:11">
      <c r="B388" s="133"/>
      <c r="C388" s="134"/>
      <c r="D388" s="134"/>
      <c r="E388" s="134"/>
      <c r="F388" s="134"/>
      <c r="G388" s="134"/>
      <c r="H388" s="134"/>
      <c r="I388" s="134"/>
      <c r="J388" s="134"/>
      <c r="K388" s="134"/>
    </row>
    <row r="389" spans="2:11">
      <c r="B389" s="133"/>
      <c r="C389" s="134"/>
      <c r="D389" s="134"/>
      <c r="E389" s="134"/>
      <c r="F389" s="134"/>
      <c r="G389" s="134"/>
      <c r="H389" s="134"/>
      <c r="I389" s="134"/>
      <c r="J389" s="134"/>
      <c r="K389" s="134"/>
    </row>
    <row r="390" spans="2:11">
      <c r="B390" s="133"/>
      <c r="C390" s="134"/>
      <c r="D390" s="134"/>
      <c r="E390" s="134"/>
      <c r="F390" s="134"/>
      <c r="G390" s="134"/>
      <c r="H390" s="134"/>
      <c r="I390" s="134"/>
      <c r="J390" s="134"/>
      <c r="K390" s="134"/>
    </row>
    <row r="391" spans="2:11">
      <c r="B391" s="133"/>
      <c r="C391" s="134"/>
      <c r="D391" s="134"/>
      <c r="E391" s="134"/>
      <c r="F391" s="134"/>
      <c r="G391" s="134"/>
      <c r="H391" s="134"/>
      <c r="I391" s="134"/>
      <c r="J391" s="134"/>
      <c r="K391" s="134"/>
    </row>
    <row r="392" spans="2:11">
      <c r="B392" s="133"/>
      <c r="C392" s="134"/>
      <c r="D392" s="134"/>
      <c r="E392" s="134"/>
      <c r="F392" s="134"/>
      <c r="G392" s="134"/>
      <c r="H392" s="134"/>
      <c r="I392" s="134"/>
      <c r="J392" s="134"/>
      <c r="K392" s="134"/>
    </row>
    <row r="393" spans="2:11">
      <c r="B393" s="133"/>
      <c r="C393" s="134"/>
      <c r="D393" s="134"/>
      <c r="E393" s="134"/>
      <c r="F393" s="134"/>
      <c r="G393" s="134"/>
      <c r="H393" s="134"/>
      <c r="I393" s="134"/>
      <c r="J393" s="134"/>
      <c r="K393" s="134"/>
    </row>
    <row r="394" spans="2:11">
      <c r="B394" s="133"/>
      <c r="C394" s="134"/>
      <c r="D394" s="134"/>
      <c r="E394" s="134"/>
      <c r="F394" s="134"/>
      <c r="G394" s="134"/>
      <c r="H394" s="134"/>
      <c r="I394" s="134"/>
      <c r="J394" s="134"/>
      <c r="K394" s="134"/>
    </row>
    <row r="395" spans="2:11">
      <c r="B395" s="133"/>
      <c r="C395" s="134"/>
      <c r="D395" s="134"/>
      <c r="E395" s="134"/>
      <c r="F395" s="134"/>
      <c r="G395" s="134"/>
      <c r="H395" s="134"/>
      <c r="I395" s="134"/>
      <c r="J395" s="134"/>
      <c r="K395" s="134"/>
    </row>
    <row r="396" spans="2:11">
      <c r="B396" s="133"/>
      <c r="C396" s="134"/>
      <c r="D396" s="134"/>
      <c r="E396" s="134"/>
      <c r="F396" s="134"/>
      <c r="G396" s="134"/>
      <c r="H396" s="134"/>
      <c r="I396" s="134"/>
      <c r="J396" s="134"/>
      <c r="K396" s="134"/>
    </row>
    <row r="397" spans="2:11">
      <c r="B397" s="133"/>
      <c r="C397" s="134"/>
      <c r="D397" s="134"/>
      <c r="E397" s="134"/>
      <c r="F397" s="134"/>
      <c r="G397" s="134"/>
      <c r="H397" s="134"/>
      <c r="I397" s="134"/>
      <c r="J397" s="134"/>
      <c r="K397" s="134"/>
    </row>
    <row r="398" spans="2:11">
      <c r="B398" s="133"/>
      <c r="C398" s="134"/>
      <c r="D398" s="134"/>
      <c r="E398" s="134"/>
      <c r="F398" s="134"/>
      <c r="G398" s="134"/>
      <c r="H398" s="134"/>
      <c r="I398" s="134"/>
      <c r="J398" s="134"/>
      <c r="K398" s="134"/>
    </row>
    <row r="399" spans="2:11">
      <c r="B399" s="133"/>
      <c r="C399" s="134"/>
      <c r="D399" s="134"/>
      <c r="E399" s="134"/>
      <c r="F399" s="134"/>
      <c r="G399" s="134"/>
      <c r="H399" s="134"/>
      <c r="I399" s="134"/>
      <c r="J399" s="134"/>
      <c r="K399" s="134"/>
    </row>
    <row r="400" spans="2:11">
      <c r="B400" s="133"/>
      <c r="C400" s="134"/>
      <c r="D400" s="134"/>
      <c r="E400" s="134"/>
      <c r="F400" s="134"/>
      <c r="G400" s="134"/>
      <c r="H400" s="134"/>
      <c r="I400" s="134"/>
      <c r="J400" s="134"/>
      <c r="K400" s="134"/>
    </row>
    <row r="401" spans="2:11">
      <c r="B401" s="133"/>
      <c r="C401" s="134"/>
      <c r="D401" s="134"/>
      <c r="E401" s="134"/>
      <c r="F401" s="134"/>
      <c r="G401" s="134"/>
      <c r="H401" s="134"/>
      <c r="I401" s="134"/>
      <c r="J401" s="134"/>
      <c r="K401" s="134"/>
    </row>
    <row r="402" spans="2:11">
      <c r="B402" s="133"/>
      <c r="C402" s="134"/>
      <c r="D402" s="134"/>
      <c r="E402" s="134"/>
      <c r="F402" s="134"/>
      <c r="G402" s="134"/>
      <c r="H402" s="134"/>
      <c r="I402" s="134"/>
      <c r="J402" s="134"/>
      <c r="K402" s="134"/>
    </row>
    <row r="403" spans="2:11">
      <c r="B403" s="133"/>
      <c r="C403" s="134"/>
      <c r="D403" s="134"/>
      <c r="E403" s="134"/>
      <c r="F403" s="134"/>
      <c r="G403" s="134"/>
      <c r="H403" s="134"/>
      <c r="I403" s="134"/>
      <c r="J403" s="134"/>
      <c r="K403" s="134"/>
    </row>
    <row r="404" spans="2:11">
      <c r="B404" s="133"/>
      <c r="C404" s="134"/>
      <c r="D404" s="134"/>
      <c r="E404" s="134"/>
      <c r="F404" s="134"/>
      <c r="G404" s="134"/>
      <c r="H404" s="134"/>
      <c r="I404" s="134"/>
      <c r="J404" s="134"/>
      <c r="K404" s="134"/>
    </row>
    <row r="405" spans="2:11">
      <c r="B405" s="133"/>
      <c r="C405" s="134"/>
      <c r="D405" s="134"/>
      <c r="E405" s="134"/>
      <c r="F405" s="134"/>
      <c r="G405" s="134"/>
      <c r="H405" s="134"/>
      <c r="I405" s="134"/>
      <c r="J405" s="134"/>
      <c r="K405" s="134"/>
    </row>
    <row r="406" spans="2:11">
      <c r="B406" s="133"/>
      <c r="C406" s="134"/>
      <c r="D406" s="134"/>
      <c r="E406" s="134"/>
      <c r="F406" s="134"/>
      <c r="G406" s="134"/>
      <c r="H406" s="134"/>
      <c r="I406" s="134"/>
      <c r="J406" s="134"/>
      <c r="K406" s="134"/>
    </row>
    <row r="407" spans="2:11">
      <c r="B407" s="133"/>
      <c r="C407" s="134"/>
      <c r="D407" s="134"/>
      <c r="E407" s="134"/>
      <c r="F407" s="134"/>
      <c r="G407" s="134"/>
      <c r="H407" s="134"/>
      <c r="I407" s="134"/>
      <c r="J407" s="134"/>
      <c r="K407" s="134"/>
    </row>
    <row r="408" spans="2:11">
      <c r="B408" s="133"/>
      <c r="C408" s="134"/>
      <c r="D408" s="134"/>
      <c r="E408" s="134"/>
      <c r="F408" s="134"/>
      <c r="G408" s="134"/>
      <c r="H408" s="134"/>
      <c r="I408" s="134"/>
      <c r="J408" s="134"/>
      <c r="K408" s="134"/>
    </row>
    <row r="409" spans="2:11">
      <c r="B409" s="133"/>
      <c r="C409" s="134"/>
      <c r="D409" s="134"/>
      <c r="E409" s="134"/>
      <c r="F409" s="134"/>
      <c r="G409" s="134"/>
      <c r="H409" s="134"/>
      <c r="I409" s="134"/>
      <c r="J409" s="134"/>
      <c r="K409" s="134"/>
    </row>
    <row r="410" spans="2:11">
      <c r="B410" s="133"/>
      <c r="C410" s="134"/>
      <c r="D410" s="134"/>
      <c r="E410" s="134"/>
      <c r="F410" s="134"/>
      <c r="G410" s="134"/>
      <c r="H410" s="134"/>
      <c r="I410" s="134"/>
      <c r="J410" s="134"/>
      <c r="K410" s="134"/>
    </row>
    <row r="411" spans="2:11">
      <c r="B411" s="133"/>
      <c r="C411" s="134"/>
      <c r="D411" s="134"/>
      <c r="E411" s="134"/>
      <c r="F411" s="134"/>
      <c r="G411" s="134"/>
      <c r="H411" s="134"/>
      <c r="I411" s="134"/>
      <c r="J411" s="134"/>
      <c r="K411" s="134"/>
    </row>
    <row r="412" spans="2:11">
      <c r="B412" s="133"/>
      <c r="C412" s="134"/>
      <c r="D412" s="134"/>
      <c r="E412" s="134"/>
      <c r="F412" s="134"/>
      <c r="G412" s="134"/>
      <c r="H412" s="134"/>
      <c r="I412" s="134"/>
      <c r="J412" s="134"/>
      <c r="K412" s="134"/>
    </row>
    <row r="413" spans="2:11">
      <c r="B413" s="133"/>
      <c r="C413" s="134"/>
      <c r="D413" s="134"/>
      <c r="E413" s="134"/>
      <c r="F413" s="134"/>
      <c r="G413" s="134"/>
      <c r="H413" s="134"/>
      <c r="I413" s="134"/>
      <c r="J413" s="134"/>
      <c r="K413" s="134"/>
    </row>
    <row r="414" spans="2:11">
      <c r="B414" s="133"/>
      <c r="C414" s="134"/>
      <c r="D414" s="134"/>
      <c r="E414" s="134"/>
      <c r="F414" s="134"/>
      <c r="G414" s="134"/>
      <c r="H414" s="134"/>
      <c r="I414" s="134"/>
      <c r="J414" s="134"/>
      <c r="K414" s="134"/>
    </row>
    <row r="415" spans="2:11">
      <c r="B415" s="133"/>
      <c r="C415" s="134"/>
      <c r="D415" s="134"/>
      <c r="E415" s="134"/>
      <c r="F415" s="134"/>
      <c r="G415" s="134"/>
      <c r="H415" s="134"/>
      <c r="I415" s="134"/>
      <c r="J415" s="134"/>
      <c r="K415" s="134"/>
    </row>
    <row r="416" spans="2:11">
      <c r="B416" s="133"/>
      <c r="C416" s="134"/>
      <c r="D416" s="134"/>
      <c r="E416" s="134"/>
      <c r="F416" s="134"/>
      <c r="G416" s="134"/>
      <c r="H416" s="134"/>
      <c r="I416" s="134"/>
      <c r="J416" s="134"/>
      <c r="K416" s="134"/>
    </row>
    <row r="417" spans="2:11">
      <c r="B417" s="133"/>
      <c r="C417" s="134"/>
      <c r="D417" s="134"/>
      <c r="E417" s="134"/>
      <c r="F417" s="134"/>
      <c r="G417" s="134"/>
      <c r="H417" s="134"/>
      <c r="I417" s="134"/>
      <c r="J417" s="134"/>
      <c r="K417" s="134"/>
    </row>
    <row r="418" spans="2:11">
      <c r="B418" s="133"/>
      <c r="C418" s="134"/>
      <c r="D418" s="134"/>
      <c r="E418" s="134"/>
      <c r="F418" s="134"/>
      <c r="G418" s="134"/>
      <c r="H418" s="134"/>
      <c r="I418" s="134"/>
      <c r="J418" s="134"/>
      <c r="K418" s="134"/>
    </row>
    <row r="419" spans="2:11">
      <c r="B419" s="133"/>
      <c r="C419" s="134"/>
      <c r="D419" s="134"/>
      <c r="E419" s="134"/>
      <c r="F419" s="134"/>
      <c r="G419" s="134"/>
      <c r="H419" s="134"/>
      <c r="I419" s="134"/>
      <c r="J419" s="134"/>
      <c r="K419" s="134"/>
    </row>
    <row r="420" spans="2:11">
      <c r="B420" s="133"/>
      <c r="C420" s="134"/>
      <c r="D420" s="134"/>
      <c r="E420" s="134"/>
      <c r="F420" s="134"/>
      <c r="G420" s="134"/>
      <c r="H420" s="134"/>
      <c r="I420" s="134"/>
      <c r="J420" s="134"/>
      <c r="K420" s="134"/>
    </row>
    <row r="421" spans="2:11">
      <c r="B421" s="133"/>
      <c r="C421" s="134"/>
      <c r="D421" s="134"/>
      <c r="E421" s="134"/>
      <c r="F421" s="134"/>
      <c r="G421" s="134"/>
      <c r="H421" s="134"/>
      <c r="I421" s="134"/>
      <c r="J421" s="134"/>
      <c r="K421" s="134"/>
    </row>
    <row r="422" spans="2:11">
      <c r="B422" s="133"/>
      <c r="C422" s="134"/>
      <c r="D422" s="134"/>
      <c r="E422" s="134"/>
      <c r="F422" s="134"/>
      <c r="G422" s="134"/>
      <c r="H422" s="134"/>
      <c r="I422" s="134"/>
      <c r="J422" s="134"/>
      <c r="K422" s="134"/>
    </row>
    <row r="423" spans="2:11">
      <c r="B423" s="133"/>
      <c r="C423" s="134"/>
      <c r="D423" s="134"/>
      <c r="E423" s="134"/>
      <c r="F423" s="134"/>
      <c r="G423" s="134"/>
      <c r="H423" s="134"/>
      <c r="I423" s="134"/>
      <c r="J423" s="134"/>
      <c r="K423" s="134"/>
    </row>
    <row r="424" spans="2:11">
      <c r="B424" s="133"/>
      <c r="C424" s="134"/>
      <c r="D424" s="134"/>
      <c r="E424" s="134"/>
      <c r="F424" s="134"/>
      <c r="G424" s="134"/>
      <c r="H424" s="134"/>
      <c r="I424" s="134"/>
      <c r="J424" s="134"/>
      <c r="K424" s="134"/>
    </row>
    <row r="425" spans="2:11">
      <c r="B425" s="133"/>
      <c r="C425" s="134"/>
      <c r="D425" s="134"/>
      <c r="E425" s="134"/>
      <c r="F425" s="134"/>
      <c r="G425" s="134"/>
      <c r="H425" s="134"/>
      <c r="I425" s="134"/>
      <c r="J425" s="134"/>
      <c r="K425" s="134"/>
    </row>
    <row r="426" spans="2:11">
      <c r="B426" s="133"/>
      <c r="C426" s="134"/>
      <c r="D426" s="134"/>
      <c r="E426" s="134"/>
      <c r="F426" s="134"/>
      <c r="G426" s="134"/>
      <c r="H426" s="134"/>
      <c r="I426" s="134"/>
      <c r="J426" s="134"/>
      <c r="K426" s="134"/>
    </row>
    <row r="427" spans="2:11">
      <c r="B427" s="133"/>
      <c r="C427" s="134"/>
      <c r="D427" s="134"/>
      <c r="E427" s="134"/>
      <c r="F427" s="134"/>
      <c r="G427" s="134"/>
      <c r="H427" s="134"/>
      <c r="I427" s="134"/>
      <c r="J427" s="134"/>
      <c r="K427" s="134"/>
    </row>
    <row r="428" spans="2:11">
      <c r="B428" s="133"/>
      <c r="C428" s="134"/>
      <c r="D428" s="134"/>
      <c r="E428" s="134"/>
      <c r="F428" s="134"/>
      <c r="G428" s="134"/>
      <c r="H428" s="134"/>
      <c r="I428" s="134"/>
      <c r="J428" s="134"/>
      <c r="K428" s="134"/>
    </row>
    <row r="429" spans="2:11">
      <c r="B429" s="133"/>
      <c r="C429" s="134"/>
      <c r="D429" s="134"/>
      <c r="E429" s="134"/>
      <c r="F429" s="134"/>
      <c r="G429" s="134"/>
      <c r="H429" s="134"/>
      <c r="I429" s="134"/>
      <c r="J429" s="134"/>
      <c r="K429" s="134"/>
    </row>
    <row r="430" spans="2:11">
      <c r="B430" s="133"/>
      <c r="C430" s="134"/>
      <c r="D430" s="134"/>
      <c r="E430" s="134"/>
      <c r="F430" s="134"/>
      <c r="G430" s="134"/>
      <c r="H430" s="134"/>
      <c r="I430" s="134"/>
      <c r="J430" s="134"/>
      <c r="K430" s="134"/>
    </row>
    <row r="431" spans="2:11">
      <c r="B431" s="133"/>
      <c r="C431" s="134"/>
      <c r="D431" s="134"/>
      <c r="E431" s="134"/>
      <c r="F431" s="134"/>
      <c r="G431" s="134"/>
      <c r="H431" s="134"/>
      <c r="I431" s="134"/>
      <c r="J431" s="134"/>
      <c r="K431" s="134"/>
    </row>
    <row r="432" spans="2:11">
      <c r="B432" s="133"/>
      <c r="C432" s="134"/>
      <c r="D432" s="134"/>
      <c r="E432" s="134"/>
      <c r="F432" s="134"/>
      <c r="G432" s="134"/>
      <c r="H432" s="134"/>
      <c r="I432" s="134"/>
      <c r="J432" s="134"/>
      <c r="K432" s="134"/>
    </row>
    <row r="433" spans="2:11">
      <c r="B433" s="133"/>
      <c r="C433" s="134"/>
      <c r="D433" s="134"/>
      <c r="E433" s="134"/>
      <c r="F433" s="134"/>
      <c r="G433" s="134"/>
      <c r="H433" s="134"/>
      <c r="I433" s="134"/>
      <c r="J433" s="134"/>
      <c r="K433" s="134"/>
    </row>
    <row r="434" spans="2:11">
      <c r="B434" s="133"/>
      <c r="C434" s="134"/>
      <c r="D434" s="134"/>
      <c r="E434" s="134"/>
      <c r="F434" s="134"/>
      <c r="G434" s="134"/>
      <c r="H434" s="134"/>
      <c r="I434" s="134"/>
      <c r="J434" s="134"/>
      <c r="K434" s="134"/>
    </row>
    <row r="435" spans="2:11">
      <c r="B435" s="133"/>
      <c r="C435" s="134"/>
      <c r="D435" s="134"/>
      <c r="E435" s="134"/>
      <c r="F435" s="134"/>
      <c r="G435" s="134"/>
      <c r="H435" s="134"/>
      <c r="I435" s="134"/>
      <c r="J435" s="134"/>
      <c r="K435" s="134"/>
    </row>
    <row r="436" spans="2:11">
      <c r="B436" s="133"/>
      <c r="C436" s="134"/>
      <c r="D436" s="134"/>
      <c r="E436" s="134"/>
      <c r="F436" s="134"/>
      <c r="G436" s="134"/>
      <c r="H436" s="134"/>
      <c r="I436" s="134"/>
      <c r="J436" s="134"/>
      <c r="K436" s="134"/>
    </row>
    <row r="437" spans="2:11">
      <c r="B437" s="133"/>
      <c r="C437" s="134"/>
      <c r="D437" s="134"/>
      <c r="E437" s="134"/>
      <c r="F437" s="134"/>
      <c r="G437" s="134"/>
      <c r="H437" s="134"/>
      <c r="I437" s="134"/>
      <c r="J437" s="134"/>
      <c r="K437" s="134"/>
    </row>
    <row r="438" spans="2:11">
      <c r="B438" s="133"/>
      <c r="C438" s="134"/>
      <c r="D438" s="134"/>
      <c r="E438" s="134"/>
      <c r="F438" s="134"/>
      <c r="G438" s="134"/>
      <c r="H438" s="134"/>
      <c r="I438" s="134"/>
      <c r="J438" s="134"/>
      <c r="K438" s="134"/>
    </row>
    <row r="439" spans="2:11">
      <c r="B439" s="133"/>
      <c r="C439" s="134"/>
      <c r="D439" s="134"/>
      <c r="E439" s="134"/>
      <c r="F439" s="134"/>
      <c r="G439" s="134"/>
      <c r="H439" s="134"/>
      <c r="I439" s="134"/>
      <c r="J439" s="134"/>
      <c r="K439" s="134"/>
    </row>
    <row r="440" spans="2:11">
      <c r="B440" s="133"/>
      <c r="C440" s="134"/>
      <c r="D440" s="134"/>
      <c r="E440" s="134"/>
      <c r="F440" s="134"/>
      <c r="G440" s="134"/>
      <c r="H440" s="134"/>
      <c r="I440" s="134"/>
      <c r="J440" s="134"/>
      <c r="K440" s="134"/>
    </row>
    <row r="441" spans="2:11">
      <c r="B441" s="133"/>
      <c r="C441" s="134"/>
      <c r="D441" s="134"/>
      <c r="E441" s="134"/>
      <c r="F441" s="134"/>
      <c r="G441" s="134"/>
      <c r="H441" s="134"/>
      <c r="I441" s="134"/>
      <c r="J441" s="134"/>
      <c r="K441" s="134"/>
    </row>
    <row r="442" spans="2:11">
      <c r="B442" s="133"/>
      <c r="C442" s="134"/>
      <c r="D442" s="134"/>
      <c r="E442" s="134"/>
      <c r="F442" s="134"/>
      <c r="G442" s="134"/>
      <c r="H442" s="134"/>
      <c r="I442" s="134"/>
      <c r="J442" s="134"/>
      <c r="K442" s="134"/>
    </row>
    <row r="443" spans="2:11">
      <c r="C443" s="1"/>
      <c r="D443" s="1"/>
      <c r="E443" s="1"/>
      <c r="F443" s="1"/>
    </row>
    <row r="444" spans="2:11">
      <c r="C444" s="1"/>
      <c r="D444" s="1"/>
      <c r="E444" s="1"/>
      <c r="F444" s="1"/>
    </row>
    <row r="445" spans="2:11">
      <c r="C445" s="1"/>
      <c r="D445" s="1"/>
      <c r="E445" s="1"/>
      <c r="F445" s="1"/>
    </row>
    <row r="446" spans="2:11">
      <c r="C446" s="1"/>
      <c r="D446" s="1"/>
      <c r="E446" s="1"/>
      <c r="F446" s="1"/>
    </row>
    <row r="447" spans="2:11">
      <c r="C447" s="1"/>
      <c r="D447" s="1"/>
      <c r="E447" s="1"/>
      <c r="F447" s="1"/>
    </row>
    <row r="448" spans="2:11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C796" s="1"/>
      <c r="D796" s="1"/>
      <c r="E796" s="1"/>
      <c r="F796" s="1"/>
    </row>
    <row r="797" spans="2:6">
      <c r="B797" s="43"/>
      <c r="C797" s="1"/>
      <c r="D797" s="1"/>
      <c r="E797" s="1"/>
      <c r="F797" s="1"/>
    </row>
    <row r="798" spans="2:6">
      <c r="B798" s="43"/>
      <c r="C798" s="1"/>
      <c r="D798" s="1"/>
      <c r="E798" s="1"/>
      <c r="F798" s="1"/>
    </row>
    <row r="799" spans="2:6">
      <c r="B799" s="3"/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  <row r="831" spans="3:6">
      <c r="C831" s="1"/>
      <c r="D831" s="1"/>
      <c r="E831" s="1"/>
      <c r="F831" s="1"/>
    </row>
  </sheetData>
  <sheetProtection sheet="1" objects="1" scenarios="1"/>
  <mergeCells count="3">
    <mergeCell ref="B6:U6"/>
    <mergeCell ref="B7:U7"/>
    <mergeCell ref="B366:K366"/>
  </mergeCells>
  <phoneticPr fontId="3" type="noConversion"/>
  <conditionalFormatting sqref="B12:B356">
    <cfRule type="cellIs" dxfId="7" priority="2" operator="equal">
      <formula>"NR3"</formula>
    </cfRule>
  </conditionalFormatting>
  <conditionalFormatting sqref="B12:B356">
    <cfRule type="containsText" dxfId="6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4 Q9 B36 B364 B366"/>
    <dataValidation type="list" allowBlank="1" showInputMessage="1" showErrorMessage="1" sqref="I12:I35 I367:I829 I359:I365 I37:I356">
      <formula1>$BM$7:$BM$10</formula1>
    </dataValidation>
    <dataValidation type="list" allowBlank="1" showInputMessage="1" showErrorMessage="1" sqref="G557:G829">
      <formula1>$BK$7:$BK$24</formula1>
    </dataValidation>
    <dataValidation type="list" allowBlank="1" showInputMessage="1" showErrorMessage="1" sqref="E12:E35 E367:E823 E359:E365 E37:E356">
      <formula1>$BI$7:$BI$24</formula1>
    </dataValidation>
    <dataValidation type="list" allowBlank="1" showInputMessage="1" showErrorMessage="1" sqref="L359:L829 L12:L356">
      <formula1>$BN$7:$BN$20</formula1>
    </dataValidation>
    <dataValidation type="list" allowBlank="1" showInputMessage="1" showErrorMessage="1" sqref="G12:G35 G367:G556 G359:G365 G37:G356">
      <formula1>$BK$7:$BK$29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2"/>
  <sheetViews>
    <sheetView rightToLeft="1" zoomScale="90" zoomScaleNormal="90" workbookViewId="0">
      <selection activeCell="L12" sqref="L12"/>
    </sheetView>
  </sheetViews>
  <sheetFormatPr defaultColWidth="9.140625" defaultRowHeight="18"/>
  <cols>
    <col min="1" max="1" width="6.28515625" style="1" customWidth="1"/>
    <col min="2" max="2" width="43.85546875" style="2" bestFit="1" customWidth="1"/>
    <col min="3" max="3" width="31.7109375" style="2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48" t="s">
        <v>179</v>
      </c>
      <c r="C1" s="70" t="s" vm="1">
        <v>266</v>
      </c>
    </row>
    <row r="2" spans="2:62">
      <c r="B2" s="48" t="s">
        <v>178</v>
      </c>
      <c r="C2" s="70" t="s">
        <v>267</v>
      </c>
    </row>
    <row r="3" spans="2:62">
      <c r="B3" s="48" t="s">
        <v>180</v>
      </c>
      <c r="C3" s="70" t="s">
        <v>268</v>
      </c>
    </row>
    <row r="4" spans="2:62">
      <c r="B4" s="48" t="s">
        <v>181</v>
      </c>
      <c r="C4" s="70">
        <v>12145</v>
      </c>
    </row>
    <row r="6" spans="2:62" ht="26.25" customHeight="1">
      <c r="B6" s="141" t="s">
        <v>209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3"/>
      <c r="BJ6" s="3"/>
    </row>
    <row r="7" spans="2:62" ht="26.25" customHeight="1">
      <c r="B7" s="141" t="s">
        <v>90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3"/>
      <c r="BF7" s="3"/>
      <c r="BJ7" s="3"/>
    </row>
    <row r="8" spans="2:62" s="3" customFormat="1" ht="78.75">
      <c r="B8" s="22" t="s">
        <v>114</v>
      </c>
      <c r="C8" s="30" t="s">
        <v>44</v>
      </c>
      <c r="D8" s="30" t="s">
        <v>119</v>
      </c>
      <c r="E8" s="30" t="s">
        <v>225</v>
      </c>
      <c r="F8" s="30" t="s">
        <v>116</v>
      </c>
      <c r="G8" s="30" t="s">
        <v>65</v>
      </c>
      <c r="H8" s="30" t="s">
        <v>101</v>
      </c>
      <c r="I8" s="13" t="s">
        <v>241</v>
      </c>
      <c r="J8" s="13" t="s">
        <v>240</v>
      </c>
      <c r="K8" s="30" t="s">
        <v>256</v>
      </c>
      <c r="L8" s="13" t="s">
        <v>61</v>
      </c>
      <c r="M8" s="13" t="s">
        <v>58</v>
      </c>
      <c r="N8" s="13" t="s">
        <v>182</v>
      </c>
      <c r="O8" s="14" t="s">
        <v>184</v>
      </c>
      <c r="BF8" s="1"/>
      <c r="BG8" s="1"/>
      <c r="BH8" s="1"/>
      <c r="BJ8" s="4"/>
    </row>
    <row r="9" spans="2:62" s="3" customFormat="1" ht="24" customHeight="1">
      <c r="B9" s="15"/>
      <c r="C9" s="16"/>
      <c r="D9" s="16"/>
      <c r="E9" s="16"/>
      <c r="F9" s="16"/>
      <c r="G9" s="16"/>
      <c r="H9" s="16"/>
      <c r="I9" s="16" t="s">
        <v>248</v>
      </c>
      <c r="J9" s="16"/>
      <c r="K9" s="16" t="s">
        <v>244</v>
      </c>
      <c r="L9" s="16" t="s">
        <v>244</v>
      </c>
      <c r="M9" s="16" t="s">
        <v>19</v>
      </c>
      <c r="N9" s="16" t="s">
        <v>19</v>
      </c>
      <c r="O9" s="17" t="s">
        <v>19</v>
      </c>
      <c r="BF9" s="1"/>
      <c r="BH9" s="1"/>
      <c r="BJ9" s="4"/>
    </row>
    <row r="10" spans="2:62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20" t="s">
        <v>12</v>
      </c>
      <c r="BF10" s="1"/>
      <c r="BG10" s="3"/>
      <c r="BH10" s="1"/>
      <c r="BJ10" s="1"/>
    </row>
    <row r="11" spans="2:62" s="4" customFormat="1" ht="18" customHeight="1">
      <c r="B11" s="71" t="s">
        <v>29</v>
      </c>
      <c r="C11" s="72"/>
      <c r="D11" s="72"/>
      <c r="E11" s="72"/>
      <c r="F11" s="72"/>
      <c r="G11" s="72"/>
      <c r="H11" s="72"/>
      <c r="I11" s="80"/>
      <c r="J11" s="82"/>
      <c r="K11" s="80">
        <v>219.11950088</v>
      </c>
      <c r="L11" s="80">
        <f>L12+L131</f>
        <v>146171.77988490701</v>
      </c>
      <c r="M11" s="72"/>
      <c r="N11" s="81">
        <f>L11/$L$11</f>
        <v>1</v>
      </c>
      <c r="O11" s="81">
        <f>L11/'סכום נכסי הקרן'!$C$42</f>
        <v>6.2351826111970293E-2</v>
      </c>
      <c r="BF11" s="1"/>
      <c r="BG11" s="3"/>
      <c r="BH11" s="1"/>
      <c r="BJ11" s="1"/>
    </row>
    <row r="12" spans="2:62" ht="20.25">
      <c r="B12" s="73" t="s">
        <v>234</v>
      </c>
      <c r="C12" s="74"/>
      <c r="D12" s="74"/>
      <c r="E12" s="74"/>
      <c r="F12" s="74"/>
      <c r="G12" s="74"/>
      <c r="H12" s="74"/>
      <c r="I12" s="83"/>
      <c r="J12" s="85"/>
      <c r="K12" s="83">
        <v>198.91611980900001</v>
      </c>
      <c r="L12" s="83">
        <f>L13+L44+L87</f>
        <v>80614.651170296987</v>
      </c>
      <c r="M12" s="74"/>
      <c r="N12" s="84">
        <f t="shared" ref="N12:N42" si="0">L12/$L$11</f>
        <v>0.55150625677385534</v>
      </c>
      <c r="O12" s="84">
        <f>L12/'סכום נכסי הקרן'!$C$42</f>
        <v>3.4387422222027064E-2</v>
      </c>
      <c r="BG12" s="4"/>
    </row>
    <row r="13" spans="2:62">
      <c r="B13" s="94" t="s">
        <v>1155</v>
      </c>
      <c r="C13" s="74"/>
      <c r="D13" s="74"/>
      <c r="E13" s="74"/>
      <c r="F13" s="74"/>
      <c r="G13" s="74"/>
      <c r="H13" s="74"/>
      <c r="I13" s="83"/>
      <c r="J13" s="85"/>
      <c r="K13" s="83">
        <v>1.498420173</v>
      </c>
      <c r="L13" s="83">
        <f>SUM(L14:L42)</f>
        <v>49310.089156152993</v>
      </c>
      <c r="M13" s="74"/>
      <c r="N13" s="84">
        <f t="shared" si="0"/>
        <v>0.33734342699376624</v>
      </c>
      <c r="O13" s="84">
        <f>L13/'סכום נכסי הקרן'!$C$42</f>
        <v>2.1033978699931455E-2</v>
      </c>
    </row>
    <row r="14" spans="2:62">
      <c r="B14" s="79" t="s">
        <v>1156</v>
      </c>
      <c r="C14" s="76" t="s">
        <v>1157</v>
      </c>
      <c r="D14" s="89" t="s">
        <v>120</v>
      </c>
      <c r="E14" s="89" t="s">
        <v>334</v>
      </c>
      <c r="F14" s="76" t="s">
        <v>1158</v>
      </c>
      <c r="G14" s="89" t="s">
        <v>190</v>
      </c>
      <c r="H14" s="89" t="s">
        <v>164</v>
      </c>
      <c r="I14" s="86">
        <v>9330.8795399999999</v>
      </c>
      <c r="J14" s="88">
        <v>22090</v>
      </c>
      <c r="K14" s="76"/>
      <c r="L14" s="86">
        <v>2061.1912926929999</v>
      </c>
      <c r="M14" s="87">
        <v>1.828303765609803E-4</v>
      </c>
      <c r="N14" s="87">
        <f t="shared" si="0"/>
        <v>1.4101157516970405E-2</v>
      </c>
      <c r="O14" s="87">
        <f>L14/'סכום נכסי הקרן'!$C$42</f>
        <v>8.7923292147564142E-4</v>
      </c>
    </row>
    <row r="15" spans="2:62">
      <c r="B15" s="79" t="s">
        <v>1159</v>
      </c>
      <c r="C15" s="76" t="s">
        <v>1160</v>
      </c>
      <c r="D15" s="89" t="s">
        <v>120</v>
      </c>
      <c r="E15" s="89" t="s">
        <v>334</v>
      </c>
      <c r="F15" s="76" t="s">
        <v>722</v>
      </c>
      <c r="G15" s="89" t="s">
        <v>519</v>
      </c>
      <c r="H15" s="89" t="s">
        <v>164</v>
      </c>
      <c r="I15" s="86">
        <v>262475.150196</v>
      </c>
      <c r="J15" s="88">
        <v>1026</v>
      </c>
      <c r="K15" s="76"/>
      <c r="L15" s="86">
        <v>2692.9950410099996</v>
      </c>
      <c r="M15" s="87">
        <v>2.049704541758534E-4</v>
      </c>
      <c r="N15" s="87">
        <f t="shared" si="0"/>
        <v>1.8423494898470928E-2</v>
      </c>
      <c r="O15" s="87">
        <f>L15/'סכום נכסי הקרן'!$C$42</f>
        <v>1.148738550284231E-3</v>
      </c>
    </row>
    <row r="16" spans="2:62" ht="20.25">
      <c r="B16" s="79" t="s">
        <v>1161</v>
      </c>
      <c r="C16" s="76" t="s">
        <v>1162</v>
      </c>
      <c r="D16" s="89" t="s">
        <v>120</v>
      </c>
      <c r="E16" s="89" t="s">
        <v>334</v>
      </c>
      <c r="F16" s="76">
        <v>1760</v>
      </c>
      <c r="G16" s="89" t="s">
        <v>719</v>
      </c>
      <c r="H16" s="89" t="s">
        <v>164</v>
      </c>
      <c r="I16" s="86">
        <v>578.428899</v>
      </c>
      <c r="J16" s="88">
        <v>42220</v>
      </c>
      <c r="K16" s="86">
        <v>1.498420173</v>
      </c>
      <c r="L16" s="86">
        <v>245.71110137900001</v>
      </c>
      <c r="M16" s="87">
        <v>5.4153794259773016E-6</v>
      </c>
      <c r="N16" s="87">
        <f t="shared" si="0"/>
        <v>1.6809749568108732E-3</v>
      </c>
      <c r="O16" s="87">
        <f>L16/'סכום נכסי הקרן'!$C$42</f>
        <v>1.0481185820564833E-4</v>
      </c>
      <c r="BF16" s="4"/>
    </row>
    <row r="17" spans="2:15">
      <c r="B17" s="79" t="s">
        <v>1163</v>
      </c>
      <c r="C17" s="76" t="s">
        <v>1164</v>
      </c>
      <c r="D17" s="89" t="s">
        <v>120</v>
      </c>
      <c r="E17" s="89" t="s">
        <v>334</v>
      </c>
      <c r="F17" s="76" t="s">
        <v>428</v>
      </c>
      <c r="G17" s="89" t="s">
        <v>399</v>
      </c>
      <c r="H17" s="89" t="s">
        <v>164</v>
      </c>
      <c r="I17" s="86">
        <v>22377.902866000004</v>
      </c>
      <c r="J17" s="88">
        <v>3713</v>
      </c>
      <c r="K17" s="76"/>
      <c r="L17" s="86">
        <v>830.89153341899987</v>
      </c>
      <c r="M17" s="87">
        <v>1.7548630487655568E-4</v>
      </c>
      <c r="N17" s="87">
        <f t="shared" si="0"/>
        <v>5.68434983875293E-3</v>
      </c>
      <c r="O17" s="87">
        <f>L17/'סכום נכסי הקרן'!$C$42</f>
        <v>3.5442959270552904E-4</v>
      </c>
    </row>
    <row r="18" spans="2:15">
      <c r="B18" s="79" t="s">
        <v>1165</v>
      </c>
      <c r="C18" s="76" t="s">
        <v>1166</v>
      </c>
      <c r="D18" s="89" t="s">
        <v>120</v>
      </c>
      <c r="E18" s="89" t="s">
        <v>334</v>
      </c>
      <c r="F18" s="76" t="s">
        <v>1167</v>
      </c>
      <c r="G18" s="89" t="s">
        <v>755</v>
      </c>
      <c r="H18" s="89" t="s">
        <v>164</v>
      </c>
      <c r="I18" s="86">
        <v>6377.4323610000001</v>
      </c>
      <c r="J18" s="88">
        <v>47400</v>
      </c>
      <c r="K18" s="76"/>
      <c r="L18" s="86">
        <v>3022.902939262</v>
      </c>
      <c r="M18" s="87">
        <v>1.4429125175091458E-4</v>
      </c>
      <c r="N18" s="87">
        <f t="shared" si="0"/>
        <v>2.0680482522975219E-2</v>
      </c>
      <c r="O18" s="87">
        <f>L18/'סכום נכסי הקרן'!$C$42</f>
        <v>1.2894658501841915E-3</v>
      </c>
    </row>
    <row r="19" spans="2:15">
      <c r="B19" s="79" t="s">
        <v>1168</v>
      </c>
      <c r="C19" s="76" t="s">
        <v>1169</v>
      </c>
      <c r="D19" s="89" t="s">
        <v>120</v>
      </c>
      <c r="E19" s="89" t="s">
        <v>334</v>
      </c>
      <c r="F19" s="76" t="s">
        <v>817</v>
      </c>
      <c r="G19" s="89" t="s">
        <v>689</v>
      </c>
      <c r="H19" s="89" t="s">
        <v>164</v>
      </c>
      <c r="I19" s="86">
        <v>1642.4309900000001</v>
      </c>
      <c r="J19" s="88">
        <v>147300</v>
      </c>
      <c r="K19" s="76"/>
      <c r="L19" s="86">
        <v>2419.300847861</v>
      </c>
      <c r="M19" s="87">
        <v>4.3717916954028117E-4</v>
      </c>
      <c r="N19" s="87">
        <f t="shared" si="0"/>
        <v>1.6551080172697585E-2</v>
      </c>
      <c r="O19" s="87">
        <f>L19/'סכום נכסי הקרן'!$C$42</f>
        <v>1.031990072893319E-3</v>
      </c>
    </row>
    <row r="20" spans="2:15">
      <c r="B20" s="79" t="s">
        <v>1170</v>
      </c>
      <c r="C20" s="76" t="s">
        <v>1171</v>
      </c>
      <c r="D20" s="89" t="s">
        <v>120</v>
      </c>
      <c r="E20" s="89" t="s">
        <v>334</v>
      </c>
      <c r="F20" s="76" t="s">
        <v>434</v>
      </c>
      <c r="G20" s="89" t="s">
        <v>399</v>
      </c>
      <c r="H20" s="89" t="s">
        <v>164</v>
      </c>
      <c r="I20" s="86">
        <v>53934.411747999999</v>
      </c>
      <c r="J20" s="88">
        <v>1569</v>
      </c>
      <c r="K20" s="76"/>
      <c r="L20" s="86">
        <v>846.23092032999989</v>
      </c>
      <c r="M20" s="87">
        <v>1.4137827437922125E-4</v>
      </c>
      <c r="N20" s="87">
        <f t="shared" si="0"/>
        <v>5.7892906619616087E-3</v>
      </c>
      <c r="O20" s="87">
        <f>L20/'סכום נכסי הקרן'!$C$42</f>
        <v>3.6097284466628363E-4</v>
      </c>
    </row>
    <row r="21" spans="2:15">
      <c r="B21" s="79" t="s">
        <v>1172</v>
      </c>
      <c r="C21" s="76" t="s">
        <v>1173</v>
      </c>
      <c r="D21" s="89" t="s">
        <v>120</v>
      </c>
      <c r="E21" s="89" t="s">
        <v>334</v>
      </c>
      <c r="F21" s="76" t="s">
        <v>1174</v>
      </c>
      <c r="G21" s="89" t="s">
        <v>146</v>
      </c>
      <c r="H21" s="89" t="s">
        <v>164</v>
      </c>
      <c r="I21" s="86">
        <v>5276.7367169999998</v>
      </c>
      <c r="J21" s="88">
        <v>2644</v>
      </c>
      <c r="K21" s="76"/>
      <c r="L21" s="86">
        <v>139.51691879099999</v>
      </c>
      <c r="M21" s="87">
        <v>2.9797020816705432E-5</v>
      </c>
      <c r="N21" s="87">
        <f t="shared" si="0"/>
        <v>9.5447232633312029E-4</v>
      </c>
      <c r="O21" s="87">
        <f>L21/'סכום נכסי הקרן'!$C$42</f>
        <v>5.9513092520210478E-5</v>
      </c>
    </row>
    <row r="22" spans="2:15">
      <c r="B22" s="79" t="s">
        <v>1175</v>
      </c>
      <c r="C22" s="76" t="s">
        <v>1176</v>
      </c>
      <c r="D22" s="89" t="s">
        <v>120</v>
      </c>
      <c r="E22" s="89" t="s">
        <v>334</v>
      </c>
      <c r="F22" s="76" t="s">
        <v>523</v>
      </c>
      <c r="G22" s="89" t="s">
        <v>191</v>
      </c>
      <c r="H22" s="89" t="s">
        <v>164</v>
      </c>
      <c r="I22" s="86">
        <v>552419.426584</v>
      </c>
      <c r="J22" s="88">
        <v>314</v>
      </c>
      <c r="K22" s="76"/>
      <c r="L22" s="86">
        <v>1734.5969994800002</v>
      </c>
      <c r="M22" s="87">
        <v>1.9975493490962128E-4</v>
      </c>
      <c r="N22" s="87">
        <f t="shared" si="0"/>
        <v>1.1866839145324701E-2</v>
      </c>
      <c r="O22" s="87">
        <f>L22/'סכום נכסי הקרן'!$C$42</f>
        <v>7.3991909088800786E-4</v>
      </c>
    </row>
    <row r="23" spans="2:15">
      <c r="B23" s="79" t="s">
        <v>1177</v>
      </c>
      <c r="C23" s="76" t="s">
        <v>1178</v>
      </c>
      <c r="D23" s="89" t="s">
        <v>120</v>
      </c>
      <c r="E23" s="89" t="s">
        <v>334</v>
      </c>
      <c r="F23" s="76" t="s">
        <v>1179</v>
      </c>
      <c r="G23" s="89" t="s">
        <v>344</v>
      </c>
      <c r="H23" s="89" t="s">
        <v>164</v>
      </c>
      <c r="I23" s="86">
        <v>13454.793575</v>
      </c>
      <c r="J23" s="88">
        <v>7310</v>
      </c>
      <c r="K23" s="76"/>
      <c r="L23" s="86">
        <v>983.54541035099999</v>
      </c>
      <c r="M23" s="87">
        <v>1.3410533450400298E-4</v>
      </c>
      <c r="N23" s="87">
        <f t="shared" si="0"/>
        <v>6.7286955876532783E-3</v>
      </c>
      <c r="O23" s="87">
        <f>L23/'סכום נכסי הקרן'!$C$42</f>
        <v>4.1954645724173896E-4</v>
      </c>
    </row>
    <row r="24" spans="2:15">
      <c r="B24" s="79" t="s">
        <v>1180</v>
      </c>
      <c r="C24" s="76" t="s">
        <v>1181</v>
      </c>
      <c r="D24" s="89" t="s">
        <v>120</v>
      </c>
      <c r="E24" s="89" t="s">
        <v>334</v>
      </c>
      <c r="F24" s="76" t="s">
        <v>879</v>
      </c>
      <c r="G24" s="89" t="s">
        <v>463</v>
      </c>
      <c r="H24" s="89" t="s">
        <v>164</v>
      </c>
      <c r="I24" s="86">
        <v>542943.93510600005</v>
      </c>
      <c r="J24" s="88">
        <v>63.9</v>
      </c>
      <c r="K24" s="76"/>
      <c r="L24" s="86">
        <v>346.941174531</v>
      </c>
      <c r="M24" s="87">
        <v>1.6936759748093172E-4</v>
      </c>
      <c r="N24" s="87">
        <f t="shared" si="0"/>
        <v>2.3735167951308739E-3</v>
      </c>
      <c r="O24" s="87">
        <f>L24/'סכום נכסי הקרן'!$C$42</f>
        <v>1.4799310648384124E-4</v>
      </c>
    </row>
    <row r="25" spans="2:15">
      <c r="B25" s="79" t="s">
        <v>1182</v>
      </c>
      <c r="C25" s="76" t="s">
        <v>1183</v>
      </c>
      <c r="D25" s="89" t="s">
        <v>120</v>
      </c>
      <c r="E25" s="89" t="s">
        <v>334</v>
      </c>
      <c r="F25" s="76" t="s">
        <v>392</v>
      </c>
      <c r="G25" s="89" t="s">
        <v>344</v>
      </c>
      <c r="H25" s="89" t="s">
        <v>164</v>
      </c>
      <c r="I25" s="86">
        <v>202236.90011799999</v>
      </c>
      <c r="J25" s="88">
        <v>1050</v>
      </c>
      <c r="K25" s="76"/>
      <c r="L25" s="86">
        <v>2123.4874512350002</v>
      </c>
      <c r="M25" s="87">
        <v>1.7374050493608215E-4</v>
      </c>
      <c r="N25" s="87">
        <f t="shared" si="0"/>
        <v>1.4527342096449776E-2</v>
      </c>
      <c r="O25" s="87">
        <f>L25/'סכום נכסי הקרן'!$C$42</f>
        <v>9.0580630826694235E-4</v>
      </c>
    </row>
    <row r="26" spans="2:15">
      <c r="B26" s="79" t="s">
        <v>1184</v>
      </c>
      <c r="C26" s="76" t="s">
        <v>1185</v>
      </c>
      <c r="D26" s="89" t="s">
        <v>120</v>
      </c>
      <c r="E26" s="89" t="s">
        <v>334</v>
      </c>
      <c r="F26" s="76" t="s">
        <v>905</v>
      </c>
      <c r="G26" s="89" t="s">
        <v>146</v>
      </c>
      <c r="H26" s="89" t="s">
        <v>164</v>
      </c>
      <c r="I26" s="86">
        <v>283101.75043900002</v>
      </c>
      <c r="J26" s="88">
        <v>252</v>
      </c>
      <c r="K26" s="76"/>
      <c r="L26" s="86">
        <v>713.41641116599999</v>
      </c>
      <c r="M26" s="87">
        <v>2.4118095693436846E-4</v>
      </c>
      <c r="N26" s="87">
        <f t="shared" si="0"/>
        <v>4.8806713014490971E-3</v>
      </c>
      <c r="O26" s="87">
        <f>L26/'סכום נכסי הקרן'!$C$42</f>
        <v>3.0431876829763779E-4</v>
      </c>
    </row>
    <row r="27" spans="2:15">
      <c r="B27" s="79" t="s">
        <v>1186</v>
      </c>
      <c r="C27" s="76" t="s">
        <v>1187</v>
      </c>
      <c r="D27" s="89" t="s">
        <v>120</v>
      </c>
      <c r="E27" s="89" t="s">
        <v>334</v>
      </c>
      <c r="F27" s="76" t="s">
        <v>1188</v>
      </c>
      <c r="G27" s="89" t="s">
        <v>459</v>
      </c>
      <c r="H27" s="89" t="s">
        <v>164</v>
      </c>
      <c r="I27" s="86">
        <v>47155.841480999996</v>
      </c>
      <c r="J27" s="88">
        <v>1280</v>
      </c>
      <c r="K27" s="76"/>
      <c r="L27" s="86">
        <v>603.59477097299998</v>
      </c>
      <c r="M27" s="87">
        <v>1.8409229993655399E-4</v>
      </c>
      <c r="N27" s="87">
        <f t="shared" si="0"/>
        <v>4.1293522692838489E-3</v>
      </c>
      <c r="O27" s="87">
        <f>L27/'סכום נכסי הקרן'!$C$42</f>
        <v>2.5747265464945646E-4</v>
      </c>
    </row>
    <row r="28" spans="2:15">
      <c r="B28" s="79" t="s">
        <v>1189</v>
      </c>
      <c r="C28" s="76" t="s">
        <v>1190</v>
      </c>
      <c r="D28" s="89" t="s">
        <v>120</v>
      </c>
      <c r="E28" s="89" t="s">
        <v>334</v>
      </c>
      <c r="F28" s="76" t="s">
        <v>1191</v>
      </c>
      <c r="G28" s="89" t="s">
        <v>459</v>
      </c>
      <c r="H28" s="89" t="s">
        <v>164</v>
      </c>
      <c r="I28" s="86">
        <v>35551.281114999998</v>
      </c>
      <c r="J28" s="88">
        <v>1870</v>
      </c>
      <c r="K28" s="76"/>
      <c r="L28" s="86">
        <v>664.80895684999996</v>
      </c>
      <c r="M28" s="87">
        <v>1.6583396115901828E-4</v>
      </c>
      <c r="N28" s="87">
        <f t="shared" si="0"/>
        <v>4.5481347861636382E-3</v>
      </c>
      <c r="O28" s="87">
        <f>L28/'סכום נכסי הקרן'!$C$42</f>
        <v>2.8358450932067838E-4</v>
      </c>
    </row>
    <row r="29" spans="2:15">
      <c r="B29" s="79" t="s">
        <v>1192</v>
      </c>
      <c r="C29" s="76" t="s">
        <v>1193</v>
      </c>
      <c r="D29" s="89" t="s">
        <v>120</v>
      </c>
      <c r="E29" s="89" t="s">
        <v>334</v>
      </c>
      <c r="F29" s="76" t="s">
        <v>1194</v>
      </c>
      <c r="G29" s="89" t="s">
        <v>1195</v>
      </c>
      <c r="H29" s="89" t="s">
        <v>164</v>
      </c>
      <c r="I29" s="86">
        <v>11281.894941</v>
      </c>
      <c r="J29" s="88">
        <v>6606</v>
      </c>
      <c r="K29" s="76"/>
      <c r="L29" s="86">
        <v>745.28197941000008</v>
      </c>
      <c r="M29" s="87">
        <v>1.0559130286636167E-4</v>
      </c>
      <c r="N29" s="87">
        <f t="shared" si="0"/>
        <v>5.0986721239682621E-3</v>
      </c>
      <c r="O29" s="87">
        <f>L29/'סכום נכסי הקרן'!$C$42</f>
        <v>3.1791151767561932E-4</v>
      </c>
    </row>
    <row r="30" spans="2:15">
      <c r="B30" s="79" t="s">
        <v>1196</v>
      </c>
      <c r="C30" s="76" t="s">
        <v>1197</v>
      </c>
      <c r="D30" s="89" t="s">
        <v>120</v>
      </c>
      <c r="E30" s="89" t="s">
        <v>334</v>
      </c>
      <c r="F30" s="76" t="s">
        <v>927</v>
      </c>
      <c r="G30" s="89" t="s">
        <v>928</v>
      </c>
      <c r="H30" s="89" t="s">
        <v>164</v>
      </c>
      <c r="I30" s="86">
        <v>19951.616345999999</v>
      </c>
      <c r="J30" s="88">
        <v>4166</v>
      </c>
      <c r="K30" s="76"/>
      <c r="L30" s="86">
        <v>831.18433697900002</v>
      </c>
      <c r="M30" s="87">
        <v>1.821192616075355E-5</v>
      </c>
      <c r="N30" s="87">
        <f t="shared" si="0"/>
        <v>5.6863529857367773E-3</v>
      </c>
      <c r="O30" s="87">
        <f>L30/'סכום נכסי הקרן'!$C$42</f>
        <v>3.5455449257794261E-4</v>
      </c>
    </row>
    <row r="31" spans="2:15">
      <c r="B31" s="79" t="s">
        <v>1198</v>
      </c>
      <c r="C31" s="76" t="s">
        <v>1199</v>
      </c>
      <c r="D31" s="89" t="s">
        <v>120</v>
      </c>
      <c r="E31" s="89" t="s">
        <v>334</v>
      </c>
      <c r="F31" s="76" t="s">
        <v>357</v>
      </c>
      <c r="G31" s="89" t="s">
        <v>344</v>
      </c>
      <c r="H31" s="89" t="s">
        <v>164</v>
      </c>
      <c r="I31" s="86">
        <v>292209.71124799998</v>
      </c>
      <c r="J31" s="88">
        <v>1731</v>
      </c>
      <c r="K31" s="76"/>
      <c r="L31" s="86">
        <v>5058.1501016960001</v>
      </c>
      <c r="M31" s="87">
        <v>2.0112224828292355E-4</v>
      </c>
      <c r="N31" s="87">
        <f t="shared" si="0"/>
        <v>3.4604149348654682E-2</v>
      </c>
      <c r="O31" s="87">
        <f>L31/'סכום נכסי הקרן'!$C$42</f>
        <v>2.1576319029399664E-3</v>
      </c>
    </row>
    <row r="32" spans="2:15">
      <c r="B32" s="79" t="s">
        <v>1200</v>
      </c>
      <c r="C32" s="76" t="s">
        <v>1201</v>
      </c>
      <c r="D32" s="89" t="s">
        <v>120</v>
      </c>
      <c r="E32" s="89" t="s">
        <v>334</v>
      </c>
      <c r="F32" s="76" t="s">
        <v>488</v>
      </c>
      <c r="G32" s="89" t="s">
        <v>399</v>
      </c>
      <c r="H32" s="89" t="s">
        <v>164</v>
      </c>
      <c r="I32" s="86">
        <v>134556.20475999999</v>
      </c>
      <c r="J32" s="88">
        <v>624</v>
      </c>
      <c r="K32" s="76"/>
      <c r="L32" s="86">
        <v>839.6307177000001</v>
      </c>
      <c r="M32" s="87">
        <v>1.6551990191242261E-4</v>
      </c>
      <c r="N32" s="87">
        <f t="shared" si="0"/>
        <v>5.7441369213750426E-3</v>
      </c>
      <c r="O32" s="87">
        <f>L32/'סכום נכסי הקרן'!$C$42</f>
        <v>3.5815742648492502E-4</v>
      </c>
    </row>
    <row r="33" spans="2:15">
      <c r="B33" s="79" t="s">
        <v>1202</v>
      </c>
      <c r="C33" s="76" t="s">
        <v>1203</v>
      </c>
      <c r="D33" s="89" t="s">
        <v>120</v>
      </c>
      <c r="E33" s="89" t="s">
        <v>334</v>
      </c>
      <c r="F33" s="76" t="s">
        <v>593</v>
      </c>
      <c r="G33" s="89" t="s">
        <v>344</v>
      </c>
      <c r="H33" s="89" t="s">
        <v>164</v>
      </c>
      <c r="I33" s="86">
        <v>47494.154800999997</v>
      </c>
      <c r="J33" s="88">
        <v>6462</v>
      </c>
      <c r="K33" s="76"/>
      <c r="L33" s="86">
        <v>3069.072283258</v>
      </c>
      <c r="M33" s="87">
        <v>2.0203762624369941E-4</v>
      </c>
      <c r="N33" s="87">
        <f t="shared" si="0"/>
        <v>2.0996339277489343E-2</v>
      </c>
      <c r="O33" s="87">
        <f>L33/'סכום נכסי הקרן'!$C$42</f>
        <v>1.3091600956179476E-3</v>
      </c>
    </row>
    <row r="34" spans="2:15">
      <c r="B34" s="79" t="s">
        <v>1204</v>
      </c>
      <c r="C34" s="76" t="s">
        <v>1205</v>
      </c>
      <c r="D34" s="89" t="s">
        <v>120</v>
      </c>
      <c r="E34" s="89" t="s">
        <v>334</v>
      </c>
      <c r="F34" s="76" t="s">
        <v>493</v>
      </c>
      <c r="G34" s="89" t="s">
        <v>399</v>
      </c>
      <c r="H34" s="89" t="s">
        <v>164</v>
      </c>
      <c r="I34" s="86">
        <v>11478.793878000002</v>
      </c>
      <c r="J34" s="88">
        <v>12950</v>
      </c>
      <c r="K34" s="76"/>
      <c r="L34" s="86">
        <v>1486.5038072</v>
      </c>
      <c r="M34" s="87">
        <v>2.4197201687455754E-4</v>
      </c>
      <c r="N34" s="87">
        <f t="shared" si="0"/>
        <v>1.0169567671478351E-2</v>
      </c>
      <c r="O34" s="87">
        <f>L34/'סכום נכסי הקרן'!$C$42</f>
        <v>6.3409111508593279E-4</v>
      </c>
    </row>
    <row r="35" spans="2:15">
      <c r="B35" s="79" t="s">
        <v>1206</v>
      </c>
      <c r="C35" s="76" t="s">
        <v>1207</v>
      </c>
      <c r="D35" s="89" t="s">
        <v>120</v>
      </c>
      <c r="E35" s="89" t="s">
        <v>334</v>
      </c>
      <c r="F35" s="76" t="s">
        <v>1208</v>
      </c>
      <c r="G35" s="89" t="s">
        <v>192</v>
      </c>
      <c r="H35" s="89" t="s">
        <v>164</v>
      </c>
      <c r="I35" s="86">
        <v>2276.1928950000001</v>
      </c>
      <c r="J35" s="88">
        <v>64490</v>
      </c>
      <c r="K35" s="76"/>
      <c r="L35" s="86">
        <v>1467.9167979619997</v>
      </c>
      <c r="M35" s="87">
        <v>3.647849022811083E-5</v>
      </c>
      <c r="N35" s="87">
        <f t="shared" si="0"/>
        <v>1.0042409000682694E-2</v>
      </c>
      <c r="O35" s="87">
        <f>L35/'סכום נכסי הקרן'!$C$42</f>
        <v>6.2616253975585263E-4</v>
      </c>
    </row>
    <row r="36" spans="2:15">
      <c r="B36" s="79" t="s">
        <v>1209</v>
      </c>
      <c r="C36" s="76" t="s">
        <v>1210</v>
      </c>
      <c r="D36" s="89" t="s">
        <v>120</v>
      </c>
      <c r="E36" s="89" t="s">
        <v>334</v>
      </c>
      <c r="F36" s="76" t="s">
        <v>1211</v>
      </c>
      <c r="G36" s="89" t="s">
        <v>344</v>
      </c>
      <c r="H36" s="89" t="s">
        <v>164</v>
      </c>
      <c r="I36" s="86">
        <v>269038.43516699999</v>
      </c>
      <c r="J36" s="88">
        <v>2058</v>
      </c>
      <c r="K36" s="76"/>
      <c r="L36" s="86">
        <v>5536.8109957200004</v>
      </c>
      <c r="M36" s="87">
        <v>2.013914343937054E-4</v>
      </c>
      <c r="N36" s="87">
        <f t="shared" si="0"/>
        <v>3.7878795757153562E-2</v>
      </c>
      <c r="O36" s="87">
        <f>L36/'סכום נכסי הקרן'!$C$42</f>
        <v>2.3618120863808769E-3</v>
      </c>
    </row>
    <row r="37" spans="2:15">
      <c r="B37" s="79" t="s">
        <v>1212</v>
      </c>
      <c r="C37" s="76" t="s">
        <v>1213</v>
      </c>
      <c r="D37" s="89" t="s">
        <v>120</v>
      </c>
      <c r="E37" s="89" t="s">
        <v>334</v>
      </c>
      <c r="F37" s="76" t="s">
        <v>1214</v>
      </c>
      <c r="G37" s="89" t="s">
        <v>928</v>
      </c>
      <c r="H37" s="89" t="s">
        <v>164</v>
      </c>
      <c r="I37" s="86">
        <v>7091.367467</v>
      </c>
      <c r="J37" s="88">
        <v>19000</v>
      </c>
      <c r="K37" s="76"/>
      <c r="L37" s="86">
        <v>1347.3598187360001</v>
      </c>
      <c r="M37" s="87">
        <v>5.209475302111321E-5</v>
      </c>
      <c r="N37" s="87">
        <f t="shared" si="0"/>
        <v>9.2176466606405608E-3</v>
      </c>
      <c r="O37" s="87">
        <f>L37/'סכום נכסי הקרן'!$C$42</f>
        <v>5.7473710174584382E-4</v>
      </c>
    </row>
    <row r="38" spans="2:15">
      <c r="B38" s="79" t="s">
        <v>1215</v>
      </c>
      <c r="C38" s="76" t="s">
        <v>1216</v>
      </c>
      <c r="D38" s="89" t="s">
        <v>120</v>
      </c>
      <c r="E38" s="89" t="s">
        <v>334</v>
      </c>
      <c r="F38" s="76" t="s">
        <v>413</v>
      </c>
      <c r="G38" s="89" t="s">
        <v>399</v>
      </c>
      <c r="H38" s="89" t="s">
        <v>164</v>
      </c>
      <c r="I38" s="86">
        <v>21280.763423</v>
      </c>
      <c r="J38" s="88">
        <v>15670</v>
      </c>
      <c r="K38" s="76"/>
      <c r="L38" s="86">
        <v>3334.6956284380003</v>
      </c>
      <c r="M38" s="87">
        <v>1.7547851160474949E-4</v>
      </c>
      <c r="N38" s="87">
        <f t="shared" si="0"/>
        <v>2.2813539187000929E-2</v>
      </c>
      <c r="O38" s="87">
        <f>L38/'סכום נכסי הקרן'!$C$42</f>
        <v>1.4224658283865021E-3</v>
      </c>
    </row>
    <row r="39" spans="2:15">
      <c r="B39" s="79" t="s">
        <v>1217</v>
      </c>
      <c r="C39" s="76" t="s">
        <v>1218</v>
      </c>
      <c r="D39" s="89" t="s">
        <v>120</v>
      </c>
      <c r="E39" s="89" t="s">
        <v>334</v>
      </c>
      <c r="F39" s="76" t="s">
        <v>515</v>
      </c>
      <c r="G39" s="89" t="s">
        <v>151</v>
      </c>
      <c r="H39" s="89" t="s">
        <v>164</v>
      </c>
      <c r="I39" s="86">
        <v>74079.068044</v>
      </c>
      <c r="J39" s="88">
        <v>2259</v>
      </c>
      <c r="K39" s="76"/>
      <c r="L39" s="86">
        <v>1673.4461471049999</v>
      </c>
      <c r="M39" s="87">
        <v>3.1095089494707505E-4</v>
      </c>
      <c r="N39" s="87">
        <f t="shared" si="0"/>
        <v>1.1448489909766719E-2</v>
      </c>
      <c r="O39" s="87">
        <f>L39/'סכום נכסי הקרן'!$C$42</f>
        <v>7.1383425209842102E-4</v>
      </c>
    </row>
    <row r="40" spans="2:15">
      <c r="B40" s="79" t="s">
        <v>1219</v>
      </c>
      <c r="C40" s="76" t="s">
        <v>1220</v>
      </c>
      <c r="D40" s="89" t="s">
        <v>120</v>
      </c>
      <c r="E40" s="89" t="s">
        <v>334</v>
      </c>
      <c r="F40" s="76" t="s">
        <v>718</v>
      </c>
      <c r="G40" s="89" t="s">
        <v>719</v>
      </c>
      <c r="H40" s="89" t="s">
        <v>164</v>
      </c>
      <c r="I40" s="86">
        <v>24480.960373999998</v>
      </c>
      <c r="J40" s="88">
        <v>9593</v>
      </c>
      <c r="K40" s="76"/>
      <c r="L40" s="86">
        <v>2348.4585286420001</v>
      </c>
      <c r="M40" s="87">
        <v>2.1121867786988246E-4</v>
      </c>
      <c r="N40" s="87">
        <f t="shared" si="0"/>
        <v>1.6066429036378522E-2</v>
      </c>
      <c r="O40" s="87">
        <f>L40/'סכום נכסי הקרן'!$C$42</f>
        <v>1.0017711895165841E-3</v>
      </c>
    </row>
    <row r="41" spans="2:15">
      <c r="B41" s="79" t="s">
        <v>1221</v>
      </c>
      <c r="C41" s="76" t="s">
        <v>1222</v>
      </c>
      <c r="D41" s="89" t="s">
        <v>120</v>
      </c>
      <c r="E41" s="89" t="s">
        <v>334</v>
      </c>
      <c r="F41" s="76" t="s">
        <v>1223</v>
      </c>
      <c r="G41" s="89" t="s">
        <v>653</v>
      </c>
      <c r="H41" s="89" t="s">
        <v>164</v>
      </c>
      <c r="I41" s="86">
        <v>21489.889565000005</v>
      </c>
      <c r="J41" s="88">
        <v>1230</v>
      </c>
      <c r="K41" s="76"/>
      <c r="L41" s="86">
        <v>264.325641652</v>
      </c>
      <c r="M41" s="87">
        <v>5.2891532200617667E-5</v>
      </c>
      <c r="N41" s="87">
        <f t="shared" si="0"/>
        <v>1.8083219747349671E-3</v>
      </c>
      <c r="O41" s="87">
        <f>L41/'סכום נכסי הקרן'!$C$42</f>
        <v>1.1275217732312941E-4</v>
      </c>
    </row>
    <row r="42" spans="2:15">
      <c r="B42" s="79" t="s">
        <v>1224</v>
      </c>
      <c r="C42" s="76" t="s">
        <v>1225</v>
      </c>
      <c r="D42" s="89" t="s">
        <v>120</v>
      </c>
      <c r="E42" s="89" t="s">
        <v>334</v>
      </c>
      <c r="F42" s="76" t="s">
        <v>843</v>
      </c>
      <c r="G42" s="89" t="s">
        <v>844</v>
      </c>
      <c r="H42" s="89" t="s">
        <v>164</v>
      </c>
      <c r="I42" s="86">
        <v>89391.746897999998</v>
      </c>
      <c r="J42" s="88">
        <v>2101</v>
      </c>
      <c r="K42" s="76"/>
      <c r="L42" s="86">
        <v>1878.1206023240002</v>
      </c>
      <c r="M42" s="87">
        <v>2.5090687744737839E-4</v>
      </c>
      <c r="N42" s="87">
        <f t="shared" si="0"/>
        <v>1.2848722262277972E-2</v>
      </c>
      <c r="O42" s="87">
        <f>L42/'סכום נכסי הקרן'!$C$42</f>
        <v>8.0114129625855762E-4</v>
      </c>
    </row>
    <row r="43" spans="2:15">
      <c r="B43" s="75"/>
      <c r="C43" s="76"/>
      <c r="D43" s="76"/>
      <c r="E43" s="76"/>
      <c r="F43" s="76"/>
      <c r="G43" s="76"/>
      <c r="H43" s="76"/>
      <c r="I43" s="86"/>
      <c r="J43" s="88"/>
      <c r="K43" s="76"/>
      <c r="L43" s="76"/>
      <c r="M43" s="76"/>
      <c r="N43" s="87"/>
      <c r="O43" s="76"/>
    </row>
    <row r="44" spans="2:15">
      <c r="B44" s="94" t="s">
        <v>1226</v>
      </c>
      <c r="C44" s="74"/>
      <c r="D44" s="74"/>
      <c r="E44" s="74"/>
      <c r="F44" s="74"/>
      <c r="G44" s="74"/>
      <c r="H44" s="74"/>
      <c r="I44" s="83"/>
      <c r="J44" s="85"/>
      <c r="K44" s="83">
        <v>197.41769963600004</v>
      </c>
      <c r="L44" s="83">
        <f>SUM(L45:L85)</f>
        <v>26204.496408723997</v>
      </c>
      <c r="M44" s="74"/>
      <c r="N44" s="84">
        <f t="shared" ref="N44:N85" si="1">L44/$L$11</f>
        <v>0.17927192532893108</v>
      </c>
      <c r="O44" s="84">
        <f>L44/'סכום נכסי הקרן'!$C$42</f>
        <v>1.1177931914867632E-2</v>
      </c>
    </row>
    <row r="45" spans="2:15">
      <c r="B45" s="79" t="s">
        <v>1227</v>
      </c>
      <c r="C45" s="76" t="s">
        <v>1228</v>
      </c>
      <c r="D45" s="89" t="s">
        <v>120</v>
      </c>
      <c r="E45" s="89" t="s">
        <v>334</v>
      </c>
      <c r="F45" s="76" t="s">
        <v>676</v>
      </c>
      <c r="G45" s="89" t="s">
        <v>463</v>
      </c>
      <c r="H45" s="89" t="s">
        <v>164</v>
      </c>
      <c r="I45" s="86">
        <v>54409.66599400001</v>
      </c>
      <c r="J45" s="88">
        <v>2818</v>
      </c>
      <c r="K45" s="76"/>
      <c r="L45" s="86">
        <v>1533.2643877169999</v>
      </c>
      <c r="M45" s="87">
        <v>3.79532846076946E-4</v>
      </c>
      <c r="N45" s="87">
        <f t="shared" si="1"/>
        <v>1.0489469232188759E-2</v>
      </c>
      <c r="O45" s="87">
        <f>L45/'סכום נכסי הקרן'!$C$42</f>
        <v>6.5403756157229604E-4</v>
      </c>
    </row>
    <row r="46" spans="2:15">
      <c r="B46" s="79" t="s">
        <v>1229</v>
      </c>
      <c r="C46" s="76" t="s">
        <v>1230</v>
      </c>
      <c r="D46" s="89" t="s">
        <v>120</v>
      </c>
      <c r="E46" s="89" t="s">
        <v>334</v>
      </c>
      <c r="F46" s="76" t="s">
        <v>652</v>
      </c>
      <c r="G46" s="89" t="s">
        <v>653</v>
      </c>
      <c r="H46" s="89" t="s">
        <v>164</v>
      </c>
      <c r="I46" s="86">
        <v>45789.970276</v>
      </c>
      <c r="J46" s="88">
        <v>626</v>
      </c>
      <c r="K46" s="76"/>
      <c r="L46" s="86">
        <v>286.64521392</v>
      </c>
      <c r="M46" s="87">
        <v>2.1728148061571527E-4</v>
      </c>
      <c r="N46" s="87">
        <f t="shared" si="1"/>
        <v>1.961016101368535E-3</v>
      </c>
      <c r="O46" s="87">
        <f>L46/'סכום נכסי הקרן'!$C$42</f>
        <v>1.2227293495530481E-4</v>
      </c>
    </row>
    <row r="47" spans="2:15">
      <c r="B47" s="79" t="s">
        <v>1231</v>
      </c>
      <c r="C47" s="76" t="s">
        <v>1232</v>
      </c>
      <c r="D47" s="89" t="s">
        <v>120</v>
      </c>
      <c r="E47" s="89" t="s">
        <v>334</v>
      </c>
      <c r="F47" s="76" t="s">
        <v>1233</v>
      </c>
      <c r="G47" s="89" t="s">
        <v>459</v>
      </c>
      <c r="H47" s="89" t="s">
        <v>164</v>
      </c>
      <c r="I47" s="86">
        <v>2912.2280059999994</v>
      </c>
      <c r="J47" s="88">
        <v>8049</v>
      </c>
      <c r="K47" s="76"/>
      <c r="L47" s="86">
        <v>234.40523222000002</v>
      </c>
      <c r="M47" s="87">
        <v>1.9844942222144686E-4</v>
      </c>
      <c r="N47" s="87">
        <f t="shared" si="1"/>
        <v>1.6036285006898487E-3</v>
      </c>
      <c r="O47" s="87">
        <f>L47/'סכום נכסי הקרן'!$C$42</f>
        <v>9.9989165423213072E-5</v>
      </c>
    </row>
    <row r="48" spans="2:15">
      <c r="B48" s="79" t="s">
        <v>1234</v>
      </c>
      <c r="C48" s="76" t="s">
        <v>1235</v>
      </c>
      <c r="D48" s="89" t="s">
        <v>120</v>
      </c>
      <c r="E48" s="89" t="s">
        <v>334</v>
      </c>
      <c r="F48" s="76" t="s">
        <v>1236</v>
      </c>
      <c r="G48" s="89" t="s">
        <v>844</v>
      </c>
      <c r="H48" s="89" t="s">
        <v>164</v>
      </c>
      <c r="I48" s="86">
        <v>48800.318707999999</v>
      </c>
      <c r="J48" s="88">
        <v>1135</v>
      </c>
      <c r="K48" s="76"/>
      <c r="L48" s="86">
        <v>553.88361734099999</v>
      </c>
      <c r="M48" s="87">
        <v>4.4847108848920081E-4</v>
      </c>
      <c r="N48" s="87">
        <f t="shared" si="1"/>
        <v>3.7892650536041762E-3</v>
      </c>
      <c r="O48" s="87">
        <f>L48/'סכום נכסי הקרן'!$C$42</f>
        <v>2.3626759571449338E-4</v>
      </c>
    </row>
    <row r="49" spans="2:15">
      <c r="B49" s="79" t="s">
        <v>1237</v>
      </c>
      <c r="C49" s="76" t="s">
        <v>1238</v>
      </c>
      <c r="D49" s="89" t="s">
        <v>120</v>
      </c>
      <c r="E49" s="89" t="s">
        <v>334</v>
      </c>
      <c r="F49" s="76" t="s">
        <v>1239</v>
      </c>
      <c r="G49" s="89" t="s">
        <v>192</v>
      </c>
      <c r="H49" s="89" t="s">
        <v>164</v>
      </c>
      <c r="I49" s="86">
        <v>624.09637399999997</v>
      </c>
      <c r="J49" s="88">
        <v>3652</v>
      </c>
      <c r="K49" s="76"/>
      <c r="L49" s="86">
        <v>22.791999587999996</v>
      </c>
      <c r="M49" s="87">
        <v>1.8078887965514515E-5</v>
      </c>
      <c r="N49" s="87">
        <f t="shared" si="1"/>
        <v>1.5592612750522708E-4</v>
      </c>
      <c r="O49" s="87">
        <f>L49/'סכום נכסי הקרן'!$C$42</f>
        <v>9.7222787885188269E-6</v>
      </c>
    </row>
    <row r="50" spans="2:15">
      <c r="B50" s="79" t="s">
        <v>1240</v>
      </c>
      <c r="C50" s="76" t="s">
        <v>1241</v>
      </c>
      <c r="D50" s="89" t="s">
        <v>120</v>
      </c>
      <c r="E50" s="89" t="s">
        <v>334</v>
      </c>
      <c r="F50" s="76" t="s">
        <v>874</v>
      </c>
      <c r="G50" s="89" t="s">
        <v>190</v>
      </c>
      <c r="H50" s="89" t="s">
        <v>164</v>
      </c>
      <c r="I50" s="86">
        <v>328998.916035</v>
      </c>
      <c r="J50" s="88">
        <v>525</v>
      </c>
      <c r="K50" s="76"/>
      <c r="L50" s="86">
        <v>1727.2443091849996</v>
      </c>
      <c r="M50" s="87">
        <v>4.2561942255846751E-4</v>
      </c>
      <c r="N50" s="87">
        <f t="shared" si="1"/>
        <v>1.1816537436603701E-2</v>
      </c>
      <c r="O50" s="87">
        <f>L50/'סכום נכסי הקרן'!$C$42</f>
        <v>7.3678268749270118E-4</v>
      </c>
    </row>
    <row r="51" spans="2:15">
      <c r="B51" s="79" t="s">
        <v>1242</v>
      </c>
      <c r="C51" s="76" t="s">
        <v>1243</v>
      </c>
      <c r="D51" s="89" t="s">
        <v>120</v>
      </c>
      <c r="E51" s="89" t="s">
        <v>334</v>
      </c>
      <c r="F51" s="76" t="s">
        <v>1244</v>
      </c>
      <c r="G51" s="89" t="s">
        <v>190</v>
      </c>
      <c r="H51" s="89" t="s">
        <v>164</v>
      </c>
      <c r="I51" s="86">
        <v>148301.307932</v>
      </c>
      <c r="J51" s="88">
        <v>1294</v>
      </c>
      <c r="K51" s="76"/>
      <c r="L51" s="86">
        <v>1919.0189246469999</v>
      </c>
      <c r="M51" s="87">
        <v>3.1339770677910327E-4</v>
      </c>
      <c r="N51" s="87">
        <f t="shared" si="1"/>
        <v>1.3128518556440925E-2</v>
      </c>
      <c r="O51" s="87">
        <f>L51/'סכום נכסי הקרן'!$C$42</f>
        <v>8.1858710613897973E-4</v>
      </c>
    </row>
    <row r="52" spans="2:15">
      <c r="B52" s="79" t="s">
        <v>1245</v>
      </c>
      <c r="C52" s="76" t="s">
        <v>1246</v>
      </c>
      <c r="D52" s="89" t="s">
        <v>120</v>
      </c>
      <c r="E52" s="89" t="s">
        <v>334</v>
      </c>
      <c r="F52" s="76" t="s">
        <v>1247</v>
      </c>
      <c r="G52" s="89" t="s">
        <v>689</v>
      </c>
      <c r="H52" s="89" t="s">
        <v>164</v>
      </c>
      <c r="I52" s="86">
        <v>2789.1765009999999</v>
      </c>
      <c r="J52" s="88">
        <v>6299</v>
      </c>
      <c r="K52" s="76"/>
      <c r="L52" s="86">
        <v>175.69022783899999</v>
      </c>
      <c r="M52" s="87">
        <v>7.6771177794897512E-5</v>
      </c>
      <c r="N52" s="87">
        <f t="shared" si="1"/>
        <v>1.2019435487296882E-3</v>
      </c>
      <c r="O52" s="87">
        <f>L52/'סכום נכסי הקרן'!$C$42</f>
        <v>7.4943375146798002E-5</v>
      </c>
    </row>
    <row r="53" spans="2:15">
      <c r="B53" s="79" t="s">
        <v>1248</v>
      </c>
      <c r="C53" s="76" t="s">
        <v>1249</v>
      </c>
      <c r="D53" s="89" t="s">
        <v>120</v>
      </c>
      <c r="E53" s="89" t="s">
        <v>334</v>
      </c>
      <c r="F53" s="76" t="s">
        <v>1250</v>
      </c>
      <c r="G53" s="89" t="s">
        <v>1251</v>
      </c>
      <c r="H53" s="89" t="s">
        <v>164</v>
      </c>
      <c r="I53" s="86">
        <v>9694.4218340000007</v>
      </c>
      <c r="J53" s="88">
        <v>5699</v>
      </c>
      <c r="K53" s="76"/>
      <c r="L53" s="86">
        <v>552.485100343</v>
      </c>
      <c r="M53" s="87">
        <v>3.919990480668422E-4</v>
      </c>
      <c r="N53" s="87">
        <f t="shared" si="1"/>
        <v>3.7796974270821403E-3</v>
      </c>
      <c r="O53" s="87">
        <f>L53/'סכום נכסי הקרן'!$C$42</f>
        <v>2.3567103672928713E-4</v>
      </c>
    </row>
    <row r="54" spans="2:15">
      <c r="B54" s="79" t="s">
        <v>1252</v>
      </c>
      <c r="C54" s="76" t="s">
        <v>1253</v>
      </c>
      <c r="D54" s="89" t="s">
        <v>120</v>
      </c>
      <c r="E54" s="89" t="s">
        <v>334</v>
      </c>
      <c r="F54" s="76" t="s">
        <v>453</v>
      </c>
      <c r="G54" s="89" t="s">
        <v>399</v>
      </c>
      <c r="H54" s="89" t="s">
        <v>164</v>
      </c>
      <c r="I54" s="86">
        <v>1488.4653370000001</v>
      </c>
      <c r="J54" s="88">
        <v>179690</v>
      </c>
      <c r="K54" s="76"/>
      <c r="L54" s="86">
        <v>2674.6233641630001</v>
      </c>
      <c r="M54" s="87">
        <v>6.9660084427086873E-4</v>
      </c>
      <c r="N54" s="87">
        <f t="shared" si="1"/>
        <v>1.8297809373799441E-2</v>
      </c>
      <c r="O54" s="87">
        <f>L54/'סכום נכסי הקרן'!$C$42</f>
        <v>1.1409018283051228E-3</v>
      </c>
    </row>
    <row r="55" spans="2:15">
      <c r="B55" s="79" t="s">
        <v>1254</v>
      </c>
      <c r="C55" s="76" t="s">
        <v>1255</v>
      </c>
      <c r="D55" s="89" t="s">
        <v>120</v>
      </c>
      <c r="E55" s="89" t="s">
        <v>334</v>
      </c>
      <c r="F55" s="76" t="s">
        <v>1256</v>
      </c>
      <c r="G55" s="89" t="s">
        <v>653</v>
      </c>
      <c r="H55" s="89" t="s">
        <v>164</v>
      </c>
      <c r="I55" s="86">
        <v>3368.9353580000002</v>
      </c>
      <c r="J55" s="88">
        <v>9053</v>
      </c>
      <c r="K55" s="76"/>
      <c r="L55" s="86">
        <v>304.98971798100001</v>
      </c>
      <c r="M55" s="87">
        <v>1.800811732131358E-4</v>
      </c>
      <c r="N55" s="87">
        <f t="shared" si="1"/>
        <v>2.0865157297882213E-3</v>
      </c>
      <c r="O55" s="87">
        <f>L55/'סכום נכסי הקרן'!$C$42</f>
        <v>1.3009806596364596E-4</v>
      </c>
    </row>
    <row r="56" spans="2:15">
      <c r="B56" s="79" t="s">
        <v>1257</v>
      </c>
      <c r="C56" s="76" t="s">
        <v>1258</v>
      </c>
      <c r="D56" s="89" t="s">
        <v>120</v>
      </c>
      <c r="E56" s="89" t="s">
        <v>334</v>
      </c>
      <c r="F56" s="76" t="s">
        <v>1259</v>
      </c>
      <c r="G56" s="89" t="s">
        <v>156</v>
      </c>
      <c r="H56" s="89" t="s">
        <v>164</v>
      </c>
      <c r="I56" s="86">
        <v>3462.6918900000001</v>
      </c>
      <c r="J56" s="88">
        <v>32310</v>
      </c>
      <c r="K56" s="76"/>
      <c r="L56" s="86">
        <v>1118.7957495790001</v>
      </c>
      <c r="M56" s="87">
        <v>6.5033342930502036E-4</v>
      </c>
      <c r="N56" s="87">
        <f t="shared" si="1"/>
        <v>7.6539791090997145E-3</v>
      </c>
      <c r="O56" s="87">
        <f>L56/'סכום נכסי הקרן'!$C$42</f>
        <v>4.7723957447523866E-4</v>
      </c>
    </row>
    <row r="57" spans="2:15">
      <c r="B57" s="79" t="s">
        <v>1260</v>
      </c>
      <c r="C57" s="76" t="s">
        <v>1261</v>
      </c>
      <c r="D57" s="89" t="s">
        <v>120</v>
      </c>
      <c r="E57" s="89" t="s">
        <v>334</v>
      </c>
      <c r="F57" s="76" t="s">
        <v>1262</v>
      </c>
      <c r="G57" s="89" t="s">
        <v>844</v>
      </c>
      <c r="H57" s="89" t="s">
        <v>164</v>
      </c>
      <c r="I57" s="86">
        <v>6295.0184669999999</v>
      </c>
      <c r="J57" s="88">
        <v>5480</v>
      </c>
      <c r="K57" s="76"/>
      <c r="L57" s="86">
        <v>344.96701198900001</v>
      </c>
      <c r="M57" s="87">
        <v>4.4818268449320228E-4</v>
      </c>
      <c r="N57" s="87">
        <f t="shared" si="1"/>
        <v>2.360011024430439E-3</v>
      </c>
      <c r="O57" s="87">
        <f>L57/'סכום נכסי הקרן'!$C$42</f>
        <v>1.4715099701761959E-4</v>
      </c>
    </row>
    <row r="58" spans="2:15">
      <c r="B58" s="79" t="s">
        <v>1263</v>
      </c>
      <c r="C58" s="76" t="s">
        <v>1264</v>
      </c>
      <c r="D58" s="89" t="s">
        <v>120</v>
      </c>
      <c r="E58" s="89" t="s">
        <v>334</v>
      </c>
      <c r="F58" s="76" t="s">
        <v>1265</v>
      </c>
      <c r="G58" s="89" t="s">
        <v>1266</v>
      </c>
      <c r="H58" s="89" t="s">
        <v>164</v>
      </c>
      <c r="I58" s="86">
        <v>3128.2001990000003</v>
      </c>
      <c r="J58" s="88">
        <v>24710</v>
      </c>
      <c r="K58" s="76"/>
      <c r="L58" s="86">
        <v>772.97826910499998</v>
      </c>
      <c r="M58" s="87">
        <v>4.5984617880227152E-4</v>
      </c>
      <c r="N58" s="87">
        <f t="shared" si="1"/>
        <v>5.2881498037010222E-3</v>
      </c>
      <c r="O58" s="87">
        <f>L58/'סכום נכסי הקרן'!$C$42</f>
        <v>3.2972579701441595E-4</v>
      </c>
    </row>
    <row r="59" spans="2:15">
      <c r="B59" s="79" t="s">
        <v>1267</v>
      </c>
      <c r="C59" s="76" t="s">
        <v>1268</v>
      </c>
      <c r="D59" s="89" t="s">
        <v>120</v>
      </c>
      <c r="E59" s="89" t="s">
        <v>334</v>
      </c>
      <c r="F59" s="76" t="s">
        <v>1269</v>
      </c>
      <c r="G59" s="89" t="s">
        <v>1266</v>
      </c>
      <c r="H59" s="89" t="s">
        <v>164</v>
      </c>
      <c r="I59" s="86">
        <v>9030.4826790000006</v>
      </c>
      <c r="J59" s="88">
        <v>13930</v>
      </c>
      <c r="K59" s="76"/>
      <c r="L59" s="86">
        <v>1257.946237165</v>
      </c>
      <c r="M59" s="87">
        <v>4.0095068090706984E-4</v>
      </c>
      <c r="N59" s="87">
        <f t="shared" si="1"/>
        <v>8.6059445821586346E-3</v>
      </c>
      <c r="O59" s="87">
        <f>L59/'סכום נכסי הקרן'!$C$42</f>
        <v>5.3659636011600795E-4</v>
      </c>
    </row>
    <row r="60" spans="2:15">
      <c r="B60" s="79" t="s">
        <v>1270</v>
      </c>
      <c r="C60" s="76" t="s">
        <v>1271</v>
      </c>
      <c r="D60" s="89" t="s">
        <v>120</v>
      </c>
      <c r="E60" s="89" t="s">
        <v>334</v>
      </c>
      <c r="F60" s="76" t="s">
        <v>742</v>
      </c>
      <c r="G60" s="89" t="s">
        <v>157</v>
      </c>
      <c r="H60" s="89" t="s">
        <v>164</v>
      </c>
      <c r="I60" s="86">
        <v>51390.867622999998</v>
      </c>
      <c r="J60" s="88">
        <v>786.2</v>
      </c>
      <c r="K60" s="76"/>
      <c r="L60" s="86">
        <v>404.03500125300002</v>
      </c>
      <c r="M60" s="87">
        <v>2.5695433811499997E-4</v>
      </c>
      <c r="N60" s="87">
        <f t="shared" si="1"/>
        <v>2.7641108398018398E-3</v>
      </c>
      <c r="O60" s="87">
        <f>L60/'סכום נכסי הקרן'!$C$42</f>
        <v>1.7234735843753648E-4</v>
      </c>
    </row>
    <row r="61" spans="2:15">
      <c r="B61" s="79" t="s">
        <v>1272</v>
      </c>
      <c r="C61" s="76" t="s">
        <v>1273</v>
      </c>
      <c r="D61" s="89" t="s">
        <v>120</v>
      </c>
      <c r="E61" s="89" t="s">
        <v>334</v>
      </c>
      <c r="F61" s="76" t="s">
        <v>897</v>
      </c>
      <c r="G61" s="89" t="s">
        <v>146</v>
      </c>
      <c r="H61" s="89" t="s">
        <v>164</v>
      </c>
      <c r="I61" s="86">
        <v>3652636.5379889999</v>
      </c>
      <c r="J61" s="88">
        <v>29.9</v>
      </c>
      <c r="K61" s="86">
        <v>197.41769963600004</v>
      </c>
      <c r="L61" s="86">
        <v>1289.55602449</v>
      </c>
      <c r="M61" s="87">
        <v>7.0501778650708261E-4</v>
      </c>
      <c r="N61" s="87">
        <f t="shared" si="1"/>
        <v>8.8221955394219929E-3</v>
      </c>
      <c r="O61" s="87">
        <f>L61/'סכום נכסי הקרן'!$C$42</f>
        <v>5.5008000219984002E-4</v>
      </c>
    </row>
    <row r="62" spans="2:15">
      <c r="B62" s="79" t="s">
        <v>1274</v>
      </c>
      <c r="C62" s="76" t="s">
        <v>1275</v>
      </c>
      <c r="D62" s="89" t="s">
        <v>120</v>
      </c>
      <c r="E62" s="89" t="s">
        <v>334</v>
      </c>
      <c r="F62" s="76" t="s">
        <v>470</v>
      </c>
      <c r="G62" s="89" t="s">
        <v>399</v>
      </c>
      <c r="H62" s="89" t="s">
        <v>164</v>
      </c>
      <c r="I62" s="86">
        <v>627.86742900000002</v>
      </c>
      <c r="J62" s="88">
        <v>46780</v>
      </c>
      <c r="K62" s="76"/>
      <c r="L62" s="86">
        <v>293.71638337899998</v>
      </c>
      <c r="M62" s="87">
        <v>1.1618791867941205E-4</v>
      </c>
      <c r="N62" s="87">
        <f t="shared" si="1"/>
        <v>2.0093918512196192E-3</v>
      </c>
      <c r="O62" s="87">
        <f>L62/'סכום נכסי הקרן'!$C$42</f>
        <v>1.2528925129805577E-4</v>
      </c>
    </row>
    <row r="63" spans="2:15">
      <c r="B63" s="79" t="s">
        <v>1276</v>
      </c>
      <c r="C63" s="76" t="s">
        <v>1277</v>
      </c>
      <c r="D63" s="89" t="s">
        <v>120</v>
      </c>
      <c r="E63" s="89" t="s">
        <v>334</v>
      </c>
      <c r="F63" s="76" t="s">
        <v>1278</v>
      </c>
      <c r="G63" s="89" t="s">
        <v>459</v>
      </c>
      <c r="H63" s="89" t="s">
        <v>164</v>
      </c>
      <c r="I63" s="86">
        <v>10722.875652999999</v>
      </c>
      <c r="J63" s="88">
        <v>2886</v>
      </c>
      <c r="K63" s="76"/>
      <c r="L63" s="86">
        <v>309.46219132799996</v>
      </c>
      <c r="M63" s="87">
        <v>1.5851721096591111E-4</v>
      </c>
      <c r="N63" s="87">
        <f t="shared" si="1"/>
        <v>2.1171131087797169E-3</v>
      </c>
      <c r="O63" s="87">
        <f>L63/'סכום נכסי הקרן'!$C$42</f>
        <v>1.3200586841800575E-4</v>
      </c>
    </row>
    <row r="64" spans="2:15">
      <c r="B64" s="79" t="s">
        <v>1279</v>
      </c>
      <c r="C64" s="76" t="s">
        <v>1280</v>
      </c>
      <c r="D64" s="89" t="s">
        <v>120</v>
      </c>
      <c r="E64" s="89" t="s">
        <v>334</v>
      </c>
      <c r="F64" s="76" t="s">
        <v>1281</v>
      </c>
      <c r="G64" s="89" t="s">
        <v>151</v>
      </c>
      <c r="H64" s="89" t="s">
        <v>164</v>
      </c>
      <c r="I64" s="86">
        <v>1553.2252760000001</v>
      </c>
      <c r="J64" s="88">
        <v>13790</v>
      </c>
      <c r="K64" s="76"/>
      <c r="L64" s="86">
        <v>214.18976551399996</v>
      </c>
      <c r="M64" s="87">
        <v>1.223897764122051E-4</v>
      </c>
      <c r="N64" s="87">
        <f t="shared" si="1"/>
        <v>1.4653291194965886E-3</v>
      </c>
      <c r="O64" s="87">
        <f>L64/'סכום נכסי הקרן'!$C$42</f>
        <v>9.1365946455657828E-5</v>
      </c>
    </row>
    <row r="65" spans="2:15">
      <c r="B65" s="79" t="s">
        <v>1282</v>
      </c>
      <c r="C65" s="76" t="s">
        <v>1283</v>
      </c>
      <c r="D65" s="89" t="s">
        <v>120</v>
      </c>
      <c r="E65" s="89" t="s">
        <v>334</v>
      </c>
      <c r="F65" s="76" t="s">
        <v>584</v>
      </c>
      <c r="G65" s="89" t="s">
        <v>399</v>
      </c>
      <c r="H65" s="89" t="s">
        <v>164</v>
      </c>
      <c r="I65" s="86">
        <v>3283.4654559999999</v>
      </c>
      <c r="J65" s="88">
        <v>7697</v>
      </c>
      <c r="K65" s="76"/>
      <c r="L65" s="86">
        <v>252.72833611699997</v>
      </c>
      <c r="M65" s="87">
        <v>9.0396716115810321E-5</v>
      </c>
      <c r="N65" s="87">
        <f t="shared" si="1"/>
        <v>1.7289817248992497E-3</v>
      </c>
      <c r="O65" s="87">
        <f>L65/'סכום נכסי הקרן'!$C$42</f>
        <v>1.0780516786169247E-4</v>
      </c>
    </row>
    <row r="66" spans="2:15">
      <c r="B66" s="79" t="s">
        <v>1284</v>
      </c>
      <c r="C66" s="76" t="s">
        <v>1285</v>
      </c>
      <c r="D66" s="89" t="s">
        <v>120</v>
      </c>
      <c r="E66" s="89" t="s">
        <v>334</v>
      </c>
      <c r="F66" s="76" t="s">
        <v>1286</v>
      </c>
      <c r="G66" s="89" t="s">
        <v>1266</v>
      </c>
      <c r="H66" s="89" t="s">
        <v>164</v>
      </c>
      <c r="I66" s="86">
        <v>24071.247149999999</v>
      </c>
      <c r="J66" s="88">
        <v>7349</v>
      </c>
      <c r="K66" s="76"/>
      <c r="L66" s="86">
        <v>1768.9959530849999</v>
      </c>
      <c r="M66" s="87">
        <v>3.8739045742423672E-4</v>
      </c>
      <c r="N66" s="87">
        <f t="shared" si="1"/>
        <v>1.2102171530495661E-2</v>
      </c>
      <c r="O66" s="87">
        <f>L66/'סכום נכסי הקרן'!$C$42</f>
        <v>7.5459249484670279E-4</v>
      </c>
    </row>
    <row r="67" spans="2:15">
      <c r="B67" s="79" t="s">
        <v>1287</v>
      </c>
      <c r="C67" s="76" t="s">
        <v>1288</v>
      </c>
      <c r="D67" s="89" t="s">
        <v>120</v>
      </c>
      <c r="E67" s="89" t="s">
        <v>334</v>
      </c>
      <c r="F67" s="76" t="s">
        <v>1289</v>
      </c>
      <c r="G67" s="89" t="s">
        <v>1251</v>
      </c>
      <c r="H67" s="89" t="s">
        <v>164</v>
      </c>
      <c r="I67" s="86">
        <v>42704.023514</v>
      </c>
      <c r="J67" s="88">
        <v>3920</v>
      </c>
      <c r="K67" s="76"/>
      <c r="L67" s="86">
        <v>1673.9977217749999</v>
      </c>
      <c r="M67" s="87">
        <v>3.9502580708355886E-4</v>
      </c>
      <c r="N67" s="87">
        <f t="shared" si="1"/>
        <v>1.1452263378697826E-2</v>
      </c>
      <c r="O67" s="87">
        <f>L67/'סכום נכסי הקרן'!$C$42</f>
        <v>7.1406953477705219E-4</v>
      </c>
    </row>
    <row r="68" spans="2:15">
      <c r="B68" s="79" t="s">
        <v>1290</v>
      </c>
      <c r="C68" s="76" t="s">
        <v>1291</v>
      </c>
      <c r="D68" s="89" t="s">
        <v>120</v>
      </c>
      <c r="E68" s="89" t="s">
        <v>334</v>
      </c>
      <c r="F68" s="76" t="s">
        <v>1292</v>
      </c>
      <c r="G68" s="89" t="s">
        <v>844</v>
      </c>
      <c r="H68" s="89" t="s">
        <v>164</v>
      </c>
      <c r="I68" s="86">
        <v>2679.0790109999998</v>
      </c>
      <c r="J68" s="88">
        <v>5889</v>
      </c>
      <c r="K68" s="76"/>
      <c r="L68" s="86">
        <v>157.770962954</v>
      </c>
      <c r="M68" s="87">
        <v>3.0276930371442561E-4</v>
      </c>
      <c r="N68" s="87">
        <f t="shared" si="1"/>
        <v>1.0793530945455133E-3</v>
      </c>
      <c r="O68" s="87">
        <f>L68/'סכום נכסי הקרן'!$C$42</f>
        <v>6.7299636464518872E-5</v>
      </c>
    </row>
    <row r="69" spans="2:15">
      <c r="B69" s="79" t="s">
        <v>1293</v>
      </c>
      <c r="C69" s="76" t="s">
        <v>1294</v>
      </c>
      <c r="D69" s="89" t="s">
        <v>120</v>
      </c>
      <c r="E69" s="89" t="s">
        <v>334</v>
      </c>
      <c r="F69" s="76" t="s">
        <v>1295</v>
      </c>
      <c r="G69" s="89" t="s">
        <v>459</v>
      </c>
      <c r="H69" s="89" t="s">
        <v>164</v>
      </c>
      <c r="I69" s="86">
        <v>9887.7500760000003</v>
      </c>
      <c r="J69" s="88">
        <v>3478</v>
      </c>
      <c r="K69" s="76"/>
      <c r="L69" s="86">
        <v>343.89594762899998</v>
      </c>
      <c r="M69" s="87">
        <v>1.5627387879152922E-4</v>
      </c>
      <c r="N69" s="87">
        <f t="shared" si="1"/>
        <v>2.3526835884448926E-3</v>
      </c>
      <c r="O69" s="87">
        <f>L69/'סכום נכסי הקרן'!$C$42</f>
        <v>1.4669411800320221E-4</v>
      </c>
    </row>
    <row r="70" spans="2:15">
      <c r="B70" s="79" t="s">
        <v>1296</v>
      </c>
      <c r="C70" s="76" t="s">
        <v>1297</v>
      </c>
      <c r="D70" s="89" t="s">
        <v>120</v>
      </c>
      <c r="E70" s="89" t="s">
        <v>334</v>
      </c>
      <c r="F70" s="76" t="s">
        <v>1298</v>
      </c>
      <c r="G70" s="89" t="s">
        <v>1195</v>
      </c>
      <c r="H70" s="89" t="s">
        <v>164</v>
      </c>
      <c r="I70" s="86">
        <v>2476.8870280000001</v>
      </c>
      <c r="J70" s="88">
        <v>16660</v>
      </c>
      <c r="K70" s="76"/>
      <c r="L70" s="86">
        <v>412.64937894700006</v>
      </c>
      <c r="M70" s="87">
        <v>8.8442508801002311E-5</v>
      </c>
      <c r="N70" s="87">
        <f t="shared" si="1"/>
        <v>2.8230440873875428E-3</v>
      </c>
      <c r="O70" s="87">
        <f>L70/'סכום נכסי הקרן'!$C$42</f>
        <v>1.7602195404321392E-4</v>
      </c>
    </row>
    <row r="71" spans="2:15">
      <c r="B71" s="79" t="s">
        <v>1299</v>
      </c>
      <c r="C71" s="76" t="s">
        <v>1300</v>
      </c>
      <c r="D71" s="89" t="s">
        <v>120</v>
      </c>
      <c r="E71" s="89" t="s">
        <v>334</v>
      </c>
      <c r="F71" s="76" t="s">
        <v>1301</v>
      </c>
      <c r="G71" s="89" t="s">
        <v>146</v>
      </c>
      <c r="H71" s="89" t="s">
        <v>164</v>
      </c>
      <c r="I71" s="86">
        <v>28773.938026</v>
      </c>
      <c r="J71" s="88">
        <v>1128</v>
      </c>
      <c r="K71" s="76"/>
      <c r="L71" s="86">
        <v>324.57002092799996</v>
      </c>
      <c r="M71" s="87">
        <v>2.9847961090141505E-4</v>
      </c>
      <c r="N71" s="87">
        <f t="shared" si="1"/>
        <v>2.2204697868737759E-3</v>
      </c>
      <c r="O71" s="87">
        <f>L71/'סכום נכסי הקרן'!$C$42</f>
        <v>1.3845034603803742E-4</v>
      </c>
    </row>
    <row r="72" spans="2:15">
      <c r="B72" s="79" t="s">
        <v>1302</v>
      </c>
      <c r="C72" s="76" t="s">
        <v>1303</v>
      </c>
      <c r="D72" s="89" t="s">
        <v>120</v>
      </c>
      <c r="E72" s="89" t="s">
        <v>334</v>
      </c>
      <c r="F72" s="76" t="s">
        <v>669</v>
      </c>
      <c r="G72" s="89" t="s">
        <v>191</v>
      </c>
      <c r="H72" s="89" t="s">
        <v>164</v>
      </c>
      <c r="I72" s="86">
        <v>38425.397677000001</v>
      </c>
      <c r="J72" s="88">
        <v>1360</v>
      </c>
      <c r="K72" s="76"/>
      <c r="L72" s="86">
        <v>522.58540840800003</v>
      </c>
      <c r="M72" s="87">
        <v>2.5472667670947821E-4</v>
      </c>
      <c r="N72" s="87">
        <f t="shared" si="1"/>
        <v>3.5751456869409009E-3</v>
      </c>
      <c r="O72" s="87">
        <f>L72/'סכום נכסי הקרן'!$C$42</f>
        <v>2.2291686219709964E-4</v>
      </c>
    </row>
    <row r="73" spans="2:15">
      <c r="B73" s="79" t="s">
        <v>1304</v>
      </c>
      <c r="C73" s="76" t="s">
        <v>1305</v>
      </c>
      <c r="D73" s="89" t="s">
        <v>120</v>
      </c>
      <c r="E73" s="89" t="s">
        <v>334</v>
      </c>
      <c r="F73" s="76" t="s">
        <v>1306</v>
      </c>
      <c r="G73" s="89" t="s">
        <v>151</v>
      </c>
      <c r="H73" s="89" t="s">
        <v>164</v>
      </c>
      <c r="I73" s="86">
        <v>3892.9049380000001</v>
      </c>
      <c r="J73" s="88">
        <v>5167</v>
      </c>
      <c r="K73" s="76"/>
      <c r="L73" s="86">
        <v>201.14639812799999</v>
      </c>
      <c r="M73" s="87">
        <v>3.5734814380047794E-4</v>
      </c>
      <c r="N73" s="87">
        <f t="shared" si="1"/>
        <v>1.3760959761616024E-3</v>
      </c>
      <c r="O73" s="87">
        <f>L73/'סכום נכסי הקרן'!$C$42</f>
        <v>8.5802097019010247E-5</v>
      </c>
    </row>
    <row r="74" spans="2:15">
      <c r="B74" s="79" t="s">
        <v>1307</v>
      </c>
      <c r="C74" s="76" t="s">
        <v>1308</v>
      </c>
      <c r="D74" s="89" t="s">
        <v>120</v>
      </c>
      <c r="E74" s="89" t="s">
        <v>334</v>
      </c>
      <c r="F74" s="76" t="s">
        <v>1309</v>
      </c>
      <c r="G74" s="89" t="s">
        <v>689</v>
      </c>
      <c r="H74" s="89" t="s">
        <v>164</v>
      </c>
      <c r="I74" s="86">
        <v>1623.4039029999999</v>
      </c>
      <c r="J74" s="88">
        <v>23610</v>
      </c>
      <c r="K74" s="76"/>
      <c r="L74" s="86">
        <v>383.28566149799997</v>
      </c>
      <c r="M74" s="87">
        <v>2.1911886501721874E-4</v>
      </c>
      <c r="N74" s="87">
        <f t="shared" si="1"/>
        <v>2.6221590911719903E-3</v>
      </c>
      <c r="O74" s="87">
        <f>L74/'סכום נכסי הקרן'!$C$42</f>
        <v>1.6349640769067799E-4</v>
      </c>
    </row>
    <row r="75" spans="2:15">
      <c r="B75" s="79" t="s">
        <v>1310</v>
      </c>
      <c r="C75" s="76" t="s">
        <v>1311</v>
      </c>
      <c r="D75" s="89" t="s">
        <v>120</v>
      </c>
      <c r="E75" s="89" t="s">
        <v>334</v>
      </c>
      <c r="F75" s="76" t="s">
        <v>1312</v>
      </c>
      <c r="G75" s="89" t="s">
        <v>187</v>
      </c>
      <c r="H75" s="89" t="s">
        <v>164</v>
      </c>
      <c r="I75" s="86">
        <v>564.83442200000002</v>
      </c>
      <c r="J75" s="88">
        <v>12690</v>
      </c>
      <c r="K75" s="76"/>
      <c r="L75" s="86">
        <v>71.677488189000002</v>
      </c>
      <c r="M75" s="87">
        <v>4.1650429077247768E-5</v>
      </c>
      <c r="N75" s="87">
        <f t="shared" si="1"/>
        <v>4.9036474923844773E-4</v>
      </c>
      <c r="O75" s="87">
        <f>L75/'סכום נכסי הקרן'!$C$42</f>
        <v>3.057513757595561E-5</v>
      </c>
    </row>
    <row r="76" spans="2:15">
      <c r="B76" s="79" t="s">
        <v>1313</v>
      </c>
      <c r="C76" s="76" t="s">
        <v>1314</v>
      </c>
      <c r="D76" s="89" t="s">
        <v>120</v>
      </c>
      <c r="E76" s="89" t="s">
        <v>334</v>
      </c>
      <c r="F76" s="76" t="s">
        <v>618</v>
      </c>
      <c r="G76" s="89" t="s">
        <v>463</v>
      </c>
      <c r="H76" s="89" t="s">
        <v>164</v>
      </c>
      <c r="I76" s="86">
        <v>4187.7829300000003</v>
      </c>
      <c r="J76" s="88">
        <v>27500</v>
      </c>
      <c r="K76" s="76"/>
      <c r="L76" s="86">
        <v>1151.6403057969999</v>
      </c>
      <c r="M76" s="87">
        <v>4.138509831940912E-4</v>
      </c>
      <c r="N76" s="87">
        <f t="shared" si="1"/>
        <v>7.8786774485730456E-3</v>
      </c>
      <c r="O76" s="87">
        <f>L76/'סכום נכסי הקרן'!$C$42</f>
        <v>4.9124992626572821E-4</v>
      </c>
    </row>
    <row r="77" spans="2:15">
      <c r="B77" s="79" t="s">
        <v>1315</v>
      </c>
      <c r="C77" s="76" t="s">
        <v>1316</v>
      </c>
      <c r="D77" s="89" t="s">
        <v>120</v>
      </c>
      <c r="E77" s="89" t="s">
        <v>334</v>
      </c>
      <c r="F77" s="76" t="s">
        <v>1317</v>
      </c>
      <c r="G77" s="89" t="s">
        <v>519</v>
      </c>
      <c r="H77" s="89" t="s">
        <v>164</v>
      </c>
      <c r="I77" s="86">
        <v>2357.156035</v>
      </c>
      <c r="J77" s="88">
        <v>11980</v>
      </c>
      <c r="K77" s="76"/>
      <c r="L77" s="86">
        <v>282.38729293599999</v>
      </c>
      <c r="M77" s="87">
        <v>2.4687548642615096E-4</v>
      </c>
      <c r="N77" s="87">
        <f t="shared" si="1"/>
        <v>1.9318865321223194E-3</v>
      </c>
      <c r="O77" s="87">
        <f>L77/'סכום נכסי הקרן'!$C$42</f>
        <v>1.2045665311894817E-4</v>
      </c>
    </row>
    <row r="78" spans="2:15">
      <c r="B78" s="79" t="s">
        <v>1318</v>
      </c>
      <c r="C78" s="76" t="s">
        <v>1319</v>
      </c>
      <c r="D78" s="89" t="s">
        <v>120</v>
      </c>
      <c r="E78" s="89" t="s">
        <v>334</v>
      </c>
      <c r="F78" s="76" t="s">
        <v>836</v>
      </c>
      <c r="G78" s="89" t="s">
        <v>191</v>
      </c>
      <c r="H78" s="89" t="s">
        <v>164</v>
      </c>
      <c r="I78" s="86">
        <v>33397.405206000003</v>
      </c>
      <c r="J78" s="88">
        <v>1536</v>
      </c>
      <c r="K78" s="76"/>
      <c r="L78" s="86">
        <v>512.98414396600003</v>
      </c>
      <c r="M78" s="87">
        <v>1.8188103975222568E-4</v>
      </c>
      <c r="N78" s="87">
        <f t="shared" si="1"/>
        <v>3.50946088478853E-3</v>
      </c>
      <c r="O78" s="87">
        <f>L78/'סכום נכסי הקרן'!$C$42</f>
        <v>2.1882129483509583E-4</v>
      </c>
    </row>
    <row r="79" spans="2:15">
      <c r="B79" s="79" t="s">
        <v>1320</v>
      </c>
      <c r="C79" s="76" t="s">
        <v>1321</v>
      </c>
      <c r="D79" s="89" t="s">
        <v>120</v>
      </c>
      <c r="E79" s="89" t="s">
        <v>334</v>
      </c>
      <c r="F79" s="76" t="s">
        <v>1322</v>
      </c>
      <c r="G79" s="89" t="s">
        <v>1323</v>
      </c>
      <c r="H79" s="89" t="s">
        <v>164</v>
      </c>
      <c r="I79" s="86">
        <v>2923.7790650000006</v>
      </c>
      <c r="J79" s="88">
        <v>2647</v>
      </c>
      <c r="K79" s="76"/>
      <c r="L79" s="86">
        <v>77.392431841000004</v>
      </c>
      <c r="M79" s="87">
        <v>6.5673726444396573E-5</v>
      </c>
      <c r="N79" s="87">
        <f t="shared" si="1"/>
        <v>5.2946219784651583E-4</v>
      </c>
      <c r="O79" s="87">
        <f>L79/'סכום נכסי הקרן'!$C$42</f>
        <v>3.3012934892987571E-5</v>
      </c>
    </row>
    <row r="80" spans="2:15">
      <c r="B80" s="79" t="s">
        <v>1324</v>
      </c>
      <c r="C80" s="76" t="s">
        <v>1325</v>
      </c>
      <c r="D80" s="89" t="s">
        <v>120</v>
      </c>
      <c r="E80" s="89" t="s">
        <v>334</v>
      </c>
      <c r="F80" s="76" t="s">
        <v>1326</v>
      </c>
      <c r="G80" s="89" t="s">
        <v>1195</v>
      </c>
      <c r="H80" s="89" t="s">
        <v>164</v>
      </c>
      <c r="I80" s="86">
        <v>3047.0300040000002</v>
      </c>
      <c r="J80" s="88">
        <v>4281</v>
      </c>
      <c r="K80" s="76"/>
      <c r="L80" s="86">
        <v>130.44335445300001</v>
      </c>
      <c r="M80" s="87">
        <v>7.868960155433547E-5</v>
      </c>
      <c r="N80" s="87">
        <f t="shared" si="1"/>
        <v>8.9239766085976878E-4</v>
      </c>
      <c r="O80" s="87">
        <f>L80/'סכום נכסי הקרן'!$C$42</f>
        <v>5.5642623772657333E-5</v>
      </c>
    </row>
    <row r="81" spans="2:15">
      <c r="B81" s="79" t="s">
        <v>1327</v>
      </c>
      <c r="C81" s="76" t="s">
        <v>1328</v>
      </c>
      <c r="D81" s="89" t="s">
        <v>120</v>
      </c>
      <c r="E81" s="89" t="s">
        <v>334</v>
      </c>
      <c r="F81" s="76" t="s">
        <v>1329</v>
      </c>
      <c r="G81" s="89" t="s">
        <v>719</v>
      </c>
      <c r="H81" s="89" t="s">
        <v>164</v>
      </c>
      <c r="I81" s="86">
        <v>3815.1886060000002</v>
      </c>
      <c r="J81" s="88">
        <v>9394</v>
      </c>
      <c r="K81" s="76"/>
      <c r="L81" s="86">
        <v>358.39881763699998</v>
      </c>
      <c r="M81" s="87">
        <v>3.0333359512285955E-4</v>
      </c>
      <c r="N81" s="87">
        <f t="shared" si="1"/>
        <v>2.45190157716624E-3</v>
      </c>
      <c r="O81" s="87">
        <f>L81/'סכום נכסי הקרן'!$C$42</f>
        <v>1.5288054078313511E-4</v>
      </c>
    </row>
    <row r="82" spans="2:15">
      <c r="B82" s="79" t="s">
        <v>1330</v>
      </c>
      <c r="C82" s="76" t="s">
        <v>1331</v>
      </c>
      <c r="D82" s="89" t="s">
        <v>120</v>
      </c>
      <c r="E82" s="89" t="s">
        <v>334</v>
      </c>
      <c r="F82" s="76" t="s">
        <v>508</v>
      </c>
      <c r="G82" s="89" t="s">
        <v>399</v>
      </c>
      <c r="H82" s="89" t="s">
        <v>164</v>
      </c>
      <c r="I82" s="86">
        <v>52362.895094</v>
      </c>
      <c r="J82" s="88">
        <v>1264</v>
      </c>
      <c r="K82" s="76"/>
      <c r="L82" s="86">
        <v>661.86699398799999</v>
      </c>
      <c r="M82" s="87">
        <v>2.9336845447952364E-4</v>
      </c>
      <c r="N82" s="87">
        <f t="shared" si="1"/>
        <v>4.5280080362238321E-3</v>
      </c>
      <c r="O82" s="87">
        <f>L82/'סכום נכסי הקרן'!$C$42</f>
        <v>2.8232956970823241E-4</v>
      </c>
    </row>
    <row r="83" spans="2:15">
      <c r="B83" s="79" t="s">
        <v>1332</v>
      </c>
      <c r="C83" s="76" t="s">
        <v>1333</v>
      </c>
      <c r="D83" s="89" t="s">
        <v>120</v>
      </c>
      <c r="E83" s="89" t="s">
        <v>334</v>
      </c>
      <c r="F83" s="76" t="s">
        <v>1334</v>
      </c>
      <c r="G83" s="89" t="s">
        <v>151</v>
      </c>
      <c r="H83" s="89" t="s">
        <v>164</v>
      </c>
      <c r="I83" s="86">
        <v>2525.4878210000002</v>
      </c>
      <c r="J83" s="88">
        <v>19180</v>
      </c>
      <c r="K83" s="76"/>
      <c r="L83" s="86">
        <v>484.38856397299998</v>
      </c>
      <c r="M83" s="87">
        <v>1.8333073968629859E-4</v>
      </c>
      <c r="N83" s="87">
        <f t="shared" si="1"/>
        <v>3.3138309210874952E-3</v>
      </c>
      <c r="O83" s="87">
        <f>L83/'סכום נכסי הקרן'!$C$42</f>
        <v>2.0662340935611784E-4</v>
      </c>
    </row>
    <row r="84" spans="2:15">
      <c r="B84" s="79" t="s">
        <v>1335</v>
      </c>
      <c r="C84" s="76" t="s">
        <v>1336</v>
      </c>
      <c r="D84" s="89" t="s">
        <v>120</v>
      </c>
      <c r="E84" s="89" t="s">
        <v>334</v>
      </c>
      <c r="F84" s="76" t="s">
        <v>1337</v>
      </c>
      <c r="G84" s="89" t="s">
        <v>146</v>
      </c>
      <c r="H84" s="89" t="s">
        <v>164</v>
      </c>
      <c r="I84" s="86">
        <v>274413.12085000001</v>
      </c>
      <c r="J84" s="88">
        <v>83.7</v>
      </c>
      <c r="K84" s="76"/>
      <c r="L84" s="86">
        <v>229.68378215199999</v>
      </c>
      <c r="M84" s="87">
        <v>2.4417931669274442E-4</v>
      </c>
      <c r="N84" s="87">
        <f t="shared" si="1"/>
        <v>1.5713278057696827E-3</v>
      </c>
      <c r="O84" s="87">
        <f>L84/'סכום נכסי הקרן'!$C$42</f>
        <v>9.7975158110255096E-5</v>
      </c>
    </row>
    <row r="85" spans="2:15">
      <c r="B85" s="79" t="s">
        <v>1338</v>
      </c>
      <c r="C85" s="76" t="s">
        <v>1339</v>
      </c>
      <c r="D85" s="89" t="s">
        <v>120</v>
      </c>
      <c r="E85" s="89" t="s">
        <v>334</v>
      </c>
      <c r="F85" s="76" t="s">
        <v>1340</v>
      </c>
      <c r="G85" s="89" t="s">
        <v>151</v>
      </c>
      <c r="H85" s="89" t="s">
        <v>164</v>
      </c>
      <c r="I85" s="86">
        <v>1243.782905</v>
      </c>
      <c r="J85" s="88">
        <v>16990</v>
      </c>
      <c r="K85" s="76"/>
      <c r="L85" s="86">
        <v>211.31871557700001</v>
      </c>
      <c r="M85" s="87">
        <v>1.45901163213539E-4</v>
      </c>
      <c r="N85" s="87">
        <f t="shared" si="1"/>
        <v>1.4456875037260168E-3</v>
      </c>
      <c r="O85" s="87">
        <f>L85/'סכום נכסי הקרן'!$C$42</f>
        <v>9.0141255844573002E-5</v>
      </c>
    </row>
    <row r="86" spans="2:15">
      <c r="B86" s="75"/>
      <c r="C86" s="76"/>
      <c r="D86" s="76"/>
      <c r="E86" s="76"/>
      <c r="F86" s="76"/>
      <c r="G86" s="76"/>
      <c r="H86" s="76"/>
      <c r="I86" s="86"/>
      <c r="J86" s="88"/>
      <c r="K86" s="76"/>
      <c r="L86" s="76"/>
      <c r="M86" s="76"/>
      <c r="N86" s="87"/>
      <c r="O86" s="76"/>
    </row>
    <row r="87" spans="2:15">
      <c r="B87" s="94" t="s">
        <v>28</v>
      </c>
      <c r="C87" s="74"/>
      <c r="D87" s="74"/>
      <c r="E87" s="74"/>
      <c r="F87" s="74"/>
      <c r="G87" s="74"/>
      <c r="H87" s="74"/>
      <c r="I87" s="83"/>
      <c r="J87" s="85"/>
      <c r="K87" s="74"/>
      <c r="L87" s="83">
        <f>SUM(L88:L129)</f>
        <v>5100.0656054199999</v>
      </c>
      <c r="M87" s="74"/>
      <c r="N87" s="84">
        <f t="shared" ref="N87:N129" si="2">L87/$L$11</f>
        <v>3.489090445115807E-2</v>
      </c>
      <c r="O87" s="84">
        <f>L87/'סכום נכסי הקרן'!$C$42</f>
        <v>2.1755116072279782E-3</v>
      </c>
    </row>
    <row r="88" spans="2:15">
      <c r="B88" s="79" t="s">
        <v>1341</v>
      </c>
      <c r="C88" s="76" t="s">
        <v>1342</v>
      </c>
      <c r="D88" s="89" t="s">
        <v>120</v>
      </c>
      <c r="E88" s="89" t="s">
        <v>334</v>
      </c>
      <c r="F88" s="76" t="s">
        <v>1343</v>
      </c>
      <c r="G88" s="89" t="s">
        <v>1344</v>
      </c>
      <c r="H88" s="89" t="s">
        <v>164</v>
      </c>
      <c r="I88" s="86">
        <v>106563.98122099999</v>
      </c>
      <c r="J88" s="88">
        <v>357.5</v>
      </c>
      <c r="K88" s="76"/>
      <c r="L88" s="86">
        <v>380.96623288599994</v>
      </c>
      <c r="M88" s="87">
        <v>3.5897884272704757E-4</v>
      </c>
      <c r="N88" s="87">
        <f t="shared" si="2"/>
        <v>2.606291263511779E-3</v>
      </c>
      <c r="O88" s="87">
        <f>L88/'סכום נכסי הקרן'!$C$42</f>
        <v>1.6250701965963378E-4</v>
      </c>
    </row>
    <row r="89" spans="2:15">
      <c r="B89" s="79" t="s">
        <v>1345</v>
      </c>
      <c r="C89" s="76" t="s">
        <v>1346</v>
      </c>
      <c r="D89" s="89" t="s">
        <v>120</v>
      </c>
      <c r="E89" s="89" t="s">
        <v>334</v>
      </c>
      <c r="F89" s="76" t="s">
        <v>1347</v>
      </c>
      <c r="G89" s="89" t="s">
        <v>1251</v>
      </c>
      <c r="H89" s="89" t="s">
        <v>164</v>
      </c>
      <c r="I89" s="86">
        <v>1471.1960200000001</v>
      </c>
      <c r="J89" s="88">
        <v>2871</v>
      </c>
      <c r="K89" s="76"/>
      <c r="L89" s="86">
        <v>42.238037736999999</v>
      </c>
      <c r="M89" s="87">
        <v>3.1855287998609034E-4</v>
      </c>
      <c r="N89" s="87">
        <f t="shared" si="2"/>
        <v>2.8896164341884225E-4</v>
      </c>
      <c r="O89" s="87">
        <f>L89/'סכום נכסי הקרן'!$C$42</f>
        <v>1.8017286143480818E-5</v>
      </c>
    </row>
    <row r="90" spans="2:15">
      <c r="B90" s="79" t="s">
        <v>1348</v>
      </c>
      <c r="C90" s="76" t="s">
        <v>1349</v>
      </c>
      <c r="D90" s="89" t="s">
        <v>120</v>
      </c>
      <c r="E90" s="89" t="s">
        <v>334</v>
      </c>
      <c r="F90" s="76" t="s">
        <v>1350</v>
      </c>
      <c r="G90" s="89" t="s">
        <v>156</v>
      </c>
      <c r="H90" s="89" t="s">
        <v>164</v>
      </c>
      <c r="I90" s="86">
        <v>19230.106927000001</v>
      </c>
      <c r="J90" s="88">
        <v>232</v>
      </c>
      <c r="K90" s="76"/>
      <c r="L90" s="86">
        <v>44.613848070000003</v>
      </c>
      <c r="M90" s="87">
        <v>3.5068343366081962E-4</v>
      </c>
      <c r="N90" s="87">
        <f t="shared" si="2"/>
        <v>3.0521519341919576E-4</v>
      </c>
      <c r="O90" s="87">
        <f>L90/'סכום נכסי הקרן'!$C$42</f>
        <v>1.9030724666805074E-5</v>
      </c>
    </row>
    <row r="91" spans="2:15">
      <c r="B91" s="79" t="s">
        <v>1351</v>
      </c>
      <c r="C91" s="76" t="s">
        <v>1352</v>
      </c>
      <c r="D91" s="89" t="s">
        <v>120</v>
      </c>
      <c r="E91" s="89" t="s">
        <v>334</v>
      </c>
      <c r="F91" s="76" t="s">
        <v>1353</v>
      </c>
      <c r="G91" s="89" t="s">
        <v>156</v>
      </c>
      <c r="H91" s="89" t="s">
        <v>164</v>
      </c>
      <c r="I91" s="86">
        <v>6121.1886940000004</v>
      </c>
      <c r="J91" s="88">
        <v>1779</v>
      </c>
      <c r="K91" s="76"/>
      <c r="L91" s="86">
        <v>108.89594687299999</v>
      </c>
      <c r="M91" s="87">
        <v>4.6111524633085318E-4</v>
      </c>
      <c r="N91" s="87">
        <f t="shared" si="2"/>
        <v>7.4498611810530505E-4</v>
      </c>
      <c r="O91" s="87">
        <f>L91/'סכום נכסי הקרן'!$C$42</f>
        <v>4.6451244891933744E-5</v>
      </c>
    </row>
    <row r="92" spans="2:15">
      <c r="B92" s="79" t="s">
        <v>1354</v>
      </c>
      <c r="C92" s="76" t="s">
        <v>1355</v>
      </c>
      <c r="D92" s="89" t="s">
        <v>120</v>
      </c>
      <c r="E92" s="89" t="s">
        <v>334</v>
      </c>
      <c r="F92" s="76" t="s">
        <v>1356</v>
      </c>
      <c r="G92" s="89" t="s">
        <v>151</v>
      </c>
      <c r="H92" s="89" t="s">
        <v>164</v>
      </c>
      <c r="I92" s="86">
        <v>1681.720624</v>
      </c>
      <c r="J92" s="88">
        <v>9430</v>
      </c>
      <c r="K92" s="76"/>
      <c r="L92" s="86">
        <v>158.586256351</v>
      </c>
      <c r="M92" s="87">
        <v>1.4908048722845246E-4</v>
      </c>
      <c r="N92" s="87">
        <f t="shared" si="2"/>
        <v>1.0849307333868953E-3</v>
      </c>
      <c r="O92" s="87">
        <f>L92/'סכום נכסי הקרן'!$C$42</f>
        <v>6.7647412431672105E-5</v>
      </c>
    </row>
    <row r="93" spans="2:15">
      <c r="B93" s="79" t="s">
        <v>1357</v>
      </c>
      <c r="C93" s="76" t="s">
        <v>1358</v>
      </c>
      <c r="D93" s="89" t="s">
        <v>120</v>
      </c>
      <c r="E93" s="89" t="s">
        <v>334</v>
      </c>
      <c r="F93" s="76" t="s">
        <v>1359</v>
      </c>
      <c r="G93" s="89" t="s">
        <v>1360</v>
      </c>
      <c r="H93" s="89" t="s">
        <v>164</v>
      </c>
      <c r="I93" s="86">
        <v>90292.262478999997</v>
      </c>
      <c r="J93" s="88">
        <v>222.7</v>
      </c>
      <c r="K93" s="76"/>
      <c r="L93" s="86">
        <v>201.08086855899998</v>
      </c>
      <c r="M93" s="87">
        <v>2.1340491589883769E-4</v>
      </c>
      <c r="N93" s="87">
        <f t="shared" si="2"/>
        <v>1.3756476709617094E-3</v>
      </c>
      <c r="O93" s="87">
        <f>L93/'סכום נכסי הקרן'!$C$42</f>
        <v>8.5774144371141434E-5</v>
      </c>
    </row>
    <row r="94" spans="2:15">
      <c r="B94" s="79" t="s">
        <v>1361</v>
      </c>
      <c r="C94" s="76" t="s">
        <v>1362</v>
      </c>
      <c r="D94" s="89" t="s">
        <v>120</v>
      </c>
      <c r="E94" s="89" t="s">
        <v>334</v>
      </c>
      <c r="F94" s="76" t="s">
        <v>1363</v>
      </c>
      <c r="G94" s="89" t="s">
        <v>1364</v>
      </c>
      <c r="H94" s="89" t="s">
        <v>164</v>
      </c>
      <c r="I94" s="86">
        <v>9634.8999619999995</v>
      </c>
      <c r="J94" s="88">
        <v>416</v>
      </c>
      <c r="K94" s="76"/>
      <c r="L94" s="86">
        <v>40.081183840000001</v>
      </c>
      <c r="M94" s="87">
        <v>4.9913133988860781E-4</v>
      </c>
      <c r="N94" s="87">
        <f t="shared" si="2"/>
        <v>2.7420603259780508E-4</v>
      </c>
      <c r="O94" s="87">
        <f>L94/'סכום נכסי הקרן'!$C$42</f>
        <v>1.7097246863391598E-5</v>
      </c>
    </row>
    <row r="95" spans="2:15">
      <c r="B95" s="79" t="s">
        <v>1365</v>
      </c>
      <c r="C95" s="76" t="s">
        <v>1366</v>
      </c>
      <c r="D95" s="89" t="s">
        <v>120</v>
      </c>
      <c r="E95" s="89" t="s">
        <v>334</v>
      </c>
      <c r="F95" s="76" t="s">
        <v>1367</v>
      </c>
      <c r="G95" s="89" t="s">
        <v>190</v>
      </c>
      <c r="H95" s="89" t="s">
        <v>164</v>
      </c>
      <c r="I95" s="86">
        <v>1123.38669</v>
      </c>
      <c r="J95" s="88">
        <v>17450</v>
      </c>
      <c r="K95" s="76"/>
      <c r="L95" s="86">
        <v>196.03097740500004</v>
      </c>
      <c r="M95" s="87">
        <v>1.3254698046165456E-4</v>
      </c>
      <c r="N95" s="87">
        <f t="shared" si="2"/>
        <v>1.341100023269548E-3</v>
      </c>
      <c r="O95" s="87">
        <f>L95/'סכום נכסי הקרן'!$C$42</f>
        <v>8.362003544966217E-5</v>
      </c>
    </row>
    <row r="96" spans="2:15">
      <c r="B96" s="79" t="s">
        <v>1368</v>
      </c>
      <c r="C96" s="76" t="s">
        <v>1369</v>
      </c>
      <c r="D96" s="89" t="s">
        <v>120</v>
      </c>
      <c r="E96" s="89" t="s">
        <v>334</v>
      </c>
      <c r="F96" s="76" t="s">
        <v>1370</v>
      </c>
      <c r="G96" s="89" t="s">
        <v>189</v>
      </c>
      <c r="H96" s="89" t="s">
        <v>164</v>
      </c>
      <c r="I96" s="86">
        <v>5782.8408349999991</v>
      </c>
      <c r="J96" s="88">
        <v>614</v>
      </c>
      <c r="K96" s="76"/>
      <c r="L96" s="86">
        <v>35.506642749999997</v>
      </c>
      <c r="M96" s="87">
        <v>1.3428023049186948E-4</v>
      </c>
      <c r="N96" s="87">
        <f t="shared" si="2"/>
        <v>2.4291038104589874E-4</v>
      </c>
      <c r="O96" s="87">
        <f>L96/'סכום נכסי הקרן'!$C$42</f>
        <v>1.5145905839766322E-5</v>
      </c>
    </row>
    <row r="97" spans="2:15">
      <c r="B97" s="79" t="s">
        <v>1371</v>
      </c>
      <c r="C97" s="76" t="s">
        <v>1372</v>
      </c>
      <c r="D97" s="89" t="s">
        <v>120</v>
      </c>
      <c r="E97" s="89" t="s">
        <v>334</v>
      </c>
      <c r="F97" s="76" t="s">
        <v>1373</v>
      </c>
      <c r="G97" s="89" t="s">
        <v>689</v>
      </c>
      <c r="H97" s="89" t="s">
        <v>164</v>
      </c>
      <c r="I97" s="86">
        <v>6062.1426089999995</v>
      </c>
      <c r="J97" s="88">
        <v>1331</v>
      </c>
      <c r="K97" s="76"/>
      <c r="L97" s="86">
        <v>80.687118123999994</v>
      </c>
      <c r="M97" s="87">
        <v>2.1655324533948153E-4</v>
      </c>
      <c r="N97" s="87">
        <f t="shared" si="2"/>
        <v>5.5200202246652235E-4</v>
      </c>
      <c r="O97" s="87">
        <f>L97/'סכום נכסי הקרן'!$C$42</f>
        <v>3.4418334118288519E-5</v>
      </c>
    </row>
    <row r="98" spans="2:15">
      <c r="B98" s="79" t="s">
        <v>1374</v>
      </c>
      <c r="C98" s="76" t="s">
        <v>1375</v>
      </c>
      <c r="D98" s="89" t="s">
        <v>120</v>
      </c>
      <c r="E98" s="89" t="s">
        <v>334</v>
      </c>
      <c r="F98" s="76" t="s">
        <v>1376</v>
      </c>
      <c r="G98" s="89" t="s">
        <v>156</v>
      </c>
      <c r="H98" s="89" t="s">
        <v>164</v>
      </c>
      <c r="I98" s="86">
        <v>3236.2171330000001</v>
      </c>
      <c r="J98" s="88">
        <v>1535</v>
      </c>
      <c r="K98" s="76"/>
      <c r="L98" s="86">
        <v>49.675932992</v>
      </c>
      <c r="M98" s="87">
        <v>4.8692941531916186E-4</v>
      </c>
      <c r="N98" s="87">
        <f t="shared" si="2"/>
        <v>3.3984626191946164E-4</v>
      </c>
      <c r="O98" s="87">
        <f>L98/'סכום נכסי הקרן'!$C$42</f>
        <v>2.119003502800538E-5</v>
      </c>
    </row>
    <row r="99" spans="2:15">
      <c r="B99" s="79" t="s">
        <v>1377</v>
      </c>
      <c r="C99" s="76" t="s">
        <v>1378</v>
      </c>
      <c r="D99" s="89" t="s">
        <v>120</v>
      </c>
      <c r="E99" s="89" t="s">
        <v>334</v>
      </c>
      <c r="F99" s="76" t="s">
        <v>1379</v>
      </c>
      <c r="G99" s="89" t="s">
        <v>1364</v>
      </c>
      <c r="H99" s="89" t="s">
        <v>164</v>
      </c>
      <c r="I99" s="86">
        <v>1410.877027</v>
      </c>
      <c r="J99" s="88">
        <v>9180</v>
      </c>
      <c r="K99" s="76"/>
      <c r="L99" s="86">
        <v>129.51851111799999</v>
      </c>
      <c r="M99" s="87">
        <v>2.7897290800526277E-4</v>
      </c>
      <c r="N99" s="87">
        <f t="shared" si="2"/>
        <v>8.8607056177314458E-4</v>
      </c>
      <c r="O99" s="87">
        <f>L99/'סכום נכסי הקרן'!$C$42</f>
        <v>5.5248117590614943E-5</v>
      </c>
    </row>
    <row r="100" spans="2:15">
      <c r="B100" s="79" t="s">
        <v>1380</v>
      </c>
      <c r="C100" s="76" t="s">
        <v>1381</v>
      </c>
      <c r="D100" s="89" t="s">
        <v>120</v>
      </c>
      <c r="E100" s="89" t="s">
        <v>334</v>
      </c>
      <c r="F100" s="76" t="s">
        <v>1382</v>
      </c>
      <c r="G100" s="89" t="s">
        <v>653</v>
      </c>
      <c r="H100" s="89" t="s">
        <v>164</v>
      </c>
      <c r="I100" s="86">
        <v>3732.4941290000002</v>
      </c>
      <c r="J100" s="88">
        <v>8510</v>
      </c>
      <c r="K100" s="76"/>
      <c r="L100" s="86">
        <v>317.63525039399997</v>
      </c>
      <c r="M100" s="87">
        <v>2.9520967306930596E-4</v>
      </c>
      <c r="N100" s="87">
        <f t="shared" si="2"/>
        <v>2.1730271783247093E-3</v>
      </c>
      <c r="O100" s="87">
        <f>L100/'סכום נכסי הקרן'!$C$42</f>
        <v>1.3549221275948773E-4</v>
      </c>
    </row>
    <row r="101" spans="2:15">
      <c r="B101" s="79" t="s">
        <v>1383</v>
      </c>
      <c r="C101" s="76" t="s">
        <v>1384</v>
      </c>
      <c r="D101" s="89" t="s">
        <v>120</v>
      </c>
      <c r="E101" s="89" t="s">
        <v>334</v>
      </c>
      <c r="F101" s="76" t="s">
        <v>1385</v>
      </c>
      <c r="G101" s="89" t="s">
        <v>844</v>
      </c>
      <c r="H101" s="89" t="s">
        <v>164</v>
      </c>
      <c r="I101" s="86">
        <v>537.86433099999999</v>
      </c>
      <c r="J101" s="88">
        <v>0</v>
      </c>
      <c r="K101" s="76"/>
      <c r="L101" s="86">
        <v>5.2899999999999993E-7</v>
      </c>
      <c r="M101" s="87">
        <v>3.4021999125831551E-4</v>
      </c>
      <c r="N101" s="87">
        <f t="shared" si="2"/>
        <v>3.6190296130793842E-12</v>
      </c>
      <c r="O101" s="87">
        <f>L101/'סכום נכסי הקרן'!$C$42</f>
        <v>2.256531051287969E-13</v>
      </c>
    </row>
    <row r="102" spans="2:15">
      <c r="B102" s="79" t="s">
        <v>1386</v>
      </c>
      <c r="C102" s="76" t="s">
        <v>1387</v>
      </c>
      <c r="D102" s="89" t="s">
        <v>120</v>
      </c>
      <c r="E102" s="89" t="s">
        <v>334</v>
      </c>
      <c r="F102" s="76" t="s">
        <v>1388</v>
      </c>
      <c r="G102" s="89" t="s">
        <v>187</v>
      </c>
      <c r="H102" s="89" t="s">
        <v>164</v>
      </c>
      <c r="I102" s="86">
        <v>3727.683391</v>
      </c>
      <c r="J102" s="88">
        <v>508.5</v>
      </c>
      <c r="K102" s="76"/>
      <c r="L102" s="86">
        <v>18.955270065000001</v>
      </c>
      <c r="M102" s="87">
        <v>6.1792891871157514E-4</v>
      </c>
      <c r="N102" s="87">
        <f t="shared" si="2"/>
        <v>1.2967804100028771E-4</v>
      </c>
      <c r="O102" s="87">
        <f>L102/'סכום נכסי הקרן'!$C$42</f>
        <v>8.0856626629908928E-6</v>
      </c>
    </row>
    <row r="103" spans="2:15">
      <c r="B103" s="79" t="s">
        <v>1389</v>
      </c>
      <c r="C103" s="76" t="s">
        <v>1390</v>
      </c>
      <c r="D103" s="89" t="s">
        <v>120</v>
      </c>
      <c r="E103" s="89" t="s">
        <v>334</v>
      </c>
      <c r="F103" s="76" t="s">
        <v>1391</v>
      </c>
      <c r="G103" s="89" t="s">
        <v>190</v>
      </c>
      <c r="H103" s="89" t="s">
        <v>164</v>
      </c>
      <c r="I103" s="86">
        <v>8517.6955109999999</v>
      </c>
      <c r="J103" s="88">
        <v>1214</v>
      </c>
      <c r="K103" s="76"/>
      <c r="L103" s="86">
        <v>103.40482348</v>
      </c>
      <c r="M103" s="87">
        <v>5.2315459562106773E-4</v>
      </c>
      <c r="N103" s="87">
        <f t="shared" si="2"/>
        <v>7.0741988338254532E-4</v>
      </c>
      <c r="O103" s="87">
        <f>L103/'סכום נכסי הקרן'!$C$42</f>
        <v>4.4108921556818769E-5</v>
      </c>
    </row>
    <row r="104" spans="2:15">
      <c r="B104" s="79" t="s">
        <v>1392</v>
      </c>
      <c r="C104" s="76" t="s">
        <v>1393</v>
      </c>
      <c r="D104" s="89" t="s">
        <v>120</v>
      </c>
      <c r="E104" s="89" t="s">
        <v>334</v>
      </c>
      <c r="F104" s="76" t="s">
        <v>1394</v>
      </c>
      <c r="G104" s="89" t="s">
        <v>519</v>
      </c>
      <c r="H104" s="89" t="s">
        <v>164</v>
      </c>
      <c r="I104" s="86">
        <v>11924.131808</v>
      </c>
      <c r="J104" s="88">
        <v>586.29999999999995</v>
      </c>
      <c r="K104" s="76"/>
      <c r="L104" s="86">
        <v>69.911184829000007</v>
      </c>
      <c r="M104" s="87">
        <v>3.483345477388623E-4</v>
      </c>
      <c r="N104" s="87">
        <f t="shared" si="2"/>
        <v>4.7828099845296265E-4</v>
      </c>
      <c r="O104" s="87">
        <f>L104/'סכום נכסי הקרן'!$C$42</f>
        <v>2.9821693648198658E-5</v>
      </c>
    </row>
    <row r="105" spans="2:15">
      <c r="B105" s="79" t="s">
        <v>1395</v>
      </c>
      <c r="C105" s="76" t="s">
        <v>1396</v>
      </c>
      <c r="D105" s="89" t="s">
        <v>120</v>
      </c>
      <c r="E105" s="89" t="s">
        <v>334</v>
      </c>
      <c r="F105" s="76" t="s">
        <v>1397</v>
      </c>
      <c r="G105" s="89" t="s">
        <v>519</v>
      </c>
      <c r="H105" s="89" t="s">
        <v>164</v>
      </c>
      <c r="I105" s="86">
        <v>7444.5249990000002</v>
      </c>
      <c r="J105" s="88">
        <v>1114</v>
      </c>
      <c r="K105" s="76"/>
      <c r="L105" s="86">
        <v>82.932008487000004</v>
      </c>
      <c r="M105" s="87">
        <v>4.9042419419217703E-4</v>
      </c>
      <c r="N105" s="87">
        <f t="shared" si="2"/>
        <v>5.6735991415237026E-4</v>
      </c>
      <c r="O105" s="87">
        <f>L105/'סכום נכסי הקרן'!$C$42</f>
        <v>3.5375926710130982E-5</v>
      </c>
    </row>
    <row r="106" spans="2:15">
      <c r="B106" s="79" t="s">
        <v>1398</v>
      </c>
      <c r="C106" s="76" t="s">
        <v>1399</v>
      </c>
      <c r="D106" s="89" t="s">
        <v>120</v>
      </c>
      <c r="E106" s="89" t="s">
        <v>334</v>
      </c>
      <c r="F106" s="76" t="s">
        <v>1400</v>
      </c>
      <c r="G106" s="89" t="s">
        <v>463</v>
      </c>
      <c r="H106" s="89" t="s">
        <v>164</v>
      </c>
      <c r="I106" s="86">
        <v>400933.13244499994</v>
      </c>
      <c r="J106" s="88">
        <v>75</v>
      </c>
      <c r="K106" s="76"/>
      <c r="L106" s="86">
        <v>300.69984933400002</v>
      </c>
      <c r="M106" s="87">
        <v>4.2500426879335225E-4</v>
      </c>
      <c r="N106" s="87">
        <f t="shared" si="2"/>
        <v>2.0571675980874393E-3</v>
      </c>
      <c r="O106" s="87">
        <f>L106/'סכום נכסי הקרן'!$C$42</f>
        <v>1.2826815635912759E-4</v>
      </c>
    </row>
    <row r="107" spans="2:15">
      <c r="B107" s="79" t="s">
        <v>1401</v>
      </c>
      <c r="C107" s="76" t="s">
        <v>1402</v>
      </c>
      <c r="D107" s="89" t="s">
        <v>120</v>
      </c>
      <c r="E107" s="89" t="s">
        <v>334</v>
      </c>
      <c r="F107" s="76" t="s">
        <v>1403</v>
      </c>
      <c r="G107" s="89" t="s">
        <v>146</v>
      </c>
      <c r="H107" s="89" t="s">
        <v>164</v>
      </c>
      <c r="I107" s="86">
        <v>7006.8491390000008</v>
      </c>
      <c r="J107" s="88">
        <v>468.6</v>
      </c>
      <c r="K107" s="76"/>
      <c r="L107" s="86">
        <v>32.834095065</v>
      </c>
      <c r="M107" s="87">
        <v>3.5032494070296491E-4</v>
      </c>
      <c r="N107" s="87">
        <f t="shared" si="2"/>
        <v>2.2462677194498806E-4</v>
      </c>
      <c r="O107" s="87">
        <f>L107/'סכום נכסי הקרן'!$C$42</f>
        <v>1.4005889424407102E-5</v>
      </c>
    </row>
    <row r="108" spans="2:15">
      <c r="B108" s="79" t="s">
        <v>1404</v>
      </c>
      <c r="C108" s="76" t="s">
        <v>1405</v>
      </c>
      <c r="D108" s="89" t="s">
        <v>120</v>
      </c>
      <c r="E108" s="89" t="s">
        <v>334</v>
      </c>
      <c r="F108" s="76" t="s">
        <v>1406</v>
      </c>
      <c r="G108" s="89" t="s">
        <v>719</v>
      </c>
      <c r="H108" s="89" t="s">
        <v>164</v>
      </c>
      <c r="I108" s="86">
        <v>5164.2526680000001</v>
      </c>
      <c r="J108" s="88">
        <v>1813</v>
      </c>
      <c r="K108" s="76"/>
      <c r="L108" s="86">
        <v>93.627900875999998</v>
      </c>
      <c r="M108" s="87">
        <v>3.5599687642501218E-4</v>
      </c>
      <c r="N108" s="87">
        <f t="shared" si="2"/>
        <v>6.405333570523729E-4</v>
      </c>
      <c r="O108" s="87">
        <f>L108/'סכום נכסי הקרן'!$C$42</f>
        <v>3.9938424497846131E-5</v>
      </c>
    </row>
    <row r="109" spans="2:15">
      <c r="B109" s="79" t="s">
        <v>1407</v>
      </c>
      <c r="C109" s="76" t="s">
        <v>1408</v>
      </c>
      <c r="D109" s="89" t="s">
        <v>120</v>
      </c>
      <c r="E109" s="89" t="s">
        <v>334</v>
      </c>
      <c r="F109" s="76" t="s">
        <v>1409</v>
      </c>
      <c r="G109" s="89" t="s">
        <v>156</v>
      </c>
      <c r="H109" s="89" t="s">
        <v>164</v>
      </c>
      <c r="I109" s="86">
        <v>5168.5347540000002</v>
      </c>
      <c r="J109" s="88">
        <v>418.2</v>
      </c>
      <c r="K109" s="76"/>
      <c r="L109" s="86">
        <v>21.614812324000003</v>
      </c>
      <c r="M109" s="87">
        <v>4.4847549328067883E-4</v>
      </c>
      <c r="N109" s="87">
        <f t="shared" si="2"/>
        <v>1.4787267652497022E-4</v>
      </c>
      <c r="O109" s="87">
        <f>L109/'סכום נכסי הקרן'!$C$42</f>
        <v>9.2201314133965744E-6</v>
      </c>
    </row>
    <row r="110" spans="2:15">
      <c r="B110" s="79" t="s">
        <v>1410</v>
      </c>
      <c r="C110" s="76" t="s">
        <v>1411</v>
      </c>
      <c r="D110" s="89" t="s">
        <v>120</v>
      </c>
      <c r="E110" s="89" t="s">
        <v>334</v>
      </c>
      <c r="F110" s="76" t="s">
        <v>1412</v>
      </c>
      <c r="G110" s="89" t="s">
        <v>653</v>
      </c>
      <c r="H110" s="89" t="s">
        <v>164</v>
      </c>
      <c r="I110" s="86">
        <v>2168.0482029999998</v>
      </c>
      <c r="J110" s="88">
        <v>12980</v>
      </c>
      <c r="K110" s="76"/>
      <c r="L110" s="86">
        <v>281.41265674200002</v>
      </c>
      <c r="M110" s="87">
        <v>5.939545654036828E-4</v>
      </c>
      <c r="N110" s="87">
        <f t="shared" si="2"/>
        <v>1.9252187868518753E-3</v>
      </c>
      <c r="O110" s="87">
        <f>L110/'סכום נכסי הקרן'!$C$42</f>
        <v>1.2004090702528653E-4</v>
      </c>
    </row>
    <row r="111" spans="2:15">
      <c r="B111" s="79" t="s">
        <v>1413</v>
      </c>
      <c r="C111" s="76" t="s">
        <v>1414</v>
      </c>
      <c r="D111" s="89" t="s">
        <v>120</v>
      </c>
      <c r="E111" s="89" t="s">
        <v>334</v>
      </c>
      <c r="F111" s="76" t="s">
        <v>1415</v>
      </c>
      <c r="G111" s="89" t="s">
        <v>719</v>
      </c>
      <c r="H111" s="89" t="s">
        <v>164</v>
      </c>
      <c r="I111" s="86">
        <v>217.787982</v>
      </c>
      <c r="J111" s="88">
        <v>11700</v>
      </c>
      <c r="K111" s="76"/>
      <c r="L111" s="86">
        <v>25.481193880999999</v>
      </c>
      <c r="M111" s="87">
        <v>6.5503612221278474E-5</v>
      </c>
      <c r="N111" s="87">
        <f t="shared" si="2"/>
        <v>1.7432362047628774E-4</v>
      </c>
      <c r="O111" s="87">
        <f>L111/'סכום נכסי הקרן'!$C$42</f>
        <v>1.0869396071146597E-5</v>
      </c>
    </row>
    <row r="112" spans="2:15">
      <c r="B112" s="79" t="s">
        <v>1416</v>
      </c>
      <c r="C112" s="76" t="s">
        <v>1417</v>
      </c>
      <c r="D112" s="89" t="s">
        <v>120</v>
      </c>
      <c r="E112" s="89" t="s">
        <v>334</v>
      </c>
      <c r="F112" s="76" t="s">
        <v>1418</v>
      </c>
      <c r="G112" s="89" t="s">
        <v>151</v>
      </c>
      <c r="H112" s="89" t="s">
        <v>164</v>
      </c>
      <c r="I112" s="86">
        <v>14006.046032</v>
      </c>
      <c r="J112" s="88">
        <v>606.6</v>
      </c>
      <c r="K112" s="76"/>
      <c r="L112" s="86">
        <v>84.96067524</v>
      </c>
      <c r="M112" s="87">
        <v>3.5350853625912721E-4</v>
      </c>
      <c r="N112" s="87">
        <f t="shared" si="2"/>
        <v>5.8123856264797821E-4</v>
      </c>
      <c r="O112" s="87">
        <f>L112/'סכום נכסי הקרן'!$C$42</f>
        <v>3.6241285787798287E-5</v>
      </c>
    </row>
    <row r="113" spans="2:15">
      <c r="B113" s="79" t="s">
        <v>1419</v>
      </c>
      <c r="C113" s="76" t="s">
        <v>1420</v>
      </c>
      <c r="D113" s="89" t="s">
        <v>120</v>
      </c>
      <c r="E113" s="89" t="s">
        <v>334</v>
      </c>
      <c r="F113" s="76" t="s">
        <v>700</v>
      </c>
      <c r="G113" s="89" t="s">
        <v>399</v>
      </c>
      <c r="H113" s="89" t="s">
        <v>164</v>
      </c>
      <c r="I113" s="86">
        <v>73423.672971000007</v>
      </c>
      <c r="J113" s="88">
        <v>150.19999999999999</v>
      </c>
      <c r="K113" s="76"/>
      <c r="L113" s="86">
        <v>110.282356802</v>
      </c>
      <c r="M113" s="87">
        <v>1.4071655932320937E-4</v>
      </c>
      <c r="N113" s="87">
        <f t="shared" si="2"/>
        <v>7.5447091695014117E-4</v>
      </c>
      <c r="O113" s="87">
        <f>L113/'סכום נכסי הקרן'!$C$42</f>
        <v>4.7042639420213983E-5</v>
      </c>
    </row>
    <row r="114" spans="2:15">
      <c r="B114" s="79" t="s">
        <v>1423</v>
      </c>
      <c r="C114" s="76" t="s">
        <v>1424</v>
      </c>
      <c r="D114" s="89" t="s">
        <v>120</v>
      </c>
      <c r="E114" s="89" t="s">
        <v>334</v>
      </c>
      <c r="F114" s="76" t="s">
        <v>1425</v>
      </c>
      <c r="G114" s="89" t="s">
        <v>151</v>
      </c>
      <c r="H114" s="89" t="s">
        <v>164</v>
      </c>
      <c r="I114" s="86">
        <v>22911.634544</v>
      </c>
      <c r="J114" s="88">
        <v>37.4</v>
      </c>
      <c r="K114" s="76"/>
      <c r="L114" s="86">
        <v>8.5689513279999989</v>
      </c>
      <c r="M114" s="87">
        <v>1.3103985532218838E-4</v>
      </c>
      <c r="N114" s="87">
        <f t="shared" si="2"/>
        <v>5.8622473741149176E-5</v>
      </c>
      <c r="O114" s="87">
        <f>L114/'סכום נכסי הקרן'!$C$42</f>
        <v>3.655218288961678E-6</v>
      </c>
    </row>
    <row r="115" spans="2:15">
      <c r="B115" s="79" t="s">
        <v>1426</v>
      </c>
      <c r="C115" s="76" t="s">
        <v>1427</v>
      </c>
      <c r="D115" s="89" t="s">
        <v>120</v>
      </c>
      <c r="E115" s="89" t="s">
        <v>334</v>
      </c>
      <c r="F115" s="76" t="s">
        <v>1428</v>
      </c>
      <c r="G115" s="89" t="s">
        <v>190</v>
      </c>
      <c r="H115" s="89" t="s">
        <v>164</v>
      </c>
      <c r="I115" s="86">
        <v>28471.024162999998</v>
      </c>
      <c r="J115" s="88">
        <v>284.3</v>
      </c>
      <c r="K115" s="76"/>
      <c r="L115" s="86">
        <v>80.943121693999998</v>
      </c>
      <c r="M115" s="87">
        <v>2.224298762734375E-4</v>
      </c>
      <c r="N115" s="87">
        <f t="shared" si="2"/>
        <v>5.5375341093700256E-4</v>
      </c>
      <c r="O115" s="87">
        <f>L115/'סכום נכסי הקרן'!$C$42</f>
        <v>3.4527536387654409E-5</v>
      </c>
    </row>
    <row r="116" spans="2:15">
      <c r="B116" s="79" t="s">
        <v>1429</v>
      </c>
      <c r="C116" s="76" t="s">
        <v>1430</v>
      </c>
      <c r="D116" s="89" t="s">
        <v>120</v>
      </c>
      <c r="E116" s="89" t="s">
        <v>334</v>
      </c>
      <c r="F116" s="76" t="s">
        <v>1431</v>
      </c>
      <c r="G116" s="89" t="s">
        <v>156</v>
      </c>
      <c r="H116" s="89" t="s">
        <v>164</v>
      </c>
      <c r="I116" s="86">
        <v>172602.89777000004</v>
      </c>
      <c r="J116" s="88">
        <v>257.2</v>
      </c>
      <c r="K116" s="76"/>
      <c r="L116" s="86">
        <v>443.93465307300005</v>
      </c>
      <c r="M116" s="87">
        <v>3.7240161195927125E-4</v>
      </c>
      <c r="N116" s="87">
        <f t="shared" si="2"/>
        <v>3.03707496359794E-3</v>
      </c>
      <c r="O116" s="87">
        <f>L116/'סכום נכסי הקרן'!$C$42</f>
        <v>1.8936717001927724E-4</v>
      </c>
    </row>
    <row r="117" spans="2:15">
      <c r="B117" s="79" t="s">
        <v>1432</v>
      </c>
      <c r="C117" s="76" t="s">
        <v>1433</v>
      </c>
      <c r="D117" s="89" t="s">
        <v>120</v>
      </c>
      <c r="E117" s="89" t="s">
        <v>334</v>
      </c>
      <c r="F117" s="76" t="s">
        <v>1434</v>
      </c>
      <c r="G117" s="89" t="s">
        <v>463</v>
      </c>
      <c r="H117" s="89" t="s">
        <v>164</v>
      </c>
      <c r="I117" s="86">
        <v>3174.6731640000003</v>
      </c>
      <c r="J117" s="88">
        <v>7627</v>
      </c>
      <c r="K117" s="76"/>
      <c r="L117" s="86">
        <v>242.13232223300002</v>
      </c>
      <c r="M117" s="87">
        <v>2.3516097511111112E-4</v>
      </c>
      <c r="N117" s="87">
        <f t="shared" si="2"/>
        <v>1.6564915774005802E-3</v>
      </c>
      <c r="O117" s="87">
        <f>L117/'סכום נכסי הקרן'!$C$42</f>
        <v>1.0328527479002435E-4</v>
      </c>
    </row>
    <row r="118" spans="2:15">
      <c r="B118" s="79" t="s">
        <v>1435</v>
      </c>
      <c r="C118" s="76" t="s">
        <v>1436</v>
      </c>
      <c r="D118" s="89" t="s">
        <v>120</v>
      </c>
      <c r="E118" s="89" t="s">
        <v>334</v>
      </c>
      <c r="F118" s="76" t="s">
        <v>1437</v>
      </c>
      <c r="G118" s="89" t="s">
        <v>1344</v>
      </c>
      <c r="H118" s="89" t="s">
        <v>164</v>
      </c>
      <c r="I118" s="86">
        <v>2572.6553469999999</v>
      </c>
      <c r="J118" s="88">
        <v>5203</v>
      </c>
      <c r="K118" s="76"/>
      <c r="L118" s="86">
        <v>133.855257722</v>
      </c>
      <c r="M118" s="87">
        <v>2.4429948605720546E-4</v>
      </c>
      <c r="N118" s="87">
        <f t="shared" si="2"/>
        <v>9.1573939803835732E-4</v>
      </c>
      <c r="O118" s="87">
        <f>L118/'סכום נכסי הקרן'!$C$42</f>
        <v>5.7098023710368E-5</v>
      </c>
    </row>
    <row r="119" spans="2:15">
      <c r="B119" s="79" t="s">
        <v>1438</v>
      </c>
      <c r="C119" s="76" t="s">
        <v>1439</v>
      </c>
      <c r="D119" s="89" t="s">
        <v>120</v>
      </c>
      <c r="E119" s="89" t="s">
        <v>334</v>
      </c>
      <c r="F119" s="76" t="s">
        <v>1440</v>
      </c>
      <c r="G119" s="89" t="s">
        <v>653</v>
      </c>
      <c r="H119" s="89" t="s">
        <v>164</v>
      </c>
      <c r="I119" s="86">
        <v>67.372495000000001</v>
      </c>
      <c r="J119" s="88">
        <v>243.7</v>
      </c>
      <c r="K119" s="76"/>
      <c r="L119" s="86">
        <v>0.16418679700000002</v>
      </c>
      <c r="M119" s="87">
        <v>9.8273623778973199E-6</v>
      </c>
      <c r="N119" s="87">
        <f t="shared" si="2"/>
        <v>1.1232455206420671E-6</v>
      </c>
      <c r="O119" s="87">
        <f>L119/'סכום נכסי הקרן'!$C$42</f>
        <v>7.0036409384123705E-8</v>
      </c>
    </row>
    <row r="120" spans="2:15">
      <c r="B120" s="79" t="s">
        <v>1441</v>
      </c>
      <c r="C120" s="76" t="s">
        <v>1442</v>
      </c>
      <c r="D120" s="89" t="s">
        <v>120</v>
      </c>
      <c r="E120" s="89" t="s">
        <v>334</v>
      </c>
      <c r="F120" s="76" t="s">
        <v>1443</v>
      </c>
      <c r="G120" s="89" t="s">
        <v>519</v>
      </c>
      <c r="H120" s="89" t="s">
        <v>164</v>
      </c>
      <c r="I120" s="86">
        <v>3252.565713</v>
      </c>
      <c r="J120" s="88">
        <v>617.9</v>
      </c>
      <c r="K120" s="76"/>
      <c r="L120" s="86">
        <v>20.097603530000001</v>
      </c>
      <c r="M120" s="87">
        <v>2.4780748806148213E-4</v>
      </c>
      <c r="N120" s="87">
        <f t="shared" si="2"/>
        <v>1.3749304787712434E-4</v>
      </c>
      <c r="O120" s="87">
        <f>L120/'סכום נכסי הקרן'!$C$42</f>
        <v>8.5729426128392628E-6</v>
      </c>
    </row>
    <row r="121" spans="2:15">
      <c r="B121" s="79" t="s">
        <v>1444</v>
      </c>
      <c r="C121" s="76" t="s">
        <v>1445</v>
      </c>
      <c r="D121" s="89" t="s">
        <v>120</v>
      </c>
      <c r="E121" s="89" t="s">
        <v>334</v>
      </c>
      <c r="F121" s="76" t="s">
        <v>1446</v>
      </c>
      <c r="G121" s="89" t="s">
        <v>519</v>
      </c>
      <c r="H121" s="89" t="s">
        <v>164</v>
      </c>
      <c r="I121" s="86">
        <v>7136.0033649999996</v>
      </c>
      <c r="J121" s="88">
        <v>2224</v>
      </c>
      <c r="K121" s="76"/>
      <c r="L121" s="86">
        <v>158.70471483400001</v>
      </c>
      <c r="M121" s="87">
        <v>2.7739040916893037E-4</v>
      </c>
      <c r="N121" s="87">
        <f t="shared" si="2"/>
        <v>1.0857411393564559E-3</v>
      </c>
      <c r="O121" s="87">
        <f>L121/'סכום נכסי הקרן'!$C$42</f>
        <v>6.7697942723766237E-5</v>
      </c>
    </row>
    <row r="122" spans="2:15">
      <c r="B122" s="79" t="s">
        <v>1447</v>
      </c>
      <c r="C122" s="76" t="s">
        <v>1448</v>
      </c>
      <c r="D122" s="89" t="s">
        <v>120</v>
      </c>
      <c r="E122" s="89" t="s">
        <v>334</v>
      </c>
      <c r="F122" s="76" t="s">
        <v>1449</v>
      </c>
      <c r="G122" s="89" t="s">
        <v>157</v>
      </c>
      <c r="H122" s="89" t="s">
        <v>164</v>
      </c>
      <c r="I122" s="86">
        <v>100557.184129</v>
      </c>
      <c r="J122" s="88">
        <v>219.5</v>
      </c>
      <c r="K122" s="76"/>
      <c r="L122" s="86">
        <v>220.72301918599999</v>
      </c>
      <c r="M122" s="87">
        <v>4.2953671715056192E-4</v>
      </c>
      <c r="N122" s="87">
        <f t="shared" si="2"/>
        <v>1.5100248444658282E-3</v>
      </c>
      <c r="O122" s="87">
        <f>L122/'סכום נכסי הקרן'!$C$42</f>
        <v>9.4152806526888301E-5</v>
      </c>
    </row>
    <row r="123" spans="2:15">
      <c r="B123" s="79" t="s">
        <v>1450</v>
      </c>
      <c r="C123" s="76" t="s">
        <v>1451</v>
      </c>
      <c r="D123" s="89" t="s">
        <v>120</v>
      </c>
      <c r="E123" s="89" t="s">
        <v>334</v>
      </c>
      <c r="F123" s="76" t="s">
        <v>1452</v>
      </c>
      <c r="G123" s="89" t="s">
        <v>844</v>
      </c>
      <c r="H123" s="89" t="s">
        <v>164</v>
      </c>
      <c r="I123" s="86">
        <v>585.46949400000005</v>
      </c>
      <c r="J123" s="88">
        <v>22630</v>
      </c>
      <c r="K123" s="76"/>
      <c r="L123" s="86">
        <v>132.49174646600002</v>
      </c>
      <c r="M123" s="87">
        <v>2.5468915385287993E-4</v>
      </c>
      <c r="N123" s="87">
        <f t="shared" si="2"/>
        <v>9.0641125510219282E-4</v>
      </c>
      <c r="O123" s="87">
        <f>L123/'סכום נכסי הקרן'!$C$42</f>
        <v>5.6516396964064673E-5</v>
      </c>
    </row>
    <row r="124" spans="2:15">
      <c r="B124" s="79" t="s">
        <v>1453</v>
      </c>
      <c r="C124" s="76" t="s">
        <v>1454</v>
      </c>
      <c r="D124" s="89" t="s">
        <v>120</v>
      </c>
      <c r="E124" s="89" t="s">
        <v>334</v>
      </c>
      <c r="F124" s="76" t="s">
        <v>1455</v>
      </c>
      <c r="G124" s="89" t="s">
        <v>187</v>
      </c>
      <c r="H124" s="89" t="s">
        <v>164</v>
      </c>
      <c r="I124" s="86">
        <v>1656.5238980000001</v>
      </c>
      <c r="J124" s="88">
        <v>2673</v>
      </c>
      <c r="K124" s="76"/>
      <c r="L124" s="86">
        <v>44.278883807999989</v>
      </c>
      <c r="M124" s="87">
        <v>2.0084847380398977E-4</v>
      </c>
      <c r="N124" s="87">
        <f t="shared" si="2"/>
        <v>3.0292361386626319E-4</v>
      </c>
      <c r="O124" s="87">
        <f>L124/'סכום נכסי הקרן'!$C$42</f>
        <v>1.8887840496998874E-5</v>
      </c>
    </row>
    <row r="125" spans="2:15">
      <c r="B125" s="79" t="s">
        <v>1456</v>
      </c>
      <c r="C125" s="76" t="s">
        <v>1457</v>
      </c>
      <c r="D125" s="89" t="s">
        <v>120</v>
      </c>
      <c r="E125" s="89" t="s">
        <v>334</v>
      </c>
      <c r="F125" s="76" t="s">
        <v>1458</v>
      </c>
      <c r="G125" s="89" t="s">
        <v>519</v>
      </c>
      <c r="H125" s="89" t="s">
        <v>164</v>
      </c>
      <c r="I125" s="86">
        <v>36475.890036999997</v>
      </c>
      <c r="J125" s="88">
        <v>541.29999999999995</v>
      </c>
      <c r="K125" s="76"/>
      <c r="L125" s="86">
        <v>197.443992788</v>
      </c>
      <c r="M125" s="87">
        <v>4.2973353173755336E-4</v>
      </c>
      <c r="N125" s="87">
        <f t="shared" si="2"/>
        <v>1.3507668370971728E-3</v>
      </c>
      <c r="O125" s="87">
        <f>L125/'סכום נכסי הקרן'!$C$42</f>
        <v>8.4222778944499025E-5</v>
      </c>
    </row>
    <row r="126" spans="2:15">
      <c r="B126" s="79" t="s">
        <v>1459</v>
      </c>
      <c r="C126" s="76" t="s">
        <v>1460</v>
      </c>
      <c r="D126" s="89" t="s">
        <v>120</v>
      </c>
      <c r="E126" s="89" t="s">
        <v>334</v>
      </c>
      <c r="F126" s="76" t="s">
        <v>1461</v>
      </c>
      <c r="G126" s="89" t="s">
        <v>399</v>
      </c>
      <c r="H126" s="89" t="s">
        <v>164</v>
      </c>
      <c r="I126" s="86">
        <v>37446.222999999998</v>
      </c>
      <c r="J126" s="88">
        <v>779.7</v>
      </c>
      <c r="K126" s="76"/>
      <c r="L126" s="86">
        <v>291.96820073099997</v>
      </c>
      <c r="M126" s="87">
        <v>6.0299876006441222E-4</v>
      </c>
      <c r="N126" s="87">
        <f t="shared" si="2"/>
        <v>1.9974320690415784E-3</v>
      </c>
      <c r="O126" s="87">
        <f>L126/'סכום נכסי הקרן'!$C$42</f>
        <v>1.2454353703935352E-4</v>
      </c>
    </row>
    <row r="127" spans="2:15">
      <c r="B127" s="79" t="s">
        <v>1462</v>
      </c>
      <c r="C127" s="76" t="s">
        <v>1463</v>
      </c>
      <c r="D127" s="89" t="s">
        <v>120</v>
      </c>
      <c r="E127" s="89" t="s">
        <v>334</v>
      </c>
      <c r="F127" s="76" t="s">
        <v>1464</v>
      </c>
      <c r="G127" s="89" t="s">
        <v>519</v>
      </c>
      <c r="H127" s="89" t="s">
        <v>164</v>
      </c>
      <c r="I127" s="86">
        <v>8637.2664989999994</v>
      </c>
      <c r="J127" s="88">
        <v>610.9</v>
      </c>
      <c r="K127" s="76"/>
      <c r="L127" s="86">
        <v>52.765061052999997</v>
      </c>
      <c r="M127" s="87">
        <v>5.1990947455670311E-4</v>
      </c>
      <c r="N127" s="87">
        <f t="shared" si="2"/>
        <v>3.609798081034947E-4</v>
      </c>
      <c r="O127" s="87">
        <f>L127/'סכום נכסי הקרן'!$C$42</f>
        <v>2.2507750224801506E-5</v>
      </c>
    </row>
    <row r="128" spans="2:15">
      <c r="B128" s="79" t="s">
        <v>1465</v>
      </c>
      <c r="C128" s="76" t="s">
        <v>1466</v>
      </c>
      <c r="D128" s="89" t="s">
        <v>120</v>
      </c>
      <c r="E128" s="89" t="s">
        <v>334</v>
      </c>
      <c r="F128" s="76" t="s">
        <v>1467</v>
      </c>
      <c r="G128" s="89" t="s">
        <v>844</v>
      </c>
      <c r="H128" s="89" t="s">
        <v>164</v>
      </c>
      <c r="I128" s="86">
        <v>44642.254863000002</v>
      </c>
      <c r="J128" s="88">
        <v>10.7</v>
      </c>
      <c r="K128" s="76"/>
      <c r="L128" s="86">
        <v>4.7767212659999991</v>
      </c>
      <c r="M128" s="87">
        <v>1.0841961614895451E-4</v>
      </c>
      <c r="N128" s="87">
        <f t="shared" si="2"/>
        <v>3.2678819877277968E-5</v>
      </c>
      <c r="O128" s="87">
        <f>L128/'סכום נכסי הקרן'!$C$42</f>
        <v>2.0375840945324342E-6</v>
      </c>
    </row>
    <row r="129" spans="2:15">
      <c r="B129" s="79" t="s">
        <v>1468</v>
      </c>
      <c r="C129" s="76" t="s">
        <v>1469</v>
      </c>
      <c r="D129" s="89" t="s">
        <v>120</v>
      </c>
      <c r="E129" s="89" t="s">
        <v>334</v>
      </c>
      <c r="F129" s="76" t="s">
        <v>900</v>
      </c>
      <c r="G129" s="89" t="s">
        <v>146</v>
      </c>
      <c r="H129" s="89" t="s">
        <v>164</v>
      </c>
      <c r="I129" s="86">
        <v>29254.491662</v>
      </c>
      <c r="J129" s="88">
        <v>190</v>
      </c>
      <c r="K129" s="76"/>
      <c r="L129" s="86">
        <v>55.583534157999999</v>
      </c>
      <c r="M129" s="87">
        <v>3.305757528715334E-4</v>
      </c>
      <c r="N129" s="87">
        <f t="shared" si="2"/>
        <v>3.80261731790948E-4</v>
      </c>
      <c r="O129" s="87">
        <f>L129/'סכום נכסי הקרן'!$C$42</f>
        <v>2.3710013377665876E-5</v>
      </c>
    </row>
    <row r="130" spans="2:15">
      <c r="B130" s="75"/>
      <c r="C130" s="76"/>
      <c r="D130" s="76"/>
      <c r="E130" s="76"/>
      <c r="F130" s="76"/>
      <c r="G130" s="76"/>
      <c r="H130" s="76"/>
      <c r="I130" s="86"/>
      <c r="J130" s="88"/>
      <c r="K130" s="76"/>
      <c r="L130" s="76"/>
      <c r="M130" s="76"/>
      <c r="N130" s="87"/>
      <c r="O130" s="76"/>
    </row>
    <row r="131" spans="2:15">
      <c r="B131" s="73" t="s">
        <v>233</v>
      </c>
      <c r="C131" s="74"/>
      <c r="D131" s="74"/>
      <c r="E131" s="74"/>
      <c r="F131" s="74"/>
      <c r="G131" s="74"/>
      <c r="H131" s="74"/>
      <c r="I131" s="83"/>
      <c r="J131" s="85"/>
      <c r="K131" s="83">
        <v>20.203381070999999</v>
      </c>
      <c r="L131" s="83">
        <f>L132+L158</f>
        <v>65557.128714610022</v>
      </c>
      <c r="M131" s="74"/>
      <c r="N131" s="84">
        <f t="shared" ref="N131:N194" si="3">L131/$L$11</f>
        <v>0.44849374322614466</v>
      </c>
      <c r="O131" s="84">
        <f>L131/'סכום נכסי הקרן'!$C$42</f>
        <v>2.7964403889943226E-2</v>
      </c>
    </row>
    <row r="132" spans="2:15">
      <c r="B132" s="94" t="s">
        <v>64</v>
      </c>
      <c r="C132" s="74"/>
      <c r="D132" s="74"/>
      <c r="E132" s="74"/>
      <c r="F132" s="74"/>
      <c r="G132" s="74"/>
      <c r="H132" s="74"/>
      <c r="I132" s="83"/>
      <c r="J132" s="85"/>
      <c r="K132" s="83">
        <v>3.813494715</v>
      </c>
      <c r="L132" s="83">
        <f>SUM(L133:L156)</f>
        <v>17800.530724601998</v>
      </c>
      <c r="M132" s="74"/>
      <c r="N132" s="84">
        <f t="shared" si="3"/>
        <v>0.12177816223225722</v>
      </c>
      <c r="O132" s="84">
        <f>L132/'סכום נכסי הקרן'!$C$42</f>
        <v>7.5930907957410098E-3</v>
      </c>
    </row>
    <row r="133" spans="2:15">
      <c r="B133" s="79" t="s">
        <v>1470</v>
      </c>
      <c r="C133" s="76" t="s">
        <v>1471</v>
      </c>
      <c r="D133" s="89" t="s">
        <v>1472</v>
      </c>
      <c r="E133" s="89" t="s">
        <v>912</v>
      </c>
      <c r="F133" s="76" t="s">
        <v>1239</v>
      </c>
      <c r="G133" s="89" t="s">
        <v>192</v>
      </c>
      <c r="H133" s="89" t="s">
        <v>163</v>
      </c>
      <c r="I133" s="86">
        <v>8878.82107</v>
      </c>
      <c r="J133" s="88">
        <v>1047</v>
      </c>
      <c r="K133" s="76"/>
      <c r="L133" s="86">
        <v>322.20371541599997</v>
      </c>
      <c r="M133" s="87">
        <v>2.5720260215833225E-4</v>
      </c>
      <c r="N133" s="87">
        <f t="shared" si="3"/>
        <v>2.2042812618803527E-3</v>
      </c>
      <c r="O133" s="87">
        <f>L133/'סכום נכסי הקרן'!$C$42</f>
        <v>1.3744096194263819E-4</v>
      </c>
    </row>
    <row r="134" spans="2:15">
      <c r="B134" s="79" t="s">
        <v>1473</v>
      </c>
      <c r="C134" s="76" t="s">
        <v>1474</v>
      </c>
      <c r="D134" s="89" t="s">
        <v>1475</v>
      </c>
      <c r="E134" s="89" t="s">
        <v>912</v>
      </c>
      <c r="F134" s="76" t="s">
        <v>1476</v>
      </c>
      <c r="G134" s="89" t="s">
        <v>1477</v>
      </c>
      <c r="H134" s="89" t="s">
        <v>163</v>
      </c>
      <c r="I134" s="86">
        <v>679.75908300000015</v>
      </c>
      <c r="J134" s="88">
        <v>3179</v>
      </c>
      <c r="K134" s="76"/>
      <c r="L134" s="86">
        <v>74.898670003000007</v>
      </c>
      <c r="M134" s="87">
        <v>2.1002857617266222E-5</v>
      </c>
      <c r="N134" s="87">
        <f t="shared" si="3"/>
        <v>5.1240171024785944E-4</v>
      </c>
      <c r="O134" s="87">
        <f>L134/'סכום נכסי הקרן'!$C$42</f>
        <v>3.1949182336850719E-5</v>
      </c>
    </row>
    <row r="135" spans="2:15">
      <c r="B135" s="79" t="s">
        <v>1478</v>
      </c>
      <c r="C135" s="76" t="s">
        <v>1479</v>
      </c>
      <c r="D135" s="89" t="s">
        <v>1472</v>
      </c>
      <c r="E135" s="89" t="s">
        <v>912</v>
      </c>
      <c r="F135" s="76" t="s">
        <v>1480</v>
      </c>
      <c r="G135" s="89" t="s">
        <v>957</v>
      </c>
      <c r="H135" s="89" t="s">
        <v>163</v>
      </c>
      <c r="I135" s="86">
        <v>4385.7941520000004</v>
      </c>
      <c r="J135" s="88">
        <v>1185</v>
      </c>
      <c r="K135" s="76"/>
      <c r="L135" s="86">
        <v>180.13377600600001</v>
      </c>
      <c r="M135" s="87">
        <v>1.2748988744957503E-4</v>
      </c>
      <c r="N135" s="87">
        <f t="shared" si="3"/>
        <v>1.2323430428762244E-3</v>
      </c>
      <c r="O135" s="87">
        <f>L135/'סכום נכסי הקרן'!$C$42</f>
        <v>7.6838839119714697E-5</v>
      </c>
    </row>
    <row r="136" spans="2:15">
      <c r="B136" s="79" t="s">
        <v>1481</v>
      </c>
      <c r="C136" s="76" t="s">
        <v>1482</v>
      </c>
      <c r="D136" s="89" t="s">
        <v>1472</v>
      </c>
      <c r="E136" s="89" t="s">
        <v>912</v>
      </c>
      <c r="F136" s="76" t="s">
        <v>1326</v>
      </c>
      <c r="G136" s="89" t="s">
        <v>1195</v>
      </c>
      <c r="H136" s="89" t="s">
        <v>163</v>
      </c>
      <c r="I136" s="86">
        <v>4476.0571710000004</v>
      </c>
      <c r="J136" s="88">
        <v>1258</v>
      </c>
      <c r="K136" s="76"/>
      <c r="L136" s="86">
        <v>195.166298079</v>
      </c>
      <c r="M136" s="87">
        <v>1.1559425238938869E-4</v>
      </c>
      <c r="N136" s="87">
        <f t="shared" si="3"/>
        <v>1.3351845221606412E-3</v>
      </c>
      <c r="O136" s="87">
        <f>L136/'סכום נכסי הקרן'!$C$42</f>
        <v>8.3251193153154447E-5</v>
      </c>
    </row>
    <row r="137" spans="2:15">
      <c r="B137" s="79" t="s">
        <v>1483</v>
      </c>
      <c r="C137" s="76" t="s">
        <v>1484</v>
      </c>
      <c r="D137" s="89" t="s">
        <v>1472</v>
      </c>
      <c r="E137" s="89" t="s">
        <v>912</v>
      </c>
      <c r="F137" s="76" t="s">
        <v>1485</v>
      </c>
      <c r="G137" s="89" t="s">
        <v>933</v>
      </c>
      <c r="H137" s="89" t="s">
        <v>163</v>
      </c>
      <c r="I137" s="86">
        <v>1355.3726500000002</v>
      </c>
      <c r="J137" s="88">
        <v>10743</v>
      </c>
      <c r="K137" s="76"/>
      <c r="L137" s="86">
        <v>504.67623188799996</v>
      </c>
      <c r="M137" s="87">
        <v>9.4790660630593031E-6</v>
      </c>
      <c r="N137" s="87">
        <f t="shared" si="3"/>
        <v>3.452624249943271E-3</v>
      </c>
      <c r="O137" s="87">
        <f>L137/'סכום נכסי הקרן'!$C$42</f>
        <v>2.1527742686243469E-4</v>
      </c>
    </row>
    <row r="138" spans="2:15">
      <c r="B138" s="79" t="s">
        <v>1486</v>
      </c>
      <c r="C138" s="76" t="s">
        <v>1487</v>
      </c>
      <c r="D138" s="89" t="s">
        <v>1472</v>
      </c>
      <c r="E138" s="89" t="s">
        <v>912</v>
      </c>
      <c r="F138" s="76" t="s">
        <v>932</v>
      </c>
      <c r="G138" s="89" t="s">
        <v>933</v>
      </c>
      <c r="H138" s="89" t="s">
        <v>163</v>
      </c>
      <c r="I138" s="86">
        <v>1405.3347220000003</v>
      </c>
      <c r="J138" s="88">
        <v>9927</v>
      </c>
      <c r="K138" s="76"/>
      <c r="L138" s="86">
        <v>483.53326483799998</v>
      </c>
      <c r="M138" s="87">
        <v>3.6284151668808995E-5</v>
      </c>
      <c r="N138" s="87">
        <f t="shared" si="3"/>
        <v>3.307979592358561E-3</v>
      </c>
      <c r="O138" s="87">
        <f>L138/'סכום נכסי הקרן'!$C$42</f>
        <v>2.0625856832468735E-4</v>
      </c>
    </row>
    <row r="139" spans="2:15">
      <c r="B139" s="79" t="s">
        <v>1488</v>
      </c>
      <c r="C139" s="76" t="s">
        <v>1489</v>
      </c>
      <c r="D139" s="89" t="s">
        <v>1472</v>
      </c>
      <c r="E139" s="89" t="s">
        <v>912</v>
      </c>
      <c r="F139" s="76" t="s">
        <v>1167</v>
      </c>
      <c r="G139" s="89" t="s">
        <v>755</v>
      </c>
      <c r="H139" s="89" t="s">
        <v>163</v>
      </c>
      <c r="I139" s="86">
        <v>30.838066000000005</v>
      </c>
      <c r="J139" s="88">
        <v>13705</v>
      </c>
      <c r="K139" s="76"/>
      <c r="L139" s="86">
        <v>14.648553172</v>
      </c>
      <c r="M139" s="87">
        <v>6.9772016273013042E-7</v>
      </c>
      <c r="N139" s="87">
        <f t="shared" si="3"/>
        <v>1.0021464597020029E-4</v>
      </c>
      <c r="O139" s="87">
        <f>L139/'סכום נכסי הקרן'!$C$42</f>
        <v>6.2485661794065928E-6</v>
      </c>
    </row>
    <row r="140" spans="2:15">
      <c r="B140" s="79" t="s">
        <v>1492</v>
      </c>
      <c r="C140" s="76" t="s">
        <v>1493</v>
      </c>
      <c r="D140" s="89" t="s">
        <v>1475</v>
      </c>
      <c r="E140" s="89" t="s">
        <v>912</v>
      </c>
      <c r="F140" s="76" t="s">
        <v>1494</v>
      </c>
      <c r="G140" s="89" t="s">
        <v>960</v>
      </c>
      <c r="H140" s="89" t="s">
        <v>163</v>
      </c>
      <c r="I140" s="86">
        <v>2067.8377049999999</v>
      </c>
      <c r="J140" s="88">
        <v>7382</v>
      </c>
      <c r="K140" s="76"/>
      <c r="L140" s="86">
        <v>529.07720325299999</v>
      </c>
      <c r="M140" s="87">
        <v>5.9906178778876616E-5</v>
      </c>
      <c r="N140" s="87">
        <f t="shared" si="3"/>
        <v>3.6195577810544943E-3</v>
      </c>
      <c r="O140" s="87">
        <f>L140/'סכום נכסי הקרן'!$C$42</f>
        <v>2.2568603736653888E-4</v>
      </c>
    </row>
    <row r="141" spans="2:15">
      <c r="B141" s="79" t="s">
        <v>1497</v>
      </c>
      <c r="C141" s="76" t="s">
        <v>1498</v>
      </c>
      <c r="D141" s="89" t="s">
        <v>1472</v>
      </c>
      <c r="E141" s="89" t="s">
        <v>912</v>
      </c>
      <c r="F141" s="76" t="s">
        <v>1499</v>
      </c>
      <c r="G141" s="89" t="s">
        <v>954</v>
      </c>
      <c r="H141" s="89" t="s">
        <v>163</v>
      </c>
      <c r="I141" s="86">
        <v>1621.6108899999997</v>
      </c>
      <c r="J141" s="88">
        <v>1602</v>
      </c>
      <c r="K141" s="76"/>
      <c r="L141" s="86">
        <v>90.040463591000005</v>
      </c>
      <c r="M141" s="87">
        <v>7.7912220672679276E-5</v>
      </c>
      <c r="N141" s="87">
        <f t="shared" si="3"/>
        <v>6.1599074501176784E-4</v>
      </c>
      <c r="O141" s="87">
        <f>L141/'סכום נכסי הקרן'!$C$42</f>
        <v>3.8408147819556775E-5</v>
      </c>
    </row>
    <row r="142" spans="2:15">
      <c r="B142" s="79" t="s">
        <v>1500</v>
      </c>
      <c r="C142" s="76" t="s">
        <v>1501</v>
      </c>
      <c r="D142" s="89" t="s">
        <v>1472</v>
      </c>
      <c r="E142" s="89" t="s">
        <v>912</v>
      </c>
      <c r="F142" s="76" t="s">
        <v>1322</v>
      </c>
      <c r="G142" s="89" t="s">
        <v>1323</v>
      </c>
      <c r="H142" s="89" t="s">
        <v>163</v>
      </c>
      <c r="I142" s="86">
        <v>2033.8761830000001</v>
      </c>
      <c r="J142" s="88">
        <v>776</v>
      </c>
      <c r="K142" s="76"/>
      <c r="L142" s="86">
        <v>54.703459236</v>
      </c>
      <c r="M142" s="87">
        <v>4.5684788451727781E-5</v>
      </c>
      <c r="N142" s="87">
        <f t="shared" si="3"/>
        <v>3.7424090531751412E-4</v>
      </c>
      <c r="O142" s="87">
        <f>L142/'סכום נכסי הקרן'!$C$42</f>
        <v>2.3334603852343979E-5</v>
      </c>
    </row>
    <row r="143" spans="2:15">
      <c r="B143" s="79" t="s">
        <v>1502</v>
      </c>
      <c r="C143" s="76" t="s">
        <v>1503</v>
      </c>
      <c r="D143" s="89" t="s">
        <v>1472</v>
      </c>
      <c r="E143" s="89" t="s">
        <v>912</v>
      </c>
      <c r="F143" s="76" t="s">
        <v>1504</v>
      </c>
      <c r="G143" s="89" t="s">
        <v>957</v>
      </c>
      <c r="H143" s="89" t="s">
        <v>163</v>
      </c>
      <c r="I143" s="86">
        <v>6444.0632450000003</v>
      </c>
      <c r="J143" s="88">
        <v>5338</v>
      </c>
      <c r="K143" s="76"/>
      <c r="L143" s="86">
        <v>1192.248876868</v>
      </c>
      <c r="M143" s="87">
        <v>1.5793562723185434E-4</v>
      </c>
      <c r="N143" s="87">
        <f t="shared" si="3"/>
        <v>8.1564914774025117E-3</v>
      </c>
      <c r="O143" s="87">
        <f>L143/'סכום נכסי הקרן'!$C$42</f>
        <v>5.0857213828276913E-4</v>
      </c>
    </row>
    <row r="144" spans="2:15">
      <c r="B144" s="79" t="s">
        <v>1507</v>
      </c>
      <c r="C144" s="76" t="s">
        <v>1508</v>
      </c>
      <c r="D144" s="89" t="s">
        <v>1472</v>
      </c>
      <c r="E144" s="89" t="s">
        <v>912</v>
      </c>
      <c r="F144" s="76" t="s">
        <v>1509</v>
      </c>
      <c r="G144" s="89" t="s">
        <v>978</v>
      </c>
      <c r="H144" s="89" t="s">
        <v>163</v>
      </c>
      <c r="I144" s="86">
        <v>8410.4745509999993</v>
      </c>
      <c r="J144" s="88">
        <v>297</v>
      </c>
      <c r="K144" s="76"/>
      <c r="L144" s="86">
        <v>86.577593236999988</v>
      </c>
      <c r="M144" s="87">
        <v>3.0908217222747986E-4</v>
      </c>
      <c r="N144" s="87">
        <f t="shared" si="3"/>
        <v>5.9230032845717284E-4</v>
      </c>
      <c r="O144" s="87">
        <f>L144/'סכום נכסי הקרן'!$C$42</f>
        <v>3.6931007086024526E-5</v>
      </c>
    </row>
    <row r="145" spans="2:15">
      <c r="B145" s="79" t="s">
        <v>1510</v>
      </c>
      <c r="C145" s="76" t="s">
        <v>1511</v>
      </c>
      <c r="D145" s="89" t="s">
        <v>1472</v>
      </c>
      <c r="E145" s="89" t="s">
        <v>912</v>
      </c>
      <c r="F145" s="76" t="s">
        <v>1208</v>
      </c>
      <c r="G145" s="89" t="s">
        <v>192</v>
      </c>
      <c r="H145" s="89" t="s">
        <v>163</v>
      </c>
      <c r="I145" s="86">
        <v>6290.8333010000006</v>
      </c>
      <c r="J145" s="88">
        <v>18924</v>
      </c>
      <c r="K145" s="76"/>
      <c r="L145" s="86">
        <v>4126.194300479</v>
      </c>
      <c r="M145" s="87">
        <v>1.0081751050242283E-4</v>
      </c>
      <c r="N145" s="87">
        <f t="shared" si="3"/>
        <v>2.8228391990081054E-2</v>
      </c>
      <c r="O145" s="87">
        <f>L145/'סכום נכסי הקרן'!$C$42</f>
        <v>1.7600917887860689E-3</v>
      </c>
    </row>
    <row r="146" spans="2:15">
      <c r="B146" s="79" t="s">
        <v>1512</v>
      </c>
      <c r="C146" s="76" t="s">
        <v>1513</v>
      </c>
      <c r="D146" s="89" t="s">
        <v>1472</v>
      </c>
      <c r="E146" s="89" t="s">
        <v>912</v>
      </c>
      <c r="F146" s="76" t="s">
        <v>1298</v>
      </c>
      <c r="G146" s="89" t="s">
        <v>1195</v>
      </c>
      <c r="H146" s="89" t="s">
        <v>163</v>
      </c>
      <c r="I146" s="86">
        <v>4401.089833</v>
      </c>
      <c r="J146" s="88">
        <v>4819</v>
      </c>
      <c r="K146" s="76"/>
      <c r="L146" s="86">
        <v>735.09880696200003</v>
      </c>
      <c r="M146" s="87">
        <v>1.5715025428648832E-4</v>
      </c>
      <c r="N146" s="87">
        <f t="shared" si="3"/>
        <v>5.029006334470329E-3</v>
      </c>
      <c r="O146" s="87">
        <f>L146/'סכום נכסי הקרן'!$C$42</f>
        <v>3.1356772848289109E-4</v>
      </c>
    </row>
    <row r="147" spans="2:15">
      <c r="B147" s="79" t="s">
        <v>1516</v>
      </c>
      <c r="C147" s="76" t="s">
        <v>1517</v>
      </c>
      <c r="D147" s="89" t="s">
        <v>1472</v>
      </c>
      <c r="E147" s="89" t="s">
        <v>912</v>
      </c>
      <c r="F147" s="76" t="s">
        <v>836</v>
      </c>
      <c r="G147" s="89" t="s">
        <v>191</v>
      </c>
      <c r="H147" s="89" t="s">
        <v>163</v>
      </c>
      <c r="I147" s="86">
        <v>325.81297799999999</v>
      </c>
      <c r="J147" s="88">
        <v>431.38</v>
      </c>
      <c r="K147" s="76"/>
      <c r="L147" s="86">
        <v>4.871435408</v>
      </c>
      <c r="M147" s="87">
        <v>1.7743654885129469E-6</v>
      </c>
      <c r="N147" s="87">
        <f t="shared" si="3"/>
        <v>3.3326784498592538E-5</v>
      </c>
      <c r="O147" s="87">
        <f>L147/'סכום נכסי הקרן'!$C$42</f>
        <v>2.077985871927349E-6</v>
      </c>
    </row>
    <row r="148" spans="2:15">
      <c r="B148" s="79" t="s">
        <v>1520</v>
      </c>
      <c r="C148" s="76" t="s">
        <v>1521</v>
      </c>
      <c r="D148" s="89" t="s">
        <v>1472</v>
      </c>
      <c r="E148" s="89" t="s">
        <v>912</v>
      </c>
      <c r="F148" s="76" t="s">
        <v>1522</v>
      </c>
      <c r="G148" s="89" t="s">
        <v>978</v>
      </c>
      <c r="H148" s="89" t="s">
        <v>163</v>
      </c>
      <c r="I148" s="86">
        <v>3922.3310609999999</v>
      </c>
      <c r="J148" s="88">
        <v>670</v>
      </c>
      <c r="K148" s="76"/>
      <c r="L148" s="86">
        <v>91.085156338999994</v>
      </c>
      <c r="M148" s="87">
        <v>1.1121007130595054E-4</v>
      </c>
      <c r="N148" s="87">
        <f t="shared" si="3"/>
        <v>6.2313776578980414E-4</v>
      </c>
      <c r="O148" s="87">
        <f>L148/'סכום נכסי הקרן'!$C$42</f>
        <v>3.885377761632754E-5</v>
      </c>
    </row>
    <row r="149" spans="2:15">
      <c r="B149" s="79" t="s">
        <v>1523</v>
      </c>
      <c r="C149" s="76" t="s">
        <v>1524</v>
      </c>
      <c r="D149" s="89" t="s">
        <v>1472</v>
      </c>
      <c r="E149" s="89" t="s">
        <v>912</v>
      </c>
      <c r="F149" s="76" t="s">
        <v>1525</v>
      </c>
      <c r="G149" s="89" t="s">
        <v>978</v>
      </c>
      <c r="H149" s="89" t="s">
        <v>163</v>
      </c>
      <c r="I149" s="86">
        <v>5456.7341029999998</v>
      </c>
      <c r="J149" s="88">
        <v>895.31</v>
      </c>
      <c r="K149" s="76"/>
      <c r="L149" s="86">
        <v>169.33034198500002</v>
      </c>
      <c r="M149" s="87">
        <v>2.3750283794248537E-4</v>
      </c>
      <c r="N149" s="87">
        <f t="shared" si="3"/>
        <v>1.1584338790861521E-3</v>
      </c>
      <c r="O149" s="87">
        <f>L149/'סכום נכסי הקרן'!$C$42</f>
        <v>7.2230467790994978E-5</v>
      </c>
    </row>
    <row r="150" spans="2:15">
      <c r="B150" s="79" t="s">
        <v>1526</v>
      </c>
      <c r="C150" s="76" t="s">
        <v>1527</v>
      </c>
      <c r="D150" s="89" t="s">
        <v>1472</v>
      </c>
      <c r="E150" s="89" t="s">
        <v>912</v>
      </c>
      <c r="F150" s="76" t="s">
        <v>1528</v>
      </c>
      <c r="G150" s="89" t="s">
        <v>1015</v>
      </c>
      <c r="H150" s="89" t="s">
        <v>163</v>
      </c>
      <c r="I150" s="86">
        <v>4650.2966489999999</v>
      </c>
      <c r="J150" s="88">
        <v>13878</v>
      </c>
      <c r="K150" s="76"/>
      <c r="L150" s="86">
        <v>2236.8460738050003</v>
      </c>
      <c r="M150" s="87">
        <v>9.3698252502052209E-5</v>
      </c>
      <c r="N150" s="87">
        <f t="shared" si="3"/>
        <v>1.5302858565218623E-2</v>
      </c>
      <c r="O150" s="87">
        <f>L150/'סכום נכסי הקרן'!$C$42</f>
        <v>9.5416117627458664E-4</v>
      </c>
    </row>
    <row r="151" spans="2:15">
      <c r="B151" s="79" t="s">
        <v>1529</v>
      </c>
      <c r="C151" s="76" t="s">
        <v>1530</v>
      </c>
      <c r="D151" s="89" t="s">
        <v>1472</v>
      </c>
      <c r="E151" s="89" t="s">
        <v>912</v>
      </c>
      <c r="F151" s="76" t="s">
        <v>927</v>
      </c>
      <c r="G151" s="89" t="s">
        <v>928</v>
      </c>
      <c r="H151" s="89" t="s">
        <v>163</v>
      </c>
      <c r="I151" s="86">
        <v>96315.209906000004</v>
      </c>
      <c r="J151" s="88">
        <v>1233</v>
      </c>
      <c r="K151" s="76"/>
      <c r="L151" s="86">
        <v>4116.1056211960004</v>
      </c>
      <c r="M151" s="87">
        <v>8.7933701756070314E-5</v>
      </c>
      <c r="N151" s="87">
        <f t="shared" si="3"/>
        <v>2.8159372653442045E-2</v>
      </c>
      <c r="O151" s="87">
        <f>L151/'סכום נכסי הקרן'!$C$42</f>
        <v>1.7557883071095898E-3</v>
      </c>
    </row>
    <row r="152" spans="2:15">
      <c r="B152" s="79" t="s">
        <v>1531</v>
      </c>
      <c r="C152" s="76" t="s">
        <v>1532</v>
      </c>
      <c r="D152" s="89" t="s">
        <v>1472</v>
      </c>
      <c r="E152" s="89" t="s">
        <v>912</v>
      </c>
      <c r="F152" s="76" t="s">
        <v>1194</v>
      </c>
      <c r="G152" s="89" t="s">
        <v>1195</v>
      </c>
      <c r="H152" s="89" t="s">
        <v>163</v>
      </c>
      <c r="I152" s="86">
        <v>6511.5897990000003</v>
      </c>
      <c r="J152" s="88">
        <v>1909</v>
      </c>
      <c r="K152" s="76"/>
      <c r="L152" s="86">
        <v>430.84545996899999</v>
      </c>
      <c r="M152" s="87">
        <v>6.0944305385171034E-5</v>
      </c>
      <c r="N152" s="87">
        <f t="shared" si="3"/>
        <v>2.9475283143452166E-3</v>
      </c>
      <c r="O152" s="87">
        <f>L152/'סכום נכסי הקרן'!$C$42</f>
        <v>1.8378377291616184E-4</v>
      </c>
    </row>
    <row r="153" spans="2:15">
      <c r="B153" s="79" t="s">
        <v>1533</v>
      </c>
      <c r="C153" s="76" t="s">
        <v>1534</v>
      </c>
      <c r="D153" s="89" t="s">
        <v>1475</v>
      </c>
      <c r="E153" s="89" t="s">
        <v>912</v>
      </c>
      <c r="F153" s="76" t="s">
        <v>1535</v>
      </c>
      <c r="G153" s="89" t="s">
        <v>933</v>
      </c>
      <c r="H153" s="89" t="s">
        <v>163</v>
      </c>
      <c r="I153" s="86">
        <v>4575.0297410000003</v>
      </c>
      <c r="J153" s="88">
        <v>955</v>
      </c>
      <c r="K153" s="76"/>
      <c r="L153" s="86">
        <v>151.43485694999998</v>
      </c>
      <c r="M153" s="87">
        <v>1.2848672773027749E-4</v>
      </c>
      <c r="N153" s="87">
        <f t="shared" si="3"/>
        <v>1.0360061091767305E-3</v>
      </c>
      <c r="O153" s="87">
        <f>L153/'סכום נכסי הקרן'!$C$42</f>
        <v>6.4596872770326404E-5</v>
      </c>
    </row>
    <row r="154" spans="2:15">
      <c r="B154" s="79" t="s">
        <v>1536</v>
      </c>
      <c r="C154" s="76" t="s">
        <v>1537</v>
      </c>
      <c r="D154" s="89" t="s">
        <v>1472</v>
      </c>
      <c r="E154" s="89" t="s">
        <v>912</v>
      </c>
      <c r="F154" s="76" t="s">
        <v>1538</v>
      </c>
      <c r="G154" s="89" t="s">
        <v>978</v>
      </c>
      <c r="H154" s="89" t="s">
        <v>163</v>
      </c>
      <c r="I154" s="86">
        <v>3252.543686</v>
      </c>
      <c r="J154" s="88">
        <v>2612</v>
      </c>
      <c r="K154" s="76"/>
      <c r="L154" s="86">
        <v>294.45902480299998</v>
      </c>
      <c r="M154" s="87">
        <v>1.4828011220904038E-4</v>
      </c>
      <c r="N154" s="87">
        <f t="shared" si="3"/>
        <v>2.0144724586021435E-3</v>
      </c>
      <c r="O154" s="87">
        <f>L154/'סכום נכסי הקרן'!$C$42</f>
        <v>1.2560603644611411E-4</v>
      </c>
    </row>
    <row r="155" spans="2:15">
      <c r="B155" s="79" t="s">
        <v>1539</v>
      </c>
      <c r="C155" s="76" t="s">
        <v>1540</v>
      </c>
      <c r="D155" s="89" t="s">
        <v>1472</v>
      </c>
      <c r="E155" s="89" t="s">
        <v>912</v>
      </c>
      <c r="F155" s="76" t="s">
        <v>1541</v>
      </c>
      <c r="G155" s="89" t="s">
        <v>933</v>
      </c>
      <c r="H155" s="89" t="s">
        <v>163</v>
      </c>
      <c r="I155" s="86">
        <v>5837.2053500000002</v>
      </c>
      <c r="J155" s="88">
        <v>4518</v>
      </c>
      <c r="K155" s="76"/>
      <c r="L155" s="86">
        <v>914.07063411299998</v>
      </c>
      <c r="M155" s="87">
        <v>9.0463318778916788E-5</v>
      </c>
      <c r="N155" s="87">
        <f t="shared" si="3"/>
        <v>6.253400176372775E-3</v>
      </c>
      <c r="O155" s="87">
        <f>L155/'סכום נכסי הקרן'!$C$42</f>
        <v>3.8991092040575962E-4</v>
      </c>
    </row>
    <row r="156" spans="2:15">
      <c r="B156" s="79" t="s">
        <v>1542</v>
      </c>
      <c r="C156" s="76" t="s">
        <v>1543</v>
      </c>
      <c r="D156" s="89" t="s">
        <v>1472</v>
      </c>
      <c r="E156" s="89" t="s">
        <v>912</v>
      </c>
      <c r="F156" s="76" t="s">
        <v>1544</v>
      </c>
      <c r="G156" s="89" t="s">
        <v>933</v>
      </c>
      <c r="H156" s="89" t="s">
        <v>163</v>
      </c>
      <c r="I156" s="86">
        <v>903.40995399999997</v>
      </c>
      <c r="J156" s="88">
        <v>25622</v>
      </c>
      <c r="K156" s="76"/>
      <c r="L156" s="86">
        <v>802.28090700599989</v>
      </c>
      <c r="M156" s="87">
        <v>1.7344738586048453E-5</v>
      </c>
      <c r="N156" s="87">
        <f t="shared" si="3"/>
        <v>5.4886169384931981E-3</v>
      </c>
      <c r="O156" s="87">
        <f>L156/'סכום נכסי הקרן'!$C$42</f>
        <v>3.4222528894414258E-4</v>
      </c>
    </row>
    <row r="157" spans="2:15">
      <c r="B157" s="75"/>
      <c r="C157" s="76"/>
      <c r="D157" s="76"/>
      <c r="E157" s="76"/>
      <c r="F157" s="76"/>
      <c r="G157" s="76"/>
      <c r="H157" s="76"/>
      <c r="I157" s="86"/>
      <c r="J157" s="88"/>
      <c r="K157" s="76"/>
      <c r="L157" s="76"/>
      <c r="M157" s="76"/>
      <c r="N157" s="87"/>
      <c r="O157" s="76"/>
    </row>
    <row r="158" spans="2:15">
      <c r="B158" s="94" t="s">
        <v>63</v>
      </c>
      <c r="C158" s="74"/>
      <c r="D158" s="74"/>
      <c r="E158" s="74"/>
      <c r="F158" s="74"/>
      <c r="G158" s="74"/>
      <c r="H158" s="74"/>
      <c r="I158" s="83"/>
      <c r="J158" s="85"/>
      <c r="K158" s="83">
        <v>16.389886355999998</v>
      </c>
      <c r="L158" s="83">
        <f>SUM(L159:L246)</f>
        <v>47756.59799000802</v>
      </c>
      <c r="M158" s="74"/>
      <c r="N158" s="84">
        <f t="shared" si="3"/>
        <v>0.32671558099388742</v>
      </c>
      <c r="O158" s="84">
        <f>L158/'סכום נכסי הקרן'!$C$42</f>
        <v>2.0371313094202214E-2</v>
      </c>
    </row>
    <row r="159" spans="2:15">
      <c r="B159" s="79" t="s">
        <v>1545</v>
      </c>
      <c r="C159" s="76" t="s">
        <v>1546</v>
      </c>
      <c r="D159" s="89" t="s">
        <v>139</v>
      </c>
      <c r="E159" s="89" t="s">
        <v>912</v>
      </c>
      <c r="F159" s="76"/>
      <c r="G159" s="89" t="s">
        <v>957</v>
      </c>
      <c r="H159" s="89" t="s">
        <v>1547</v>
      </c>
      <c r="I159" s="86">
        <v>6136.3754550000003</v>
      </c>
      <c r="J159" s="88">
        <v>2133</v>
      </c>
      <c r="K159" s="76"/>
      <c r="L159" s="86">
        <v>476.81513170699998</v>
      </c>
      <c r="M159" s="87">
        <v>2.8302379301676763E-6</v>
      </c>
      <c r="N159" s="87">
        <f t="shared" si="3"/>
        <v>3.262019057867637E-3</v>
      </c>
      <c r="O159" s="87">
        <f>L159/'סכום נכסי הקרן'!$C$42</f>
        <v>2.0339284507009606E-4</v>
      </c>
    </row>
    <row r="160" spans="2:15">
      <c r="B160" s="79" t="s">
        <v>1548</v>
      </c>
      <c r="C160" s="76" t="s">
        <v>1549</v>
      </c>
      <c r="D160" s="89" t="s">
        <v>27</v>
      </c>
      <c r="E160" s="89" t="s">
        <v>912</v>
      </c>
      <c r="F160" s="76"/>
      <c r="G160" s="89" t="s">
        <v>1006</v>
      </c>
      <c r="H160" s="89" t="s">
        <v>165</v>
      </c>
      <c r="I160" s="86">
        <v>418.10955999999999</v>
      </c>
      <c r="J160" s="88">
        <v>23350</v>
      </c>
      <c r="K160" s="76"/>
      <c r="L160" s="86">
        <v>379.07225919900003</v>
      </c>
      <c r="M160" s="87">
        <v>2.0862065502034851E-6</v>
      </c>
      <c r="N160" s="87">
        <f t="shared" si="3"/>
        <v>2.5933340860833372E-3</v>
      </c>
      <c r="O160" s="87">
        <f>L160/'סכום נכסי הקרן'!$C$42</f>
        <v>1.6169911598571361E-4</v>
      </c>
    </row>
    <row r="161" spans="2:15">
      <c r="B161" s="79" t="s">
        <v>1550</v>
      </c>
      <c r="C161" s="76" t="s">
        <v>1551</v>
      </c>
      <c r="D161" s="89" t="s">
        <v>27</v>
      </c>
      <c r="E161" s="89" t="s">
        <v>912</v>
      </c>
      <c r="F161" s="76"/>
      <c r="G161" s="89" t="s">
        <v>957</v>
      </c>
      <c r="H161" s="89" t="s">
        <v>165</v>
      </c>
      <c r="I161" s="86">
        <v>1119.4170779999999</v>
      </c>
      <c r="J161" s="88">
        <v>6352</v>
      </c>
      <c r="K161" s="76"/>
      <c r="L161" s="86">
        <v>276.087941538</v>
      </c>
      <c r="M161" s="87">
        <v>1.4277099957056096E-6</v>
      </c>
      <c r="N161" s="87">
        <f t="shared" si="3"/>
        <v>1.8887909947828958E-3</v>
      </c>
      <c r="O161" s="87">
        <f>L161/'סכום נכסי הקרן'!$C$42</f>
        <v>1.1776956766855851E-4</v>
      </c>
    </row>
    <row r="162" spans="2:15">
      <c r="B162" s="79" t="s">
        <v>1552</v>
      </c>
      <c r="C162" s="76" t="s">
        <v>1553</v>
      </c>
      <c r="D162" s="89" t="s">
        <v>1475</v>
      </c>
      <c r="E162" s="89" t="s">
        <v>912</v>
      </c>
      <c r="F162" s="76"/>
      <c r="G162" s="89" t="s">
        <v>960</v>
      </c>
      <c r="H162" s="89" t="s">
        <v>163</v>
      </c>
      <c r="I162" s="86">
        <v>708.25383799999997</v>
      </c>
      <c r="J162" s="88">
        <v>21570</v>
      </c>
      <c r="K162" s="76"/>
      <c r="L162" s="86">
        <v>529.502043286</v>
      </c>
      <c r="M162" s="87">
        <v>2.6400557541267438E-7</v>
      </c>
      <c r="N162" s="87">
        <f t="shared" si="3"/>
        <v>3.6224642246466469E-3</v>
      </c>
      <c r="O162" s="87">
        <f>L162/'סכום נכסי הקרן'!$C$42</f>
        <v>2.2586725943200101E-4</v>
      </c>
    </row>
    <row r="163" spans="2:15">
      <c r="B163" s="79" t="s">
        <v>1554</v>
      </c>
      <c r="C163" s="76" t="s">
        <v>1555</v>
      </c>
      <c r="D163" s="89" t="s">
        <v>1472</v>
      </c>
      <c r="E163" s="89" t="s">
        <v>912</v>
      </c>
      <c r="F163" s="76"/>
      <c r="G163" s="89" t="s">
        <v>943</v>
      </c>
      <c r="H163" s="89" t="s">
        <v>163</v>
      </c>
      <c r="I163" s="86">
        <v>529.67668000000003</v>
      </c>
      <c r="J163" s="88">
        <v>141361</v>
      </c>
      <c r="K163" s="76"/>
      <c r="L163" s="86">
        <v>2595.189166394</v>
      </c>
      <c r="M163" s="87">
        <v>1.5756576947042226E-6</v>
      </c>
      <c r="N163" s="87">
        <f t="shared" si="3"/>
        <v>1.7754378912519259E-2</v>
      </c>
      <c r="O163" s="87">
        <f>L163/'סכום נכסי הקרן'!$C$42</f>
        <v>1.107017946679433E-3</v>
      </c>
    </row>
    <row r="164" spans="2:15">
      <c r="B164" s="79" t="s">
        <v>1556</v>
      </c>
      <c r="C164" s="76" t="s">
        <v>1557</v>
      </c>
      <c r="D164" s="89" t="s">
        <v>1472</v>
      </c>
      <c r="E164" s="89" t="s">
        <v>912</v>
      </c>
      <c r="F164" s="76"/>
      <c r="G164" s="89" t="s">
        <v>960</v>
      </c>
      <c r="H164" s="89" t="s">
        <v>163</v>
      </c>
      <c r="I164" s="86">
        <v>273.405642</v>
      </c>
      <c r="J164" s="88">
        <v>275882</v>
      </c>
      <c r="K164" s="76"/>
      <c r="L164" s="86">
        <v>2614.3239226600003</v>
      </c>
      <c r="M164" s="87">
        <v>5.4815312777499302E-7</v>
      </c>
      <c r="N164" s="87">
        <f t="shared" si="3"/>
        <v>1.7885284866329679E-2</v>
      </c>
      <c r="O164" s="87">
        <f>L164/'סכום נכסי הקרן'!$C$42</f>
        <v>1.1151801719484419E-3</v>
      </c>
    </row>
    <row r="165" spans="2:15">
      <c r="B165" s="79" t="s">
        <v>1558</v>
      </c>
      <c r="C165" s="76" t="s">
        <v>1559</v>
      </c>
      <c r="D165" s="89" t="s">
        <v>1475</v>
      </c>
      <c r="E165" s="89" t="s">
        <v>912</v>
      </c>
      <c r="F165" s="76"/>
      <c r="G165" s="89" t="s">
        <v>963</v>
      </c>
      <c r="H165" s="89" t="s">
        <v>163</v>
      </c>
      <c r="I165" s="86">
        <v>629.53996299999994</v>
      </c>
      <c r="J165" s="88">
        <v>9520</v>
      </c>
      <c r="K165" s="76"/>
      <c r="L165" s="86">
        <v>207.725020554</v>
      </c>
      <c r="M165" s="87">
        <v>7.820649101018668E-7</v>
      </c>
      <c r="N165" s="87">
        <f t="shared" si="3"/>
        <v>1.4211020808363891E-3</v>
      </c>
      <c r="O165" s="87">
        <f>L165/'סכום נכסי הקרן'!$C$42</f>
        <v>8.8608309831669682E-5</v>
      </c>
    </row>
    <row r="166" spans="2:15">
      <c r="B166" s="79" t="s">
        <v>1560</v>
      </c>
      <c r="C166" s="76" t="s">
        <v>1561</v>
      </c>
      <c r="D166" s="89" t="s">
        <v>1475</v>
      </c>
      <c r="E166" s="89" t="s">
        <v>912</v>
      </c>
      <c r="F166" s="76"/>
      <c r="G166" s="89" t="s">
        <v>1144</v>
      </c>
      <c r="H166" s="89" t="s">
        <v>163</v>
      </c>
      <c r="I166" s="86">
        <v>518.36082999999996</v>
      </c>
      <c r="J166" s="88">
        <v>25854</v>
      </c>
      <c r="K166" s="86">
        <v>1.976302499</v>
      </c>
      <c r="L166" s="86">
        <v>466.479255185</v>
      </c>
      <c r="M166" s="87">
        <v>1.1693058948295849E-6</v>
      </c>
      <c r="N166" s="87">
        <f t="shared" si="3"/>
        <v>3.1913085792093197E-3</v>
      </c>
      <c r="O166" s="87">
        <f>L166/'סכום נכסי הקרן'!$C$42</f>
        <v>1.9898391760049848E-4</v>
      </c>
    </row>
    <row r="167" spans="2:15">
      <c r="B167" s="79" t="s">
        <v>1562</v>
      </c>
      <c r="C167" s="76" t="s">
        <v>1563</v>
      </c>
      <c r="D167" s="89" t="s">
        <v>1472</v>
      </c>
      <c r="E167" s="89" t="s">
        <v>912</v>
      </c>
      <c r="F167" s="76"/>
      <c r="G167" s="89" t="s">
        <v>954</v>
      </c>
      <c r="H167" s="89" t="s">
        <v>163</v>
      </c>
      <c r="I167" s="86">
        <v>1533.7018859999998</v>
      </c>
      <c r="J167" s="88">
        <v>36480</v>
      </c>
      <c r="K167" s="76"/>
      <c r="L167" s="86">
        <v>1939.2077568119998</v>
      </c>
      <c r="M167" s="87">
        <v>3.5384941080927056E-7</v>
      </c>
      <c r="N167" s="87">
        <f t="shared" si="3"/>
        <v>1.3266635723659496E-2</v>
      </c>
      <c r="O167" s="87">
        <f>L167/'סכום נכסי הקרן'!$C$42</f>
        <v>8.2719896373247004E-4</v>
      </c>
    </row>
    <row r="168" spans="2:15">
      <c r="B168" s="79" t="s">
        <v>1564</v>
      </c>
      <c r="C168" s="76" t="s">
        <v>1565</v>
      </c>
      <c r="D168" s="89" t="s">
        <v>27</v>
      </c>
      <c r="E168" s="89" t="s">
        <v>912</v>
      </c>
      <c r="F168" s="76"/>
      <c r="G168" s="89" t="s">
        <v>1144</v>
      </c>
      <c r="H168" s="89" t="s">
        <v>165</v>
      </c>
      <c r="I168" s="86">
        <v>33569.437559999998</v>
      </c>
      <c r="J168" s="88">
        <v>508.4</v>
      </c>
      <c r="K168" s="76"/>
      <c r="L168" s="86">
        <v>662.66590743799998</v>
      </c>
      <c r="M168" s="87">
        <v>2.1849443956212596E-5</v>
      </c>
      <c r="N168" s="87">
        <f t="shared" si="3"/>
        <v>4.5334736154938457E-3</v>
      </c>
      <c r="O168" s="87">
        <f>L168/'סכום נכסי הקרן'!$C$42</f>
        <v>2.8267035855647753E-4</v>
      </c>
    </row>
    <row r="169" spans="2:15">
      <c r="B169" s="79" t="s">
        <v>1566</v>
      </c>
      <c r="C169" s="76" t="s">
        <v>1567</v>
      </c>
      <c r="D169" s="89" t="s">
        <v>27</v>
      </c>
      <c r="E169" s="89" t="s">
        <v>912</v>
      </c>
      <c r="F169" s="76"/>
      <c r="G169" s="89" t="s">
        <v>1015</v>
      </c>
      <c r="H169" s="89" t="s">
        <v>165</v>
      </c>
      <c r="I169" s="86">
        <v>909.50232300000005</v>
      </c>
      <c r="J169" s="88">
        <v>32690</v>
      </c>
      <c r="K169" s="76"/>
      <c r="L169" s="86">
        <v>1154.4197659249999</v>
      </c>
      <c r="M169" s="87">
        <v>2.1366888020013282E-6</v>
      </c>
      <c r="N169" s="87">
        <f t="shared" si="3"/>
        <v>7.897692474114832E-3</v>
      </c>
      <c r="O169" s="87">
        <f>L169/'סכום נכסי הקרן'!$C$42</f>
        <v>4.9243554783182444E-4</v>
      </c>
    </row>
    <row r="170" spans="2:15">
      <c r="B170" s="79" t="s">
        <v>1568</v>
      </c>
      <c r="C170" s="76" t="s">
        <v>1569</v>
      </c>
      <c r="D170" s="89" t="s">
        <v>1475</v>
      </c>
      <c r="E170" s="89" t="s">
        <v>912</v>
      </c>
      <c r="F170" s="76"/>
      <c r="G170" s="89" t="s">
        <v>1032</v>
      </c>
      <c r="H170" s="89" t="s">
        <v>163</v>
      </c>
      <c r="I170" s="86">
        <v>950.24900000000014</v>
      </c>
      <c r="J170" s="88">
        <v>6451</v>
      </c>
      <c r="K170" s="76"/>
      <c r="L170" s="86">
        <v>212.46775132300002</v>
      </c>
      <c r="M170" s="87">
        <v>1.0882916077138971E-5</v>
      </c>
      <c r="N170" s="87">
        <f t="shared" si="3"/>
        <v>1.4535483626887027E-3</v>
      </c>
      <c r="O170" s="87">
        <f>L170/'סכום נכסי הקרן'!$C$42</f>
        <v>9.0631394755705114E-5</v>
      </c>
    </row>
    <row r="171" spans="2:15">
      <c r="B171" s="79" t="s">
        <v>1570</v>
      </c>
      <c r="C171" s="76" t="s">
        <v>1571</v>
      </c>
      <c r="D171" s="89" t="s">
        <v>1475</v>
      </c>
      <c r="E171" s="89" t="s">
        <v>912</v>
      </c>
      <c r="F171" s="76"/>
      <c r="G171" s="89" t="s">
        <v>951</v>
      </c>
      <c r="H171" s="89" t="s">
        <v>163</v>
      </c>
      <c r="I171" s="86">
        <v>9554.7536949999994</v>
      </c>
      <c r="J171" s="88">
        <v>2375</v>
      </c>
      <c r="K171" s="76"/>
      <c r="L171" s="86">
        <v>786.52343728799997</v>
      </c>
      <c r="M171" s="87">
        <v>1.1013349667555885E-6</v>
      </c>
      <c r="N171" s="87">
        <f t="shared" si="3"/>
        <v>5.3808158996715653E-3</v>
      </c>
      <c r="O171" s="87">
        <f>L171/'סכום נכסי הקרן'!$C$42</f>
        <v>3.3550369731684643E-4</v>
      </c>
    </row>
    <row r="172" spans="2:15">
      <c r="B172" s="79" t="s">
        <v>1572</v>
      </c>
      <c r="C172" s="76" t="s">
        <v>1573</v>
      </c>
      <c r="D172" s="89" t="s">
        <v>27</v>
      </c>
      <c r="E172" s="89" t="s">
        <v>912</v>
      </c>
      <c r="F172" s="76"/>
      <c r="G172" s="89" t="s">
        <v>1032</v>
      </c>
      <c r="H172" s="89" t="s">
        <v>165</v>
      </c>
      <c r="I172" s="86">
        <v>1021.5176750000001</v>
      </c>
      <c r="J172" s="88">
        <v>5698</v>
      </c>
      <c r="K172" s="76"/>
      <c r="L172" s="86">
        <v>226.002556247</v>
      </c>
      <c r="M172" s="87">
        <v>1.6968867555547737E-6</v>
      </c>
      <c r="N172" s="87">
        <f t="shared" si="3"/>
        <v>1.5461435608497775E-3</v>
      </c>
      <c r="O172" s="87">
        <f>L172/'סכום נכסי הקרן'!$C$42</f>
        <v>9.6404874450247883E-5</v>
      </c>
    </row>
    <row r="173" spans="2:15">
      <c r="B173" s="79" t="s">
        <v>1574</v>
      </c>
      <c r="C173" s="76" t="s">
        <v>1575</v>
      </c>
      <c r="D173" s="89" t="s">
        <v>1475</v>
      </c>
      <c r="E173" s="89" t="s">
        <v>912</v>
      </c>
      <c r="F173" s="76"/>
      <c r="G173" s="89" t="s">
        <v>963</v>
      </c>
      <c r="H173" s="89" t="s">
        <v>163</v>
      </c>
      <c r="I173" s="86">
        <v>389.18398000000002</v>
      </c>
      <c r="J173" s="88">
        <v>54409</v>
      </c>
      <c r="K173" s="76"/>
      <c r="L173" s="86">
        <v>733.92935391900005</v>
      </c>
      <c r="M173" s="87">
        <v>2.5531151652105716E-6</v>
      </c>
      <c r="N173" s="87">
        <f t="shared" si="3"/>
        <v>5.0210057953517613E-3</v>
      </c>
      <c r="O173" s="87">
        <f>L173/'סכום נכסי הקרן'!$C$42</f>
        <v>3.130688802589681E-4</v>
      </c>
    </row>
    <row r="174" spans="2:15">
      <c r="B174" s="79" t="s">
        <v>1576</v>
      </c>
      <c r="C174" s="76" t="s">
        <v>1577</v>
      </c>
      <c r="D174" s="89" t="s">
        <v>1472</v>
      </c>
      <c r="E174" s="89" t="s">
        <v>912</v>
      </c>
      <c r="F174" s="76"/>
      <c r="G174" s="89" t="s">
        <v>960</v>
      </c>
      <c r="H174" s="89" t="s">
        <v>163</v>
      </c>
      <c r="I174" s="86">
        <v>40.385582999999997</v>
      </c>
      <c r="J174" s="88">
        <v>159234</v>
      </c>
      <c r="K174" s="76"/>
      <c r="L174" s="86">
        <v>222.89006686600001</v>
      </c>
      <c r="M174" s="87">
        <v>9.8667686629305662E-7</v>
      </c>
      <c r="N174" s="87">
        <f t="shared" si="3"/>
        <v>1.5248501936659701E-3</v>
      </c>
      <c r="O174" s="87">
        <f>L174/'סכום נכסי הקרן'!$C$42</f>
        <v>9.5077194122264797E-5</v>
      </c>
    </row>
    <row r="175" spans="2:15">
      <c r="B175" s="79" t="s">
        <v>1578</v>
      </c>
      <c r="C175" s="76" t="s">
        <v>1579</v>
      </c>
      <c r="D175" s="89" t="s">
        <v>1475</v>
      </c>
      <c r="E175" s="89" t="s">
        <v>912</v>
      </c>
      <c r="F175" s="76"/>
      <c r="G175" s="89" t="s">
        <v>957</v>
      </c>
      <c r="H175" s="89" t="s">
        <v>163</v>
      </c>
      <c r="I175" s="86">
        <v>879.07534999999984</v>
      </c>
      <c r="J175" s="88">
        <v>12650</v>
      </c>
      <c r="K175" s="76"/>
      <c r="L175" s="86">
        <v>385.4297080880001</v>
      </c>
      <c r="M175" s="87">
        <v>1.6241897572133865E-6</v>
      </c>
      <c r="N175" s="87">
        <f t="shared" si="3"/>
        <v>2.6368270838015408E-3</v>
      </c>
      <c r="O175" s="87">
        <f>L175/'סכום נכסי הקרן'!$C$42</f>
        <v>1.6441098381652738E-4</v>
      </c>
    </row>
    <row r="176" spans="2:15">
      <c r="B176" s="79" t="s">
        <v>1580</v>
      </c>
      <c r="C176" s="76" t="s">
        <v>1581</v>
      </c>
      <c r="D176" s="89" t="s">
        <v>1582</v>
      </c>
      <c r="E176" s="89" t="s">
        <v>912</v>
      </c>
      <c r="F176" s="76"/>
      <c r="G176" s="89" t="s">
        <v>987</v>
      </c>
      <c r="H176" s="89" t="s">
        <v>165</v>
      </c>
      <c r="I176" s="86">
        <v>2199.8264349999999</v>
      </c>
      <c r="J176" s="88">
        <v>5424</v>
      </c>
      <c r="K176" s="76"/>
      <c r="L176" s="86">
        <v>463.29020509700001</v>
      </c>
      <c r="M176" s="87">
        <v>5.7089929434887154E-6</v>
      </c>
      <c r="N176" s="87">
        <f t="shared" si="3"/>
        <v>3.1694914398783833E-3</v>
      </c>
      <c r="O176" s="87">
        <f>L176/'סכום נכסי הקרן'!$C$42</f>
        <v>1.9762357912267529E-4</v>
      </c>
    </row>
    <row r="177" spans="2:15">
      <c r="B177" s="79" t="s">
        <v>1583</v>
      </c>
      <c r="C177" s="76" t="s">
        <v>1584</v>
      </c>
      <c r="D177" s="89" t="s">
        <v>1475</v>
      </c>
      <c r="E177" s="89" t="s">
        <v>912</v>
      </c>
      <c r="F177" s="76"/>
      <c r="G177" s="89" t="s">
        <v>1001</v>
      </c>
      <c r="H177" s="89" t="s">
        <v>163</v>
      </c>
      <c r="I177" s="86">
        <v>1092.7863500000001</v>
      </c>
      <c r="J177" s="88">
        <v>6355</v>
      </c>
      <c r="K177" s="76"/>
      <c r="L177" s="86">
        <v>240.70182043200001</v>
      </c>
      <c r="M177" s="87">
        <v>1.8869467100702526E-6</v>
      </c>
      <c r="N177" s="87">
        <f t="shared" si="3"/>
        <v>1.6467051343393658E-3</v>
      </c>
      <c r="O177" s="87">
        <f>L177/'סכום נכסי הקרן'!$C$42</f>
        <v>1.0267507219401681E-4</v>
      </c>
    </row>
    <row r="178" spans="2:15">
      <c r="B178" s="79" t="s">
        <v>1585</v>
      </c>
      <c r="C178" s="76" t="s">
        <v>1586</v>
      </c>
      <c r="D178" s="89" t="s">
        <v>1472</v>
      </c>
      <c r="E178" s="89" t="s">
        <v>912</v>
      </c>
      <c r="F178" s="76"/>
      <c r="G178" s="89" t="s">
        <v>954</v>
      </c>
      <c r="H178" s="89" t="s">
        <v>163</v>
      </c>
      <c r="I178" s="86">
        <v>2670.1996899999999</v>
      </c>
      <c r="J178" s="88">
        <v>4664</v>
      </c>
      <c r="K178" s="76"/>
      <c r="L178" s="86">
        <v>431.64910153500006</v>
      </c>
      <c r="M178" s="87">
        <v>6.324046353581709E-7</v>
      </c>
      <c r="N178" s="87">
        <f t="shared" si="3"/>
        <v>2.9530262399135639E-3</v>
      </c>
      <c r="O178" s="87">
        <f>L178/'סכום נכסי הקרן'!$C$42</f>
        <v>1.8412657861517599E-4</v>
      </c>
    </row>
    <row r="179" spans="2:15">
      <c r="B179" s="79" t="s">
        <v>1587</v>
      </c>
      <c r="C179" s="76" t="s">
        <v>1588</v>
      </c>
      <c r="D179" s="89" t="s">
        <v>1475</v>
      </c>
      <c r="E179" s="89" t="s">
        <v>912</v>
      </c>
      <c r="F179" s="76"/>
      <c r="G179" s="89" t="s">
        <v>951</v>
      </c>
      <c r="H179" s="89" t="s">
        <v>163</v>
      </c>
      <c r="I179" s="86">
        <v>4109.8269250000003</v>
      </c>
      <c r="J179" s="88">
        <v>5110</v>
      </c>
      <c r="K179" s="76"/>
      <c r="L179" s="86">
        <v>727.90213223700005</v>
      </c>
      <c r="M179" s="87">
        <v>1.9741699130560093E-6</v>
      </c>
      <c r="N179" s="87">
        <f t="shared" si="3"/>
        <v>4.9797719697340821E-3</v>
      </c>
      <c r="O179" s="87">
        <f>L179/'סכום נכסי הקרן'!$C$42</f>
        <v>3.1049787593412327E-4</v>
      </c>
    </row>
    <row r="180" spans="2:15">
      <c r="B180" s="79" t="s">
        <v>1589</v>
      </c>
      <c r="C180" s="76" t="s">
        <v>1590</v>
      </c>
      <c r="D180" s="89" t="s">
        <v>27</v>
      </c>
      <c r="E180" s="89" t="s">
        <v>912</v>
      </c>
      <c r="F180" s="76"/>
      <c r="G180" s="89" t="s">
        <v>957</v>
      </c>
      <c r="H180" s="89" t="s">
        <v>165</v>
      </c>
      <c r="I180" s="86">
        <v>2850.7470000000003</v>
      </c>
      <c r="J180" s="88">
        <v>3205</v>
      </c>
      <c r="K180" s="76"/>
      <c r="L180" s="86">
        <v>354.75761847400003</v>
      </c>
      <c r="M180" s="87">
        <v>5.2337657819133963E-6</v>
      </c>
      <c r="N180" s="87">
        <f t="shared" si="3"/>
        <v>2.426991165827834E-3</v>
      </c>
      <c r="O180" s="87">
        <f>L180/'סכום נכסי הקרן'!$C$42</f>
        <v>1.5132733114698517E-4</v>
      </c>
    </row>
    <row r="181" spans="2:15">
      <c r="B181" s="79" t="s">
        <v>1591</v>
      </c>
      <c r="C181" s="76" t="s">
        <v>1592</v>
      </c>
      <c r="D181" s="89" t="s">
        <v>1475</v>
      </c>
      <c r="E181" s="89" t="s">
        <v>912</v>
      </c>
      <c r="F181" s="76"/>
      <c r="G181" s="89" t="s">
        <v>1144</v>
      </c>
      <c r="H181" s="89" t="s">
        <v>163</v>
      </c>
      <c r="I181" s="86">
        <v>570.14940000000001</v>
      </c>
      <c r="J181" s="88">
        <v>16735</v>
      </c>
      <c r="K181" s="76"/>
      <c r="L181" s="86">
        <v>330.70666424399997</v>
      </c>
      <c r="M181" s="87">
        <v>1.3680809052441189E-6</v>
      </c>
      <c r="N181" s="87">
        <f t="shared" si="3"/>
        <v>2.2624521949749284E-3</v>
      </c>
      <c r="O181" s="87">
        <f>L181/'סכום נכסי הקרן'!$C$42</f>
        <v>1.4106802584772224E-4</v>
      </c>
    </row>
    <row r="182" spans="2:15">
      <c r="B182" s="79" t="s">
        <v>1593</v>
      </c>
      <c r="C182" s="76" t="s">
        <v>1594</v>
      </c>
      <c r="D182" s="89" t="s">
        <v>27</v>
      </c>
      <c r="E182" s="89" t="s">
        <v>912</v>
      </c>
      <c r="F182" s="76"/>
      <c r="G182" s="89" t="s">
        <v>994</v>
      </c>
      <c r="H182" s="89" t="s">
        <v>165</v>
      </c>
      <c r="I182" s="86">
        <v>3051.449091</v>
      </c>
      <c r="J182" s="88">
        <v>3270</v>
      </c>
      <c r="K182" s="76"/>
      <c r="L182" s="86">
        <v>387.43504558799998</v>
      </c>
      <c r="M182" s="87">
        <v>2.4677981489302962E-6</v>
      </c>
      <c r="N182" s="87">
        <f t="shared" si="3"/>
        <v>2.6505461306762443E-3</v>
      </c>
      <c r="O182" s="87">
        <f>L182/'סכום נכסי הקרן'!$C$42</f>
        <v>1.6526639144168087E-4</v>
      </c>
    </row>
    <row r="183" spans="2:15">
      <c r="B183" s="79" t="s">
        <v>1595</v>
      </c>
      <c r="C183" s="76" t="s">
        <v>1596</v>
      </c>
      <c r="D183" s="89" t="s">
        <v>1475</v>
      </c>
      <c r="E183" s="89" t="s">
        <v>912</v>
      </c>
      <c r="F183" s="76"/>
      <c r="G183" s="89" t="s">
        <v>960</v>
      </c>
      <c r="H183" s="89" t="s">
        <v>163</v>
      </c>
      <c r="I183" s="86">
        <v>213.80602500000001</v>
      </c>
      <c r="J183" s="88">
        <v>19051</v>
      </c>
      <c r="K183" s="76"/>
      <c r="L183" s="86">
        <v>141.17775606200001</v>
      </c>
      <c r="M183" s="87">
        <v>8.4937419491487251E-7</v>
      </c>
      <c r="N183" s="87">
        <f t="shared" si="3"/>
        <v>9.6583455556989732E-4</v>
      </c>
      <c r="O183" s="87">
        <f>L183/'סכום נכסי הקרן'!$C$42</f>
        <v>6.0221548261826345E-5</v>
      </c>
    </row>
    <row r="184" spans="2:15">
      <c r="B184" s="79" t="s">
        <v>1597</v>
      </c>
      <c r="C184" s="76" t="s">
        <v>1598</v>
      </c>
      <c r="D184" s="89" t="s">
        <v>27</v>
      </c>
      <c r="E184" s="89" t="s">
        <v>912</v>
      </c>
      <c r="F184" s="76"/>
      <c r="G184" s="89" t="s">
        <v>957</v>
      </c>
      <c r="H184" s="89" t="s">
        <v>165</v>
      </c>
      <c r="I184" s="86">
        <v>1449.0346999999999</v>
      </c>
      <c r="J184" s="88">
        <v>8140</v>
      </c>
      <c r="K184" s="76"/>
      <c r="L184" s="86">
        <v>457.98179138299992</v>
      </c>
      <c r="M184" s="87">
        <v>1.4548265974567309E-5</v>
      </c>
      <c r="N184" s="87">
        <f t="shared" si="3"/>
        <v>3.1331751706355796E-3</v>
      </c>
      <c r="O184" s="87">
        <f>L184/'סכום נכסי הקרן'!$C$42</f>
        <v>1.9535919341781251E-4</v>
      </c>
    </row>
    <row r="185" spans="2:15">
      <c r="B185" s="79" t="s">
        <v>1490</v>
      </c>
      <c r="C185" s="76" t="s">
        <v>1491</v>
      </c>
      <c r="D185" s="89" t="s">
        <v>123</v>
      </c>
      <c r="E185" s="89" t="s">
        <v>912</v>
      </c>
      <c r="F185" s="76"/>
      <c r="G185" s="89" t="s">
        <v>146</v>
      </c>
      <c r="H185" s="89" t="s">
        <v>166</v>
      </c>
      <c r="I185" s="86">
        <v>16821.253077000001</v>
      </c>
      <c r="J185" s="88">
        <v>615</v>
      </c>
      <c r="K185" s="76"/>
      <c r="L185" s="86">
        <v>440.08965018100002</v>
      </c>
      <c r="M185" s="87">
        <v>9.498734823809845E-5</v>
      </c>
      <c r="N185" s="87">
        <f t="shared" si="3"/>
        <v>3.0107702767765334E-3</v>
      </c>
      <c r="O185" s="87">
        <f>L185/'סכום נכסי הקרן'!$C$42</f>
        <v>1.877270247606591E-4</v>
      </c>
    </row>
    <row r="186" spans="2:15">
      <c r="B186" s="79" t="s">
        <v>1599</v>
      </c>
      <c r="C186" s="76" t="s">
        <v>1600</v>
      </c>
      <c r="D186" s="89" t="s">
        <v>1472</v>
      </c>
      <c r="E186" s="89" t="s">
        <v>912</v>
      </c>
      <c r="F186" s="76"/>
      <c r="G186" s="89" t="s">
        <v>1144</v>
      </c>
      <c r="H186" s="89" t="s">
        <v>163</v>
      </c>
      <c r="I186" s="86">
        <v>271.77121399999999</v>
      </c>
      <c r="J186" s="88">
        <v>70230</v>
      </c>
      <c r="K186" s="76"/>
      <c r="L186" s="86">
        <v>661.53782517100001</v>
      </c>
      <c r="M186" s="87">
        <v>3.0703560408592663E-6</v>
      </c>
      <c r="N186" s="87">
        <f t="shared" si="3"/>
        <v>4.525756104850627E-3</v>
      </c>
      <c r="O186" s="87">
        <f>L186/'סכום נכסי הקרן'!$C$42</f>
        <v>2.8218915767483431E-4</v>
      </c>
    </row>
    <row r="187" spans="2:15">
      <c r="B187" s="79" t="s">
        <v>1601</v>
      </c>
      <c r="C187" s="76" t="s">
        <v>1602</v>
      </c>
      <c r="D187" s="89" t="s">
        <v>27</v>
      </c>
      <c r="E187" s="89" t="s">
        <v>912</v>
      </c>
      <c r="F187" s="76"/>
      <c r="G187" s="89" t="s">
        <v>954</v>
      </c>
      <c r="H187" s="89" t="s">
        <v>170</v>
      </c>
      <c r="I187" s="86">
        <v>15527.548536</v>
      </c>
      <c r="J187" s="88">
        <v>8616</v>
      </c>
      <c r="K187" s="76"/>
      <c r="L187" s="86">
        <v>494.47068386500001</v>
      </c>
      <c r="M187" s="87">
        <v>5.0538894691194069E-6</v>
      </c>
      <c r="N187" s="87">
        <f t="shared" si="3"/>
        <v>3.3828053831891297E-3</v>
      </c>
      <c r="O187" s="87">
        <f>L187/'סכום נכסי הקרן'!$C$42</f>
        <v>2.1092409302324566E-4</v>
      </c>
    </row>
    <row r="188" spans="2:15">
      <c r="B188" s="79" t="s">
        <v>1603</v>
      </c>
      <c r="C188" s="76" t="s">
        <v>1604</v>
      </c>
      <c r="D188" s="89" t="s">
        <v>1475</v>
      </c>
      <c r="E188" s="89" t="s">
        <v>912</v>
      </c>
      <c r="F188" s="76"/>
      <c r="G188" s="89" t="s">
        <v>1605</v>
      </c>
      <c r="H188" s="89" t="s">
        <v>163</v>
      </c>
      <c r="I188" s="86">
        <v>546.39317500000004</v>
      </c>
      <c r="J188" s="88">
        <v>18868</v>
      </c>
      <c r="K188" s="76"/>
      <c r="L188" s="86">
        <v>357.32194712199998</v>
      </c>
      <c r="M188" s="87">
        <v>2.4309726071390595E-6</v>
      </c>
      <c r="N188" s="87">
        <f t="shared" si="3"/>
        <v>2.4445344197310094E-3</v>
      </c>
      <c r="O188" s="87">
        <f>L188/'סכום נכסי הקרן'!$C$42</f>
        <v>1.5242118506379409E-4</v>
      </c>
    </row>
    <row r="189" spans="2:15">
      <c r="B189" s="79" t="s">
        <v>1606</v>
      </c>
      <c r="C189" s="76" t="s">
        <v>1607</v>
      </c>
      <c r="D189" s="89" t="s">
        <v>1472</v>
      </c>
      <c r="E189" s="89" t="s">
        <v>912</v>
      </c>
      <c r="F189" s="76"/>
      <c r="G189" s="89" t="s">
        <v>943</v>
      </c>
      <c r="H189" s="89" t="s">
        <v>163</v>
      </c>
      <c r="I189" s="86">
        <v>2675.4260599999998</v>
      </c>
      <c r="J189" s="88">
        <v>22707</v>
      </c>
      <c r="K189" s="76"/>
      <c r="L189" s="86">
        <v>2105.6261778070002</v>
      </c>
      <c r="M189" s="87">
        <v>1.1116103184735865E-6</v>
      </c>
      <c r="N189" s="87">
        <f t="shared" si="3"/>
        <v>1.4405148377237602E-2</v>
      </c>
      <c r="O189" s="87">
        <f>L189/'סכום נכסי הקרן'!$C$42</f>
        <v>8.9818730673464999E-4</v>
      </c>
    </row>
    <row r="190" spans="2:15">
      <c r="B190" s="79" t="s">
        <v>1608</v>
      </c>
      <c r="C190" s="76" t="s">
        <v>1609</v>
      </c>
      <c r="D190" s="89" t="s">
        <v>1475</v>
      </c>
      <c r="E190" s="89" t="s">
        <v>912</v>
      </c>
      <c r="F190" s="76"/>
      <c r="G190" s="89" t="s">
        <v>994</v>
      </c>
      <c r="H190" s="89" t="s">
        <v>163</v>
      </c>
      <c r="I190" s="86">
        <v>475.12450000000007</v>
      </c>
      <c r="J190" s="88">
        <v>14022</v>
      </c>
      <c r="K190" s="86">
        <v>1.070407986</v>
      </c>
      <c r="L190" s="86">
        <v>231.98211230000001</v>
      </c>
      <c r="M190" s="87">
        <v>1.818659911670203E-6</v>
      </c>
      <c r="N190" s="87">
        <f t="shared" si="3"/>
        <v>1.5870512932295035E-3</v>
      </c>
      <c r="O190" s="87">
        <f>L190/'סכום נכסי הקרן'!$C$42</f>
        <v>9.8955546266223584E-5</v>
      </c>
    </row>
    <row r="191" spans="2:15">
      <c r="B191" s="79" t="s">
        <v>1610</v>
      </c>
      <c r="C191" s="76" t="s">
        <v>1611</v>
      </c>
      <c r="D191" s="89" t="s">
        <v>27</v>
      </c>
      <c r="E191" s="89" t="s">
        <v>912</v>
      </c>
      <c r="F191" s="76"/>
      <c r="G191" s="89" t="s">
        <v>1032</v>
      </c>
      <c r="H191" s="89" t="s">
        <v>165</v>
      </c>
      <c r="I191" s="86">
        <v>356.34337500000004</v>
      </c>
      <c r="J191" s="88">
        <v>15185</v>
      </c>
      <c r="K191" s="76"/>
      <c r="L191" s="86">
        <v>210.10118707199996</v>
      </c>
      <c r="M191" s="87">
        <v>1.9288089027701481E-6</v>
      </c>
      <c r="N191" s="87">
        <f t="shared" si="3"/>
        <v>1.4373580675930047E-3</v>
      </c>
      <c r="O191" s="87">
        <f>L191/'סכום נכסי הקרן'!$C$42</f>
        <v>8.9621900291196656E-5</v>
      </c>
    </row>
    <row r="192" spans="2:15">
      <c r="B192" s="79" t="s">
        <v>1612</v>
      </c>
      <c r="C192" s="76" t="s">
        <v>1613</v>
      </c>
      <c r="D192" s="89" t="s">
        <v>1582</v>
      </c>
      <c r="E192" s="89" t="s">
        <v>912</v>
      </c>
      <c r="F192" s="76"/>
      <c r="G192" s="89" t="s">
        <v>957</v>
      </c>
      <c r="H192" s="89" t="s">
        <v>165</v>
      </c>
      <c r="I192" s="86">
        <v>5131.3446000000004</v>
      </c>
      <c r="J192" s="88">
        <v>2370</v>
      </c>
      <c r="K192" s="76"/>
      <c r="L192" s="86">
        <v>472.198440065</v>
      </c>
      <c r="M192" s="87">
        <v>6.9216181423901839E-6</v>
      </c>
      <c r="N192" s="87">
        <f t="shared" si="3"/>
        <v>3.2304350431854932E-3</v>
      </c>
      <c r="O192" s="87">
        <f>L192/'סכום נכסי הקרן'!$C$42</f>
        <v>2.0142352407871711E-4</v>
      </c>
    </row>
    <row r="193" spans="2:15">
      <c r="B193" s="79" t="s">
        <v>1614</v>
      </c>
      <c r="C193" s="76" t="s">
        <v>1615</v>
      </c>
      <c r="D193" s="89" t="s">
        <v>1475</v>
      </c>
      <c r="E193" s="89" t="s">
        <v>912</v>
      </c>
      <c r="F193" s="76"/>
      <c r="G193" s="89" t="s">
        <v>1032</v>
      </c>
      <c r="H193" s="89" t="s">
        <v>163</v>
      </c>
      <c r="I193" s="86">
        <v>2375.6224999999999</v>
      </c>
      <c r="J193" s="88">
        <v>2530</v>
      </c>
      <c r="K193" s="76"/>
      <c r="L193" s="86">
        <v>208.31786190099999</v>
      </c>
      <c r="M193" s="87">
        <v>1.6600248413279068E-6</v>
      </c>
      <c r="N193" s="87">
        <f t="shared" si="3"/>
        <v>1.4251578660739142E-3</v>
      </c>
      <c r="O193" s="87">
        <f>L193/'סכום נכסי הקרן'!$C$42</f>
        <v>8.8861195447547349E-5</v>
      </c>
    </row>
    <row r="194" spans="2:15">
      <c r="B194" s="79" t="s">
        <v>1616</v>
      </c>
      <c r="C194" s="76" t="s">
        <v>1617</v>
      </c>
      <c r="D194" s="89" t="s">
        <v>1475</v>
      </c>
      <c r="E194" s="89" t="s">
        <v>912</v>
      </c>
      <c r="F194" s="76"/>
      <c r="G194" s="89" t="s">
        <v>963</v>
      </c>
      <c r="H194" s="89" t="s">
        <v>163</v>
      </c>
      <c r="I194" s="86">
        <v>429.51254799999992</v>
      </c>
      <c r="J194" s="88">
        <v>19762</v>
      </c>
      <c r="K194" s="76"/>
      <c r="L194" s="86">
        <v>294.19501491400001</v>
      </c>
      <c r="M194" s="87">
        <v>1.2489947608861244E-6</v>
      </c>
      <c r="N194" s="87">
        <f t="shared" si="3"/>
        <v>2.0126662967752313E-3</v>
      </c>
      <c r="O194" s="87">
        <f>L194/'סכום נכסי הקרן'!$C$42</f>
        <v>1.2549341895795241E-4</v>
      </c>
    </row>
    <row r="195" spans="2:15">
      <c r="B195" s="79" t="s">
        <v>1618</v>
      </c>
      <c r="C195" s="76" t="s">
        <v>1619</v>
      </c>
      <c r="D195" s="89" t="s">
        <v>1475</v>
      </c>
      <c r="E195" s="89" t="s">
        <v>912</v>
      </c>
      <c r="F195" s="76"/>
      <c r="G195" s="89" t="s">
        <v>960</v>
      </c>
      <c r="H195" s="89" t="s">
        <v>163</v>
      </c>
      <c r="I195" s="86">
        <v>546.39317500000004</v>
      </c>
      <c r="J195" s="88">
        <v>25051</v>
      </c>
      <c r="K195" s="76"/>
      <c r="L195" s="86">
        <v>474.41552349699998</v>
      </c>
      <c r="M195" s="87">
        <v>5.0802562435527583E-7</v>
      </c>
      <c r="N195" s="87">
        <f t="shared" ref="N195:N246" si="4">L195/$L$11</f>
        <v>3.2456027002650315E-3</v>
      </c>
      <c r="O195" s="87">
        <f>L195/'סכום נכסי הקרן'!$C$42</f>
        <v>2.0236925519546647E-4</v>
      </c>
    </row>
    <row r="196" spans="2:15">
      <c r="B196" s="79" t="s">
        <v>1620</v>
      </c>
      <c r="C196" s="76" t="s">
        <v>1621</v>
      </c>
      <c r="D196" s="89" t="s">
        <v>1582</v>
      </c>
      <c r="E196" s="89" t="s">
        <v>912</v>
      </c>
      <c r="F196" s="76"/>
      <c r="G196" s="89" t="s">
        <v>960</v>
      </c>
      <c r="H196" s="89" t="s">
        <v>165</v>
      </c>
      <c r="I196" s="86">
        <v>3325.8715000000002</v>
      </c>
      <c r="J196" s="88">
        <v>2357</v>
      </c>
      <c r="K196" s="76"/>
      <c r="L196" s="86">
        <v>304.375764285</v>
      </c>
      <c r="M196" s="87">
        <v>1.0671295672407443E-6</v>
      </c>
      <c r="N196" s="87">
        <f t="shared" si="4"/>
        <v>2.0823155093593298E-3</v>
      </c>
      <c r="O196" s="87">
        <f>L196/'סכום נכסי הקרן'!$C$42</f>
        <v>1.2983617454983179E-4</v>
      </c>
    </row>
    <row r="197" spans="2:15">
      <c r="B197" s="79" t="s">
        <v>1622</v>
      </c>
      <c r="C197" s="76" t="s">
        <v>1623</v>
      </c>
      <c r="D197" s="89" t="s">
        <v>27</v>
      </c>
      <c r="E197" s="89" t="s">
        <v>912</v>
      </c>
      <c r="F197" s="76"/>
      <c r="G197" s="89" t="s">
        <v>1015</v>
      </c>
      <c r="H197" s="89" t="s">
        <v>165</v>
      </c>
      <c r="I197" s="86">
        <v>2850.7470000000003</v>
      </c>
      <c r="J197" s="88">
        <v>2097</v>
      </c>
      <c r="K197" s="76"/>
      <c r="L197" s="86">
        <v>232.11442306999999</v>
      </c>
      <c r="M197" s="87">
        <v>2.1829396272341675E-6</v>
      </c>
      <c r="N197" s="87">
        <f t="shared" si="4"/>
        <v>1.5879564663764964E-3</v>
      </c>
      <c r="O197" s="87">
        <f>L197/'סכום נכסי הקרן'!$C$42</f>
        <v>9.9011985464886104E-5</v>
      </c>
    </row>
    <row r="198" spans="2:15">
      <c r="B198" s="79" t="s">
        <v>1624</v>
      </c>
      <c r="C198" s="76" t="s">
        <v>1625</v>
      </c>
      <c r="D198" s="89" t="s">
        <v>1472</v>
      </c>
      <c r="E198" s="89" t="s">
        <v>912</v>
      </c>
      <c r="F198" s="76"/>
      <c r="G198" s="89" t="s">
        <v>1015</v>
      </c>
      <c r="H198" s="89" t="s">
        <v>163</v>
      </c>
      <c r="I198" s="86">
        <v>1045.2738999999999</v>
      </c>
      <c r="J198" s="88">
        <v>5983</v>
      </c>
      <c r="K198" s="76"/>
      <c r="L198" s="86">
        <v>216.759263957</v>
      </c>
      <c r="M198" s="87">
        <v>2.4687621634388281E-7</v>
      </c>
      <c r="N198" s="87">
        <f t="shared" si="4"/>
        <v>1.4829077413415386E-3</v>
      </c>
      <c r="O198" s="87">
        <f>L198/'סכום נכסי הקרן'!$C$42</f>
        <v>9.2462005628222237E-5</v>
      </c>
    </row>
    <row r="199" spans="2:15">
      <c r="B199" s="79" t="s">
        <v>1495</v>
      </c>
      <c r="C199" s="76" t="s">
        <v>1496</v>
      </c>
      <c r="D199" s="89" t="s">
        <v>1475</v>
      </c>
      <c r="E199" s="89" t="s">
        <v>912</v>
      </c>
      <c r="F199" s="76"/>
      <c r="G199" s="89" t="s">
        <v>719</v>
      </c>
      <c r="H199" s="89" t="s">
        <v>163</v>
      </c>
      <c r="I199" s="86">
        <v>1467.0108540000001</v>
      </c>
      <c r="J199" s="88">
        <v>12246</v>
      </c>
      <c r="K199" s="86">
        <v>3.813494715</v>
      </c>
      <c r="L199" s="86">
        <v>626.48091177600008</v>
      </c>
      <c r="M199" s="87">
        <v>1.3729481960436475E-5</v>
      </c>
      <c r="N199" s="87">
        <f t="shared" si="4"/>
        <v>4.2859224418644948E-3</v>
      </c>
      <c r="O199" s="87">
        <f>L199/'סכום נכסי הקרן'!$C$42</f>
        <v>2.6723509082452607E-4</v>
      </c>
    </row>
    <row r="200" spans="2:15">
      <c r="B200" s="79" t="s">
        <v>1626</v>
      </c>
      <c r="C200" s="76" t="s">
        <v>1627</v>
      </c>
      <c r="D200" s="89" t="s">
        <v>1475</v>
      </c>
      <c r="E200" s="89" t="s">
        <v>912</v>
      </c>
      <c r="F200" s="76"/>
      <c r="G200" s="89" t="s">
        <v>157</v>
      </c>
      <c r="H200" s="89" t="s">
        <v>163</v>
      </c>
      <c r="I200" s="86">
        <v>714.82480999999996</v>
      </c>
      <c r="J200" s="88">
        <v>9160</v>
      </c>
      <c r="K200" s="76"/>
      <c r="L200" s="86">
        <v>226.94658377700003</v>
      </c>
      <c r="M200" s="87">
        <v>1.3062798174677293E-6</v>
      </c>
      <c r="N200" s="87">
        <f t="shared" si="4"/>
        <v>1.5526019041137327E-3</v>
      </c>
      <c r="O200" s="87">
        <f>L200/'סכום נכסי הקרן'!$C$42</f>
        <v>9.6807563946413436E-5</v>
      </c>
    </row>
    <row r="201" spans="2:15">
      <c r="B201" s="79" t="s">
        <v>1628</v>
      </c>
      <c r="C201" s="76" t="s">
        <v>1629</v>
      </c>
      <c r="D201" s="89" t="s">
        <v>1475</v>
      </c>
      <c r="E201" s="89" t="s">
        <v>912</v>
      </c>
      <c r="F201" s="76"/>
      <c r="G201" s="89" t="s">
        <v>951</v>
      </c>
      <c r="H201" s="89" t="s">
        <v>163</v>
      </c>
      <c r="I201" s="86">
        <v>2667.8240679999999</v>
      </c>
      <c r="J201" s="88">
        <v>9406</v>
      </c>
      <c r="K201" s="76"/>
      <c r="L201" s="86">
        <v>869.74255318100006</v>
      </c>
      <c r="M201" s="87">
        <v>8.7555104628116646E-7</v>
      </c>
      <c r="N201" s="87">
        <f t="shared" si="4"/>
        <v>5.9501399919041796E-3</v>
      </c>
      <c r="O201" s="87">
        <f>L201/'סכום נכסי הקרן'!$C$42</f>
        <v>3.7100209411708971E-4</v>
      </c>
    </row>
    <row r="202" spans="2:15">
      <c r="B202" s="79" t="s">
        <v>1630</v>
      </c>
      <c r="C202" s="76" t="s">
        <v>1631</v>
      </c>
      <c r="D202" s="89" t="s">
        <v>1475</v>
      </c>
      <c r="E202" s="89" t="s">
        <v>912</v>
      </c>
      <c r="F202" s="76"/>
      <c r="G202" s="89" t="s">
        <v>957</v>
      </c>
      <c r="H202" s="89" t="s">
        <v>163</v>
      </c>
      <c r="I202" s="86">
        <v>332.58715000000007</v>
      </c>
      <c r="J202" s="88">
        <v>16967</v>
      </c>
      <c r="K202" s="76"/>
      <c r="L202" s="86">
        <v>195.58659399299998</v>
      </c>
      <c r="M202" s="87">
        <v>1.5406801601368676E-6</v>
      </c>
      <c r="N202" s="87">
        <f t="shared" si="4"/>
        <v>1.3380598782268458E-3</v>
      </c>
      <c r="O202" s="87">
        <f>L202/'סכום נכסי הקרן'!$C$42</f>
        <v>8.3430476854604434E-5</v>
      </c>
    </row>
    <row r="203" spans="2:15">
      <c r="B203" s="79" t="s">
        <v>1632</v>
      </c>
      <c r="C203" s="76" t="s">
        <v>1633</v>
      </c>
      <c r="D203" s="89" t="s">
        <v>27</v>
      </c>
      <c r="E203" s="89" t="s">
        <v>912</v>
      </c>
      <c r="F203" s="76"/>
      <c r="G203" s="89" t="s">
        <v>1144</v>
      </c>
      <c r="H203" s="89" t="s">
        <v>165</v>
      </c>
      <c r="I203" s="86">
        <v>712.68675000000007</v>
      </c>
      <c r="J203" s="88">
        <v>11358</v>
      </c>
      <c r="K203" s="76"/>
      <c r="L203" s="86">
        <v>314.30086042300002</v>
      </c>
      <c r="M203" s="87">
        <v>9.9844268344914674E-6</v>
      </c>
      <c r="N203" s="87">
        <f t="shared" si="4"/>
        <v>2.1502157302214883E-3</v>
      </c>
      <c r="O203" s="87">
        <f>L203/'סכום נכסי הקרן'!$C$42</f>
        <v>1.3406987731399349E-4</v>
      </c>
    </row>
    <row r="204" spans="2:15">
      <c r="B204" s="79" t="s">
        <v>1634</v>
      </c>
      <c r="C204" s="76" t="s">
        <v>1635</v>
      </c>
      <c r="D204" s="89" t="s">
        <v>1475</v>
      </c>
      <c r="E204" s="89" t="s">
        <v>912</v>
      </c>
      <c r="F204" s="76"/>
      <c r="G204" s="89" t="s">
        <v>1006</v>
      </c>
      <c r="H204" s="89" t="s">
        <v>163</v>
      </c>
      <c r="I204" s="86">
        <v>5007.3893690000004</v>
      </c>
      <c r="J204" s="88">
        <v>1340</v>
      </c>
      <c r="K204" s="76"/>
      <c r="L204" s="86">
        <v>232.56519477900002</v>
      </c>
      <c r="M204" s="87">
        <v>8.1132580581338846E-5</v>
      </c>
      <c r="N204" s="87">
        <f t="shared" si="4"/>
        <v>1.5910403154570439E-3</v>
      </c>
      <c r="O204" s="87">
        <f>L204/'סכום נכסי הקרן'!$C$42</f>
        <v>9.9204269086511951E-5</v>
      </c>
    </row>
    <row r="205" spans="2:15">
      <c r="B205" s="79" t="s">
        <v>1505</v>
      </c>
      <c r="C205" s="76" t="s">
        <v>1506</v>
      </c>
      <c r="D205" s="89" t="s">
        <v>1472</v>
      </c>
      <c r="E205" s="89" t="s">
        <v>912</v>
      </c>
      <c r="F205" s="76"/>
      <c r="G205" s="89" t="s">
        <v>192</v>
      </c>
      <c r="H205" s="89" t="s">
        <v>163</v>
      </c>
      <c r="I205" s="86">
        <v>1475.8217299999999</v>
      </c>
      <c r="J205" s="88">
        <v>4143</v>
      </c>
      <c r="K205" s="76"/>
      <c r="L205" s="86">
        <v>211.922657953</v>
      </c>
      <c r="M205" s="87">
        <v>2.2293948406025041E-5</v>
      </c>
      <c r="N205" s="87">
        <f t="shared" si="4"/>
        <v>1.449819234053687E-3</v>
      </c>
      <c r="O205" s="87">
        <f>L205/'סכום נכסי הקרן'!$C$42</f>
        <v>9.039887677550544E-5</v>
      </c>
    </row>
    <row r="206" spans="2:15">
      <c r="B206" s="79" t="s">
        <v>1636</v>
      </c>
      <c r="C206" s="76" t="s">
        <v>1637</v>
      </c>
      <c r="D206" s="89" t="s">
        <v>1475</v>
      </c>
      <c r="E206" s="89" t="s">
        <v>912</v>
      </c>
      <c r="F206" s="76"/>
      <c r="G206" s="89" t="s">
        <v>957</v>
      </c>
      <c r="H206" s="89" t="s">
        <v>163</v>
      </c>
      <c r="I206" s="86">
        <v>443.433696</v>
      </c>
      <c r="J206" s="88">
        <v>36492</v>
      </c>
      <c r="K206" s="76"/>
      <c r="L206" s="86">
        <v>560.86057899900004</v>
      </c>
      <c r="M206" s="87">
        <v>1.5812334390953345E-6</v>
      </c>
      <c r="N206" s="87">
        <f t="shared" si="4"/>
        <v>3.8369963028473172E-3</v>
      </c>
      <c r="O206" s="87">
        <f>L206/'סכום נכסי הקרן'!$C$42</f>
        <v>2.392437262674088E-4</v>
      </c>
    </row>
    <row r="207" spans="2:15">
      <c r="B207" s="79" t="s">
        <v>1638</v>
      </c>
      <c r="C207" s="76" t="s">
        <v>1639</v>
      </c>
      <c r="D207" s="89" t="s">
        <v>27</v>
      </c>
      <c r="E207" s="89" t="s">
        <v>912</v>
      </c>
      <c r="F207" s="76"/>
      <c r="G207" s="89" t="s">
        <v>1605</v>
      </c>
      <c r="H207" s="89" t="s">
        <v>165</v>
      </c>
      <c r="I207" s="86">
        <v>239.937873</v>
      </c>
      <c r="J207" s="88">
        <v>28570</v>
      </c>
      <c r="K207" s="76"/>
      <c r="L207" s="86">
        <v>266.166911373</v>
      </c>
      <c r="M207" s="87">
        <v>4.2900426572839164E-7</v>
      </c>
      <c r="N207" s="87">
        <f t="shared" si="4"/>
        <v>1.8209185903228036E-3</v>
      </c>
      <c r="O207" s="87">
        <f>L207/'סכום נכסי הקרן'!$C$42</f>
        <v>1.1353759930786151E-4</v>
      </c>
    </row>
    <row r="208" spans="2:15">
      <c r="B208" s="79" t="s">
        <v>1640</v>
      </c>
      <c r="C208" s="76" t="s">
        <v>1641</v>
      </c>
      <c r="D208" s="89" t="s">
        <v>1475</v>
      </c>
      <c r="E208" s="89" t="s">
        <v>912</v>
      </c>
      <c r="F208" s="76"/>
      <c r="G208" s="89" t="s">
        <v>1087</v>
      </c>
      <c r="H208" s="89" t="s">
        <v>163</v>
      </c>
      <c r="I208" s="86">
        <v>451.36827499999998</v>
      </c>
      <c r="J208" s="88">
        <v>20657</v>
      </c>
      <c r="K208" s="76"/>
      <c r="L208" s="86">
        <v>323.16687506799997</v>
      </c>
      <c r="M208" s="87">
        <v>7.2632983137503896E-6</v>
      </c>
      <c r="N208" s="87">
        <f t="shared" si="4"/>
        <v>2.2108704930764041E-3</v>
      </c>
      <c r="O208" s="87">
        <f>L208/'סכום נכסי הקרן'!$C$42</f>
        <v>1.3785181254038597E-4</v>
      </c>
    </row>
    <row r="209" spans="2:15">
      <c r="B209" s="79" t="s">
        <v>1642</v>
      </c>
      <c r="C209" s="76" t="s">
        <v>1643</v>
      </c>
      <c r="D209" s="89" t="s">
        <v>1475</v>
      </c>
      <c r="E209" s="89" t="s">
        <v>912</v>
      </c>
      <c r="F209" s="76"/>
      <c r="G209" s="89" t="s">
        <v>933</v>
      </c>
      <c r="H209" s="89" t="s">
        <v>163</v>
      </c>
      <c r="I209" s="86">
        <v>478.96825699999999</v>
      </c>
      <c r="J209" s="88">
        <v>29570</v>
      </c>
      <c r="K209" s="76"/>
      <c r="L209" s="86">
        <v>490.89274670199995</v>
      </c>
      <c r="M209" s="87">
        <v>4.823248817388145E-7</v>
      </c>
      <c r="N209" s="87">
        <f t="shared" si="4"/>
        <v>3.3583277640083465E-3</v>
      </c>
      <c r="O209" s="87">
        <f>L209/'סכום נכסי הקרן'!$C$42</f>
        <v>2.0939786876845041E-4</v>
      </c>
    </row>
    <row r="210" spans="2:15">
      <c r="B210" s="79" t="s">
        <v>1644</v>
      </c>
      <c r="C210" s="76" t="s">
        <v>1645</v>
      </c>
      <c r="D210" s="89" t="s">
        <v>1475</v>
      </c>
      <c r="E210" s="89" t="s">
        <v>912</v>
      </c>
      <c r="F210" s="76"/>
      <c r="G210" s="89" t="s">
        <v>966</v>
      </c>
      <c r="H210" s="89" t="s">
        <v>163</v>
      </c>
      <c r="I210" s="86">
        <v>1126.325388</v>
      </c>
      <c r="J210" s="88">
        <v>18447</v>
      </c>
      <c r="K210" s="76"/>
      <c r="L210" s="86">
        <v>720.14206507999995</v>
      </c>
      <c r="M210" s="87">
        <v>1.5147818218260741E-6</v>
      </c>
      <c r="N210" s="87">
        <f t="shared" si="4"/>
        <v>4.9266832876156165E-3</v>
      </c>
      <c r="O210" s="87">
        <f>L210/'סכום נכסי הקרן'!$C$42</f>
        <v>3.0718769965815904E-4</v>
      </c>
    </row>
    <row r="211" spans="2:15">
      <c r="B211" s="79" t="s">
        <v>1646</v>
      </c>
      <c r="C211" s="76" t="s">
        <v>1647</v>
      </c>
      <c r="D211" s="89" t="s">
        <v>1472</v>
      </c>
      <c r="E211" s="89" t="s">
        <v>912</v>
      </c>
      <c r="F211" s="76"/>
      <c r="G211" s="89" t="s">
        <v>933</v>
      </c>
      <c r="H211" s="89" t="s">
        <v>163</v>
      </c>
      <c r="I211" s="86">
        <v>2173.490284</v>
      </c>
      <c r="J211" s="88">
        <v>20351</v>
      </c>
      <c r="K211" s="76"/>
      <c r="L211" s="86">
        <v>1533.1054086690001</v>
      </c>
      <c r="M211" s="87">
        <v>2.8661006261107287E-7</v>
      </c>
      <c r="N211" s="87">
        <f t="shared" si="4"/>
        <v>1.0488381614263296E-2</v>
      </c>
      <c r="O211" s="87">
        <f>L211/'סכום נכסי הקרן'!$C$42</f>
        <v>6.5396974660853131E-4</v>
      </c>
    </row>
    <row r="212" spans="2:15">
      <c r="B212" s="79" t="s">
        <v>1648</v>
      </c>
      <c r="C212" s="76" t="s">
        <v>1649</v>
      </c>
      <c r="D212" s="89" t="s">
        <v>1475</v>
      </c>
      <c r="E212" s="89" t="s">
        <v>912</v>
      </c>
      <c r="F212" s="76"/>
      <c r="G212" s="89" t="s">
        <v>963</v>
      </c>
      <c r="H212" s="89" t="s">
        <v>163</v>
      </c>
      <c r="I212" s="86">
        <v>178.93663799999999</v>
      </c>
      <c r="J212" s="88">
        <v>27473</v>
      </c>
      <c r="K212" s="76"/>
      <c r="L212" s="86">
        <v>170.38600400600001</v>
      </c>
      <c r="M212" s="87">
        <v>9.5432873599999996E-7</v>
      </c>
      <c r="N212" s="87">
        <f t="shared" si="4"/>
        <v>1.1656559435765156E-3</v>
      </c>
      <c r="O212" s="87">
        <f>L212/'סכום נכסי הקרן'!$C$42</f>
        <v>7.268077670026754E-5</v>
      </c>
    </row>
    <row r="213" spans="2:15">
      <c r="B213" s="79" t="s">
        <v>1650</v>
      </c>
      <c r="C213" s="76" t="s">
        <v>1651</v>
      </c>
      <c r="D213" s="89" t="s">
        <v>1475</v>
      </c>
      <c r="E213" s="89" t="s">
        <v>912</v>
      </c>
      <c r="F213" s="76"/>
      <c r="G213" s="89" t="s">
        <v>963</v>
      </c>
      <c r="H213" s="89" t="s">
        <v>163</v>
      </c>
      <c r="I213" s="86">
        <v>1415.8710099999998</v>
      </c>
      <c r="J213" s="88">
        <v>4830</v>
      </c>
      <c r="K213" s="76"/>
      <c r="L213" s="86">
        <v>237.027850868</v>
      </c>
      <c r="M213" s="87">
        <v>8.9859123345154726E-7</v>
      </c>
      <c r="N213" s="87">
        <f t="shared" si="4"/>
        <v>1.6215705319770437E-3</v>
      </c>
      <c r="O213" s="87">
        <f>L213/'סכום נכסי הקרן'!$C$42</f>
        <v>1.0110788383812779E-4</v>
      </c>
    </row>
    <row r="214" spans="2:15">
      <c r="B214" s="79" t="s">
        <v>1652</v>
      </c>
      <c r="C214" s="76" t="s">
        <v>1653</v>
      </c>
      <c r="D214" s="89" t="s">
        <v>1472</v>
      </c>
      <c r="E214" s="89" t="s">
        <v>912</v>
      </c>
      <c r="F214" s="76"/>
      <c r="G214" s="89" t="s">
        <v>963</v>
      </c>
      <c r="H214" s="89" t="s">
        <v>163</v>
      </c>
      <c r="I214" s="86">
        <v>557.79616299999998</v>
      </c>
      <c r="J214" s="88">
        <v>11947</v>
      </c>
      <c r="K214" s="76"/>
      <c r="L214" s="86">
        <v>230.97391972899999</v>
      </c>
      <c r="M214" s="87">
        <v>3.3997275993711009E-6</v>
      </c>
      <c r="N214" s="87">
        <f t="shared" si="4"/>
        <v>1.5801539798644077E-3</v>
      </c>
      <c r="O214" s="87">
        <f>L214/'סכום נכסי הקרן'!$C$42</f>
        <v>9.8525486182643348E-5</v>
      </c>
    </row>
    <row r="215" spans="2:15">
      <c r="B215" s="79" t="s">
        <v>1654</v>
      </c>
      <c r="C215" s="76" t="s">
        <v>1655</v>
      </c>
      <c r="D215" s="89" t="s">
        <v>139</v>
      </c>
      <c r="E215" s="89" t="s">
        <v>912</v>
      </c>
      <c r="F215" s="76"/>
      <c r="G215" s="89" t="s">
        <v>981</v>
      </c>
      <c r="H215" s="89" t="s">
        <v>1547</v>
      </c>
      <c r="I215" s="86">
        <v>1805.4730999999999</v>
      </c>
      <c r="J215" s="88">
        <v>10474</v>
      </c>
      <c r="K215" s="76"/>
      <c r="L215" s="86">
        <v>688.89152430999991</v>
      </c>
      <c r="M215" s="87">
        <v>6.0667778897849463E-7</v>
      </c>
      <c r="N215" s="87">
        <f t="shared" si="4"/>
        <v>4.7128900315260612E-3</v>
      </c>
      <c r="O215" s="87">
        <f>L215/'סכום נכסי הקרן'!$C$42</f>
        <v>2.9385729973055116E-4</v>
      </c>
    </row>
    <row r="216" spans="2:15">
      <c r="B216" s="79" t="s">
        <v>1656</v>
      </c>
      <c r="C216" s="76" t="s">
        <v>1657</v>
      </c>
      <c r="D216" s="89" t="s">
        <v>1472</v>
      </c>
      <c r="E216" s="89" t="s">
        <v>912</v>
      </c>
      <c r="F216" s="76"/>
      <c r="G216" s="89" t="s">
        <v>943</v>
      </c>
      <c r="H216" s="89" t="s">
        <v>163</v>
      </c>
      <c r="I216" s="86">
        <v>533.13244999999995</v>
      </c>
      <c r="J216" s="88">
        <v>45504</v>
      </c>
      <c r="K216" s="76"/>
      <c r="L216" s="86">
        <v>840.83978140199997</v>
      </c>
      <c r="M216" s="87">
        <v>1.2122045446900002E-6</v>
      </c>
      <c r="N216" s="87">
        <f t="shared" si="4"/>
        <v>5.7524084475407073E-3</v>
      </c>
      <c r="O216" s="87">
        <f>L216/'סכום נכסי הקרן'!$C$42</f>
        <v>3.5867317124608719E-4</v>
      </c>
    </row>
    <row r="217" spans="2:15">
      <c r="B217" s="79" t="s">
        <v>1658</v>
      </c>
      <c r="C217" s="76" t="s">
        <v>1659</v>
      </c>
      <c r="D217" s="89" t="s">
        <v>1475</v>
      </c>
      <c r="E217" s="89" t="s">
        <v>912</v>
      </c>
      <c r="F217" s="76"/>
      <c r="G217" s="89" t="s">
        <v>1006</v>
      </c>
      <c r="H217" s="89" t="s">
        <v>163</v>
      </c>
      <c r="I217" s="86">
        <v>2252.09013</v>
      </c>
      <c r="J217" s="88">
        <v>9805</v>
      </c>
      <c r="K217" s="86">
        <v>1.5492920509999999</v>
      </c>
      <c r="L217" s="86">
        <v>766.90252954799996</v>
      </c>
      <c r="M217" s="87">
        <v>1.8161761125880643E-6</v>
      </c>
      <c r="N217" s="87">
        <f t="shared" si="4"/>
        <v>5.2465840544039695E-3</v>
      </c>
      <c r="O217" s="87">
        <f>L217/'סכום נכסי הקרן'!$C$42</f>
        <v>3.2713409664203235E-4</v>
      </c>
    </row>
    <row r="218" spans="2:15">
      <c r="B218" s="79" t="s">
        <v>1660</v>
      </c>
      <c r="C218" s="76" t="s">
        <v>1661</v>
      </c>
      <c r="D218" s="89" t="s">
        <v>27</v>
      </c>
      <c r="E218" s="89" t="s">
        <v>912</v>
      </c>
      <c r="F218" s="76"/>
      <c r="G218" s="89" t="s">
        <v>954</v>
      </c>
      <c r="H218" s="89" t="s">
        <v>165</v>
      </c>
      <c r="I218" s="86">
        <v>15968.934444999999</v>
      </c>
      <c r="J218" s="88">
        <v>388.85</v>
      </c>
      <c r="K218" s="76"/>
      <c r="L218" s="86">
        <v>241.10324870400001</v>
      </c>
      <c r="M218" s="87">
        <v>2.8244173999825308E-6</v>
      </c>
      <c r="N218" s="87">
        <f t="shared" si="4"/>
        <v>1.6494514118514552E-3</v>
      </c>
      <c r="O218" s="87">
        <f>L218/'סכום נכסי הקרן'!$C$42</f>
        <v>1.0284630761190582E-4</v>
      </c>
    </row>
    <row r="219" spans="2:15">
      <c r="B219" s="79" t="s">
        <v>1662</v>
      </c>
      <c r="C219" s="76" t="s">
        <v>1663</v>
      </c>
      <c r="D219" s="89" t="s">
        <v>1475</v>
      </c>
      <c r="E219" s="89" t="s">
        <v>912</v>
      </c>
      <c r="F219" s="76"/>
      <c r="G219" s="89" t="s">
        <v>1087</v>
      </c>
      <c r="H219" s="89" t="s">
        <v>163</v>
      </c>
      <c r="I219" s="86">
        <v>1370.091218</v>
      </c>
      <c r="J219" s="88">
        <v>3210</v>
      </c>
      <c r="K219" s="86">
        <v>2.1369312730000001</v>
      </c>
      <c r="L219" s="86">
        <v>154.57136206000001</v>
      </c>
      <c r="M219" s="87">
        <v>2.4042990504331923E-6</v>
      </c>
      <c r="N219" s="87">
        <f t="shared" si="4"/>
        <v>1.0574637743462293E-3</v>
      </c>
      <c r="O219" s="87">
        <f>L219/'סכום נכסי הקרן'!$C$42</f>
        <v>6.593479737774388E-5</v>
      </c>
    </row>
    <row r="220" spans="2:15">
      <c r="B220" s="79" t="s">
        <v>1664</v>
      </c>
      <c r="C220" s="76" t="s">
        <v>1665</v>
      </c>
      <c r="D220" s="89" t="s">
        <v>1472</v>
      </c>
      <c r="E220" s="89" t="s">
        <v>912</v>
      </c>
      <c r="F220" s="76"/>
      <c r="G220" s="89" t="s">
        <v>1015</v>
      </c>
      <c r="H220" s="89" t="s">
        <v>163</v>
      </c>
      <c r="I220" s="86">
        <v>608.63448500000004</v>
      </c>
      <c r="J220" s="88">
        <v>37991</v>
      </c>
      <c r="K220" s="76"/>
      <c r="L220" s="86">
        <v>801.43044942299991</v>
      </c>
      <c r="M220" s="87">
        <v>9.8964956910569102E-7</v>
      </c>
      <c r="N220" s="87">
        <f t="shared" si="4"/>
        <v>5.4827987321084248E-3</v>
      </c>
      <c r="O220" s="87">
        <f>L220/'סכום נכסי הקרן'!$C$42</f>
        <v>3.4186251315135568E-4</v>
      </c>
    </row>
    <row r="221" spans="2:15">
      <c r="B221" s="79" t="s">
        <v>1514</v>
      </c>
      <c r="C221" s="76" t="s">
        <v>1515</v>
      </c>
      <c r="D221" s="89" t="s">
        <v>1475</v>
      </c>
      <c r="E221" s="89" t="s">
        <v>912</v>
      </c>
      <c r="F221" s="76"/>
      <c r="G221" s="89" t="s">
        <v>190</v>
      </c>
      <c r="H221" s="89" t="s">
        <v>163</v>
      </c>
      <c r="I221" s="86">
        <v>4327.7128570000004</v>
      </c>
      <c r="J221" s="88">
        <v>6349</v>
      </c>
      <c r="K221" s="76"/>
      <c r="L221" s="86">
        <v>952.34065199200006</v>
      </c>
      <c r="M221" s="87">
        <v>8.4797726505973729E-5</v>
      </c>
      <c r="N221" s="87">
        <f t="shared" si="4"/>
        <v>6.5152155412067612E-3</v>
      </c>
      <c r="O221" s="87">
        <f>L221/'סכום נכסי הקרן'!$C$42</f>
        <v>4.062355865073304E-4</v>
      </c>
    </row>
    <row r="222" spans="2:15">
      <c r="B222" s="79" t="s">
        <v>1666</v>
      </c>
      <c r="C222" s="76" t="s">
        <v>1667</v>
      </c>
      <c r="D222" s="89" t="s">
        <v>1475</v>
      </c>
      <c r="E222" s="89" t="s">
        <v>912</v>
      </c>
      <c r="F222" s="76"/>
      <c r="G222" s="89" t="s">
        <v>933</v>
      </c>
      <c r="H222" s="89" t="s">
        <v>163</v>
      </c>
      <c r="I222" s="86">
        <v>636.14524700000004</v>
      </c>
      <c r="J222" s="88">
        <v>22967</v>
      </c>
      <c r="K222" s="76"/>
      <c r="L222" s="86">
        <v>506.39465796100001</v>
      </c>
      <c r="M222" s="87">
        <v>6.5945098333620275E-6</v>
      </c>
      <c r="N222" s="87">
        <f t="shared" si="4"/>
        <v>3.464380459482165E-3</v>
      </c>
      <c r="O222" s="87">
        <f>L222/'סכום נכסי הקרן'!$C$42</f>
        <v>2.1601044799533968E-4</v>
      </c>
    </row>
    <row r="223" spans="2:15">
      <c r="B223" s="79" t="s">
        <v>1668</v>
      </c>
      <c r="C223" s="76" t="s">
        <v>1669</v>
      </c>
      <c r="D223" s="89" t="s">
        <v>1472</v>
      </c>
      <c r="E223" s="89" t="s">
        <v>912</v>
      </c>
      <c r="F223" s="76"/>
      <c r="G223" s="89" t="s">
        <v>933</v>
      </c>
      <c r="H223" s="89" t="s">
        <v>163</v>
      </c>
      <c r="I223" s="86">
        <v>1221.4833229999999</v>
      </c>
      <c r="J223" s="88">
        <v>17423</v>
      </c>
      <c r="K223" s="76"/>
      <c r="L223" s="86">
        <v>737.63079066900002</v>
      </c>
      <c r="M223" s="87">
        <v>1.0403032036637146E-6</v>
      </c>
      <c r="N223" s="87">
        <f t="shared" si="4"/>
        <v>5.0463283080345398E-3</v>
      </c>
      <c r="O223" s="87">
        <f>L223/'סכום נכסי הקרן'!$C$42</f>
        <v>3.1464778516648292E-4</v>
      </c>
    </row>
    <row r="224" spans="2:15">
      <c r="B224" s="79" t="s">
        <v>1518</v>
      </c>
      <c r="C224" s="76" t="s">
        <v>1519</v>
      </c>
      <c r="D224" s="89" t="s">
        <v>1472</v>
      </c>
      <c r="E224" s="89" t="s">
        <v>912</v>
      </c>
      <c r="F224" s="76"/>
      <c r="G224" s="89" t="s">
        <v>928</v>
      </c>
      <c r="H224" s="89" t="s">
        <v>163</v>
      </c>
      <c r="I224" s="86">
        <v>4740.5552630000002</v>
      </c>
      <c r="J224" s="88">
        <v>5527</v>
      </c>
      <c r="K224" s="76"/>
      <c r="L224" s="86">
        <v>908.12835624700006</v>
      </c>
      <c r="M224" s="87">
        <v>3.4776892917117064E-5</v>
      </c>
      <c r="N224" s="87">
        <f t="shared" si="4"/>
        <v>6.2127474739792025E-3</v>
      </c>
      <c r="O224" s="87">
        <f>L224/'סכום נכסי הקרן'!$C$42</f>
        <v>3.8737615017513392E-4</v>
      </c>
    </row>
    <row r="225" spans="2:15">
      <c r="B225" s="79" t="s">
        <v>1670</v>
      </c>
      <c r="C225" s="76" t="s">
        <v>1671</v>
      </c>
      <c r="D225" s="89" t="s">
        <v>1475</v>
      </c>
      <c r="E225" s="89" t="s">
        <v>912</v>
      </c>
      <c r="F225" s="76"/>
      <c r="G225" s="89" t="s">
        <v>1144</v>
      </c>
      <c r="H225" s="89" t="s">
        <v>163</v>
      </c>
      <c r="I225" s="86">
        <v>2415.019824</v>
      </c>
      <c r="J225" s="88">
        <v>9333</v>
      </c>
      <c r="K225" s="76"/>
      <c r="L225" s="86">
        <v>781.21491125500006</v>
      </c>
      <c r="M225" s="87">
        <v>3.269805957903117E-6</v>
      </c>
      <c r="N225" s="87">
        <f t="shared" si="4"/>
        <v>5.3444988620246292E-3</v>
      </c>
      <c r="O225" s="87">
        <f>L225/'סכום נכסי הקרן'!$C$42</f>
        <v>3.3323926370058279E-4</v>
      </c>
    </row>
    <row r="226" spans="2:15">
      <c r="B226" s="79" t="s">
        <v>1672</v>
      </c>
      <c r="C226" s="76" t="s">
        <v>1673</v>
      </c>
      <c r="D226" s="89" t="s">
        <v>123</v>
      </c>
      <c r="E226" s="89" t="s">
        <v>912</v>
      </c>
      <c r="F226" s="76"/>
      <c r="G226" s="89" t="s">
        <v>1605</v>
      </c>
      <c r="H226" s="89" t="s">
        <v>166</v>
      </c>
      <c r="I226" s="86">
        <v>736.44297500000005</v>
      </c>
      <c r="J226" s="88">
        <v>7432</v>
      </c>
      <c r="K226" s="76"/>
      <c r="L226" s="86">
        <v>232.83728109500001</v>
      </c>
      <c r="M226" s="87">
        <v>1.0357796252025666E-6</v>
      </c>
      <c r="N226" s="87">
        <f t="shared" si="4"/>
        <v>1.5929017302678521E-3</v>
      </c>
      <c r="O226" s="87">
        <f>L226/'סכום נכסי הקרן'!$C$42</f>
        <v>9.9320331699117721E-5</v>
      </c>
    </row>
    <row r="227" spans="2:15">
      <c r="B227" s="79" t="s">
        <v>1674</v>
      </c>
      <c r="C227" s="76" t="s">
        <v>1675</v>
      </c>
      <c r="D227" s="89" t="s">
        <v>1472</v>
      </c>
      <c r="E227" s="89" t="s">
        <v>912</v>
      </c>
      <c r="F227" s="76"/>
      <c r="G227" s="89" t="s">
        <v>960</v>
      </c>
      <c r="H227" s="89" t="s">
        <v>163</v>
      </c>
      <c r="I227" s="86">
        <v>380.09960000000001</v>
      </c>
      <c r="J227" s="88">
        <v>8524</v>
      </c>
      <c r="K227" s="76"/>
      <c r="L227" s="86">
        <v>112.297325207</v>
      </c>
      <c r="M227" s="87">
        <v>1.0679306573491543E-6</v>
      </c>
      <c r="N227" s="87">
        <f t="shared" si="4"/>
        <v>7.6825585140593395E-4</v>
      </c>
      <c r="O227" s="87">
        <f>L227/'סכום נכסי הקרן'!$C$42</f>
        <v>4.7902155256366475E-5</v>
      </c>
    </row>
    <row r="228" spans="2:15">
      <c r="B228" s="79" t="s">
        <v>1676</v>
      </c>
      <c r="C228" s="76" t="s">
        <v>1677</v>
      </c>
      <c r="D228" s="89" t="s">
        <v>1475</v>
      </c>
      <c r="E228" s="89" t="s">
        <v>912</v>
      </c>
      <c r="F228" s="76"/>
      <c r="G228" s="89" t="s">
        <v>963</v>
      </c>
      <c r="H228" s="89" t="s">
        <v>163</v>
      </c>
      <c r="I228" s="86">
        <v>151.97332299999999</v>
      </c>
      <c r="J228" s="88">
        <v>32948</v>
      </c>
      <c r="K228" s="76"/>
      <c r="L228" s="86">
        <v>173.55014231899997</v>
      </c>
      <c r="M228" s="87">
        <v>6.3085646741386466E-7</v>
      </c>
      <c r="N228" s="87">
        <f t="shared" si="4"/>
        <v>1.1873026548328972E-3</v>
      </c>
      <c r="O228" s="87">
        <f>L228/'סכום נכסי הקרן'!$C$42</f>
        <v>7.4030488676421493E-5</v>
      </c>
    </row>
    <row r="229" spans="2:15">
      <c r="B229" s="79" t="s">
        <v>1678</v>
      </c>
      <c r="C229" s="76" t="s">
        <v>1679</v>
      </c>
      <c r="D229" s="89" t="s">
        <v>27</v>
      </c>
      <c r="E229" s="89" t="s">
        <v>912</v>
      </c>
      <c r="F229" s="76"/>
      <c r="G229" s="89" t="s">
        <v>954</v>
      </c>
      <c r="H229" s="89" t="s">
        <v>163</v>
      </c>
      <c r="I229" s="86">
        <v>221.57906199999996</v>
      </c>
      <c r="J229" s="88">
        <v>110300</v>
      </c>
      <c r="K229" s="76"/>
      <c r="L229" s="86">
        <v>847.09631018899984</v>
      </c>
      <c r="M229" s="87">
        <v>9.2791931759725471E-7</v>
      </c>
      <c r="N229" s="87">
        <f t="shared" si="4"/>
        <v>5.7952110240156339E-3</v>
      </c>
      <c r="O229" s="87">
        <f>L229/'סכום נכסי הקרן'!$C$42</f>
        <v>3.6134199005159609E-4</v>
      </c>
    </row>
    <row r="230" spans="2:15">
      <c r="B230" s="79" t="s">
        <v>1680</v>
      </c>
      <c r="C230" s="76" t="s">
        <v>1681</v>
      </c>
      <c r="D230" s="89" t="s">
        <v>27</v>
      </c>
      <c r="E230" s="89" t="s">
        <v>912</v>
      </c>
      <c r="F230" s="76"/>
      <c r="G230" s="89" t="s">
        <v>933</v>
      </c>
      <c r="H230" s="89" t="s">
        <v>165</v>
      </c>
      <c r="I230" s="86">
        <v>475.12450000000007</v>
      </c>
      <c r="J230" s="88">
        <v>12468</v>
      </c>
      <c r="K230" s="76"/>
      <c r="L230" s="86">
        <v>230.01133578399998</v>
      </c>
      <c r="M230" s="87">
        <v>3.8675039745406435E-7</v>
      </c>
      <c r="N230" s="87">
        <f t="shared" si="4"/>
        <v>1.5735686872329715E-3</v>
      </c>
      <c r="O230" s="87">
        <f>L230/'סכום נכסי הקרן'!$C$42</f>
        <v>9.8114881161591599E-5</v>
      </c>
    </row>
    <row r="231" spans="2:15">
      <c r="B231" s="79" t="s">
        <v>1682</v>
      </c>
      <c r="C231" s="76" t="s">
        <v>1683</v>
      </c>
      <c r="D231" s="89" t="s">
        <v>123</v>
      </c>
      <c r="E231" s="89" t="s">
        <v>912</v>
      </c>
      <c r="F231" s="76"/>
      <c r="G231" s="89" t="s">
        <v>1144</v>
      </c>
      <c r="H231" s="89" t="s">
        <v>166</v>
      </c>
      <c r="I231" s="86">
        <v>22728.649487999999</v>
      </c>
      <c r="J231" s="88">
        <v>895</v>
      </c>
      <c r="K231" s="76"/>
      <c r="L231" s="86">
        <v>865.37503269599983</v>
      </c>
      <c r="M231" s="87">
        <v>1.9084588341188684E-5</v>
      </c>
      <c r="N231" s="87">
        <f t="shared" si="4"/>
        <v>5.9202606233390628E-3</v>
      </c>
      <c r="O231" s="87">
        <f>L231/'סכום נכסי הקרן'!$C$42</f>
        <v>3.6913906092398205E-4</v>
      </c>
    </row>
    <row r="232" spans="2:15">
      <c r="B232" s="79" t="s">
        <v>1684</v>
      </c>
      <c r="C232" s="76" t="s">
        <v>1685</v>
      </c>
      <c r="D232" s="89" t="s">
        <v>27</v>
      </c>
      <c r="E232" s="89" t="s">
        <v>912</v>
      </c>
      <c r="F232" s="76"/>
      <c r="G232" s="89" t="s">
        <v>957</v>
      </c>
      <c r="H232" s="89" t="s">
        <v>165</v>
      </c>
      <c r="I232" s="86">
        <v>955.71293200000002</v>
      </c>
      <c r="J232" s="88">
        <v>10488</v>
      </c>
      <c r="K232" s="76"/>
      <c r="L232" s="86">
        <v>389.19312691900001</v>
      </c>
      <c r="M232" s="87">
        <v>1.1243681552941178E-6</v>
      </c>
      <c r="N232" s="87">
        <f t="shared" si="4"/>
        <v>2.6625736323758497E-3</v>
      </c>
      <c r="O232" s="87">
        <f>L232/'סכום נכסי הקרן'!$C$42</f>
        <v>1.6601632813621609E-4</v>
      </c>
    </row>
    <row r="233" spans="2:15">
      <c r="B233" s="79" t="s">
        <v>1686</v>
      </c>
      <c r="C233" s="76" t="s">
        <v>1687</v>
      </c>
      <c r="D233" s="89" t="s">
        <v>1472</v>
      </c>
      <c r="E233" s="89" t="s">
        <v>912</v>
      </c>
      <c r="F233" s="76"/>
      <c r="G233" s="89" t="s">
        <v>966</v>
      </c>
      <c r="H233" s="89" t="s">
        <v>163</v>
      </c>
      <c r="I233" s="86">
        <v>1021.5176750000001</v>
      </c>
      <c r="J233" s="88">
        <v>7359</v>
      </c>
      <c r="K233" s="76"/>
      <c r="L233" s="86">
        <v>260.55130144700001</v>
      </c>
      <c r="M233" s="87">
        <v>8.7436247111187195E-7</v>
      </c>
      <c r="N233" s="87">
        <f t="shared" si="4"/>
        <v>1.7825007101381221E-3</v>
      </c>
      <c r="O233" s="87">
        <f>L233/'סכום נכסי הקרן'!$C$42</f>
        <v>1.1114217432299575E-4</v>
      </c>
    </row>
    <row r="234" spans="2:15">
      <c r="B234" s="79" t="s">
        <v>1688</v>
      </c>
      <c r="C234" s="76" t="s">
        <v>1689</v>
      </c>
      <c r="D234" s="89" t="s">
        <v>27</v>
      </c>
      <c r="E234" s="89" t="s">
        <v>912</v>
      </c>
      <c r="F234" s="76"/>
      <c r="G234" s="89" t="s">
        <v>1015</v>
      </c>
      <c r="H234" s="89" t="s">
        <v>165</v>
      </c>
      <c r="I234" s="86">
        <v>2470.6473999999998</v>
      </c>
      <c r="J234" s="88">
        <v>2422</v>
      </c>
      <c r="K234" s="76"/>
      <c r="L234" s="86">
        <v>232.34317993300002</v>
      </c>
      <c r="M234" s="87">
        <v>2.6071235469848029E-6</v>
      </c>
      <c r="N234" s="87">
        <f t="shared" si="4"/>
        <v>1.5895214528819639E-3</v>
      </c>
      <c r="O234" s="87">
        <f>L234/'סכום נכסי הקרן'!$C$42</f>
        <v>9.9109565231342596E-5</v>
      </c>
    </row>
    <row r="235" spans="2:15">
      <c r="B235" s="79" t="s">
        <v>1690</v>
      </c>
      <c r="C235" s="76" t="s">
        <v>1691</v>
      </c>
      <c r="D235" s="89" t="s">
        <v>1475</v>
      </c>
      <c r="E235" s="89" t="s">
        <v>912</v>
      </c>
      <c r="F235" s="76"/>
      <c r="G235" s="89" t="s">
        <v>960</v>
      </c>
      <c r="H235" s="89" t="s">
        <v>163</v>
      </c>
      <c r="I235" s="86">
        <v>522.63694999999996</v>
      </c>
      <c r="J235" s="88">
        <v>11993</v>
      </c>
      <c r="K235" s="76"/>
      <c r="L235" s="86">
        <v>217.248358067</v>
      </c>
      <c r="M235" s="87">
        <v>1.0452415393219426E-6</v>
      </c>
      <c r="N235" s="87">
        <f t="shared" si="4"/>
        <v>1.4862537641537744E-3</v>
      </c>
      <c r="O235" s="87">
        <f>L235/'סכום נכסי הקרן'!$C$42</f>
        <v>9.2670636260777441E-5</v>
      </c>
    </row>
    <row r="236" spans="2:15">
      <c r="B236" s="79" t="s">
        <v>1692</v>
      </c>
      <c r="C236" s="76" t="s">
        <v>1693</v>
      </c>
      <c r="D236" s="89" t="s">
        <v>1694</v>
      </c>
      <c r="E236" s="89" t="s">
        <v>912</v>
      </c>
      <c r="F236" s="76"/>
      <c r="G236" s="89" t="s">
        <v>943</v>
      </c>
      <c r="H236" s="89" t="s">
        <v>168</v>
      </c>
      <c r="I236" s="86">
        <v>1078.5326150000001</v>
      </c>
      <c r="J236" s="88">
        <v>49860</v>
      </c>
      <c r="K236" s="76"/>
      <c r="L236" s="86">
        <v>240.47926746000002</v>
      </c>
      <c r="M236" s="87">
        <v>1.1289223032565525E-7</v>
      </c>
      <c r="N236" s="87">
        <f t="shared" si="4"/>
        <v>1.6451825903012812E-3</v>
      </c>
      <c r="O236" s="87">
        <f>L236/'סכום נכסי הקרן'!$C$42</f>
        <v>1.0258013879290634E-4</v>
      </c>
    </row>
    <row r="237" spans="2:15">
      <c r="B237" s="79" t="s">
        <v>1695</v>
      </c>
      <c r="C237" s="76" t="s">
        <v>1696</v>
      </c>
      <c r="D237" s="89" t="s">
        <v>1475</v>
      </c>
      <c r="E237" s="89" t="s">
        <v>912</v>
      </c>
      <c r="F237" s="76"/>
      <c r="G237" s="89" t="s">
        <v>960</v>
      </c>
      <c r="H237" s="89" t="s">
        <v>163</v>
      </c>
      <c r="I237" s="86">
        <v>617.66184999999996</v>
      </c>
      <c r="J237" s="88">
        <v>5056</v>
      </c>
      <c r="K237" s="76"/>
      <c r="L237" s="86">
        <v>108.23965554900001</v>
      </c>
      <c r="M237" s="87">
        <v>5.156304040654775E-7</v>
      </c>
      <c r="N237" s="87">
        <f t="shared" si="4"/>
        <v>7.4049625470953373E-4</v>
      </c>
      <c r="O237" s="87">
        <f>L237/'סכום נכסי הקרן'!$C$42</f>
        <v>4.6171293710214111E-5</v>
      </c>
    </row>
    <row r="238" spans="2:15">
      <c r="B238" s="79" t="s">
        <v>1697</v>
      </c>
      <c r="C238" s="76" t="s">
        <v>1698</v>
      </c>
      <c r="D238" s="89" t="s">
        <v>1475</v>
      </c>
      <c r="E238" s="89" t="s">
        <v>912</v>
      </c>
      <c r="F238" s="76"/>
      <c r="G238" s="89" t="s">
        <v>994</v>
      </c>
      <c r="H238" s="89" t="s">
        <v>163</v>
      </c>
      <c r="I238" s="86">
        <v>2106.9205900000002</v>
      </c>
      <c r="J238" s="88">
        <v>11118</v>
      </c>
      <c r="K238" s="76"/>
      <c r="L238" s="86">
        <v>811.90159664700002</v>
      </c>
      <c r="M238" s="87">
        <v>2.9922881878860373E-6</v>
      </c>
      <c r="N238" s="87">
        <f t="shared" si="4"/>
        <v>5.5544346335953251E-3</v>
      </c>
      <c r="O238" s="87">
        <f>L238/'סכום נכסי הקרן'!$C$42</f>
        <v>3.4632914242424117E-4</v>
      </c>
    </row>
    <row r="239" spans="2:15">
      <c r="B239" s="79" t="s">
        <v>1699</v>
      </c>
      <c r="C239" s="76" t="s">
        <v>1700</v>
      </c>
      <c r="D239" s="89" t="s">
        <v>1472</v>
      </c>
      <c r="E239" s="89" t="s">
        <v>912</v>
      </c>
      <c r="F239" s="76"/>
      <c r="G239" s="89" t="s">
        <v>933</v>
      </c>
      <c r="H239" s="89" t="s">
        <v>163</v>
      </c>
      <c r="I239" s="86">
        <v>1295.198772</v>
      </c>
      <c r="J239" s="88">
        <v>8848</v>
      </c>
      <c r="K239" s="76"/>
      <c r="L239" s="86">
        <v>397.20078334300001</v>
      </c>
      <c r="M239" s="87">
        <v>4.1159194649299619E-5</v>
      </c>
      <c r="N239" s="87">
        <f t="shared" si="4"/>
        <v>2.717356138481372E-3</v>
      </c>
      <c r="O239" s="87">
        <f>L239/'סכום נכסי הקרן'!$C$42</f>
        <v>1.6943211743088559E-4</v>
      </c>
    </row>
    <row r="240" spans="2:15">
      <c r="B240" s="79" t="s">
        <v>1701</v>
      </c>
      <c r="C240" s="76" t="s">
        <v>1702</v>
      </c>
      <c r="D240" s="89" t="s">
        <v>27</v>
      </c>
      <c r="E240" s="89" t="s">
        <v>912</v>
      </c>
      <c r="F240" s="76"/>
      <c r="G240" s="89" t="s">
        <v>957</v>
      </c>
      <c r="H240" s="89" t="s">
        <v>165</v>
      </c>
      <c r="I240" s="86">
        <v>1989.688371</v>
      </c>
      <c r="J240" s="88">
        <v>8200</v>
      </c>
      <c r="K240" s="86">
        <v>9.6569525470000013</v>
      </c>
      <c r="L240" s="86">
        <v>643.153037154</v>
      </c>
      <c r="M240" s="87">
        <v>3.2821620613519498E-6</v>
      </c>
      <c r="N240" s="87">
        <f t="shared" si="4"/>
        <v>4.399980883180098E-3</v>
      </c>
      <c r="O240" s="87">
        <f>L240/'סכום נכסי הקרן'!$C$42</f>
        <v>2.7434684292403891E-4</v>
      </c>
    </row>
    <row r="241" spans="2:15">
      <c r="B241" s="79" t="s">
        <v>1703</v>
      </c>
      <c r="C241" s="76" t="s">
        <v>1704</v>
      </c>
      <c r="D241" s="89" t="s">
        <v>1475</v>
      </c>
      <c r="E241" s="89" t="s">
        <v>912</v>
      </c>
      <c r="F241" s="76"/>
      <c r="G241" s="89" t="s">
        <v>933</v>
      </c>
      <c r="H241" s="89" t="s">
        <v>163</v>
      </c>
      <c r="I241" s="86">
        <v>877.46942899999999</v>
      </c>
      <c r="J241" s="88">
        <v>19317</v>
      </c>
      <c r="K241" s="76"/>
      <c r="L241" s="86">
        <v>587.48966747400004</v>
      </c>
      <c r="M241" s="87">
        <v>5.2010133394565212E-7</v>
      </c>
      <c r="N241" s="87">
        <f t="shared" si="4"/>
        <v>4.0191729753621301E-3</v>
      </c>
      <c r="O241" s="87">
        <f>L241/'סכום נכסי הקרן'!$C$42</f>
        <v>2.5060277447370977E-4</v>
      </c>
    </row>
    <row r="242" spans="2:15">
      <c r="B242" s="79" t="s">
        <v>1705</v>
      </c>
      <c r="C242" s="76" t="s">
        <v>1706</v>
      </c>
      <c r="D242" s="89" t="s">
        <v>27</v>
      </c>
      <c r="E242" s="89" t="s">
        <v>912</v>
      </c>
      <c r="F242" s="76"/>
      <c r="G242" s="89" t="s">
        <v>1032</v>
      </c>
      <c r="H242" s="89" t="s">
        <v>165</v>
      </c>
      <c r="I242" s="86">
        <v>1116.5425749999999</v>
      </c>
      <c r="J242" s="88">
        <v>13554</v>
      </c>
      <c r="K242" s="76"/>
      <c r="L242" s="86">
        <v>587.60812209400001</v>
      </c>
      <c r="M242" s="87">
        <v>5.4147094660861156E-6</v>
      </c>
      <c r="N242" s="87">
        <f t="shared" si="4"/>
        <v>4.0199833549038801E-3</v>
      </c>
      <c r="O242" s="87">
        <f>L242/'סכום נכסי הקרן'!$C$42</f>
        <v>2.5065330311798171E-4</v>
      </c>
    </row>
    <row r="243" spans="2:15">
      <c r="B243" s="79" t="s">
        <v>1707</v>
      </c>
      <c r="C243" s="76" t="s">
        <v>1708</v>
      </c>
      <c r="D243" s="89" t="s">
        <v>27</v>
      </c>
      <c r="E243" s="89" t="s">
        <v>912</v>
      </c>
      <c r="F243" s="76"/>
      <c r="G243" s="89" t="s">
        <v>957</v>
      </c>
      <c r="H243" s="89" t="s">
        <v>170</v>
      </c>
      <c r="I243" s="86">
        <v>9217.4153000000006</v>
      </c>
      <c r="J243" s="88">
        <v>14590</v>
      </c>
      <c r="K243" s="76"/>
      <c r="L243" s="86">
        <v>497.045801783</v>
      </c>
      <c r="M243" s="87">
        <v>5.5747830401664334E-6</v>
      </c>
      <c r="N243" s="87">
        <f t="shared" si="4"/>
        <v>3.4004224493562629E-3</v>
      </c>
      <c r="O243" s="87">
        <f>L243/'סכום נכסי הקרן'!$C$42</f>
        <v>2.1202254926950181E-4</v>
      </c>
    </row>
    <row r="244" spans="2:15">
      <c r="B244" s="79" t="s">
        <v>1709</v>
      </c>
      <c r="C244" s="76" t="s">
        <v>1710</v>
      </c>
      <c r="D244" s="89" t="s">
        <v>27</v>
      </c>
      <c r="E244" s="89" t="s">
        <v>912</v>
      </c>
      <c r="F244" s="76"/>
      <c r="G244" s="89" t="s">
        <v>1144</v>
      </c>
      <c r="H244" s="89" t="s">
        <v>165</v>
      </c>
      <c r="I244" s="86">
        <v>950.24900000000014</v>
      </c>
      <c r="J244" s="88">
        <v>5516</v>
      </c>
      <c r="K244" s="76"/>
      <c r="L244" s="86">
        <v>203.51981523699999</v>
      </c>
      <c r="M244" s="87">
        <v>1.7523423244728023E-6</v>
      </c>
      <c r="N244" s="87">
        <f t="shared" si="4"/>
        <v>1.3923331534804308E-3</v>
      </c>
      <c r="O244" s="87">
        <f>L244/'סכום נכסי הקרן'!$C$42</f>
        <v>8.6814514675743063E-5</v>
      </c>
    </row>
    <row r="245" spans="2:15">
      <c r="B245" s="79" t="s">
        <v>1711</v>
      </c>
      <c r="C245" s="76" t="s">
        <v>1712</v>
      </c>
      <c r="D245" s="89" t="s">
        <v>1475</v>
      </c>
      <c r="E245" s="89" t="s">
        <v>912</v>
      </c>
      <c r="F245" s="76"/>
      <c r="G245" s="89" t="s">
        <v>1087</v>
      </c>
      <c r="H245" s="89" t="s">
        <v>163</v>
      </c>
      <c r="I245" s="86">
        <v>783.95542499999999</v>
      </c>
      <c r="J245" s="88">
        <v>11585</v>
      </c>
      <c r="K245" s="76"/>
      <c r="L245" s="86">
        <v>314.78640392800003</v>
      </c>
      <c r="M245" s="87">
        <v>5.919578951746361E-6</v>
      </c>
      <c r="N245" s="87">
        <f t="shared" si="4"/>
        <v>2.1535374624011357E-3</v>
      </c>
      <c r="O245" s="87">
        <f>L245/'סכום נכסי הקרן'!$C$42</f>
        <v>1.3427699338124937E-4</v>
      </c>
    </row>
    <row r="246" spans="2:15">
      <c r="B246" s="79" t="s">
        <v>1713</v>
      </c>
      <c r="C246" s="76" t="s">
        <v>1714</v>
      </c>
      <c r="D246" s="89" t="s">
        <v>1475</v>
      </c>
      <c r="E246" s="89" t="s">
        <v>912</v>
      </c>
      <c r="F246" s="76"/>
      <c r="G246" s="89" t="s">
        <v>1056</v>
      </c>
      <c r="H246" s="89" t="s">
        <v>163</v>
      </c>
      <c r="I246" s="86">
        <v>2666.7360319999993</v>
      </c>
      <c r="J246" s="88">
        <v>11978</v>
      </c>
      <c r="K246" s="76"/>
      <c r="L246" s="86">
        <v>1107.1154110479999</v>
      </c>
      <c r="M246" s="87">
        <v>9.4165955729251103E-7</v>
      </c>
      <c r="N246" s="87">
        <f t="shared" si="4"/>
        <v>7.5740708084674237E-3</v>
      </c>
      <c r="O246" s="87">
        <f>L246/'סכום נכסי הקרן'!$C$42</f>
        <v>4.7225714600931105E-4</v>
      </c>
    </row>
    <row r="247" spans="2:15">
      <c r="E247" s="1"/>
      <c r="F247" s="1"/>
      <c r="G247" s="1"/>
    </row>
    <row r="248" spans="2:15">
      <c r="E248" s="1"/>
      <c r="F248" s="1"/>
      <c r="G248" s="1"/>
    </row>
    <row r="249" spans="2:15">
      <c r="E249" s="1"/>
      <c r="F249" s="1"/>
      <c r="G249" s="1"/>
    </row>
    <row r="250" spans="2:15">
      <c r="B250" s="91" t="s">
        <v>257</v>
      </c>
      <c r="E250" s="1"/>
      <c r="F250" s="1"/>
      <c r="G250" s="1"/>
    </row>
    <row r="251" spans="2:15">
      <c r="B251" s="91" t="s">
        <v>111</v>
      </c>
      <c r="E251" s="1"/>
      <c r="F251" s="1"/>
      <c r="G251" s="1"/>
    </row>
    <row r="252" spans="2:15">
      <c r="B252" s="91" t="s">
        <v>239</v>
      </c>
      <c r="E252" s="1"/>
      <c r="F252" s="1"/>
      <c r="G252" s="1"/>
    </row>
    <row r="253" spans="2:15">
      <c r="B253" s="91" t="s">
        <v>247</v>
      </c>
      <c r="E253" s="1"/>
      <c r="F253" s="1"/>
      <c r="G253" s="1"/>
    </row>
    <row r="254" spans="2:15">
      <c r="B254" s="91" t="s">
        <v>254</v>
      </c>
      <c r="E254" s="1"/>
      <c r="F254" s="1"/>
      <c r="G254" s="1"/>
    </row>
    <row r="255" spans="2:15">
      <c r="E255" s="1"/>
      <c r="F255" s="1"/>
      <c r="G255" s="1"/>
    </row>
    <row r="256" spans="2:15">
      <c r="E256" s="1"/>
      <c r="F256" s="1"/>
      <c r="G256" s="1"/>
    </row>
    <row r="257" spans="2:7">
      <c r="E257" s="1"/>
      <c r="F257" s="1"/>
      <c r="G257" s="1"/>
    </row>
    <row r="258" spans="2:7">
      <c r="E258" s="1"/>
      <c r="F258" s="1"/>
      <c r="G258" s="1"/>
    </row>
    <row r="259" spans="2:7">
      <c r="E259" s="1"/>
      <c r="F259" s="1"/>
      <c r="G259" s="1"/>
    </row>
    <row r="260" spans="2:7">
      <c r="E260" s="1"/>
      <c r="F260" s="1"/>
      <c r="G260" s="1"/>
    </row>
    <row r="261" spans="2:7">
      <c r="E261" s="1"/>
      <c r="F261" s="1"/>
      <c r="G261" s="1"/>
    </row>
    <row r="262" spans="2:7">
      <c r="E262" s="1"/>
      <c r="F262" s="1"/>
      <c r="G262" s="1"/>
    </row>
    <row r="263" spans="2:7">
      <c r="E263" s="1"/>
      <c r="F263" s="1"/>
      <c r="G263" s="1"/>
    </row>
    <row r="264" spans="2:7">
      <c r="E264" s="1"/>
      <c r="F264" s="1"/>
      <c r="G264" s="1"/>
    </row>
    <row r="265" spans="2:7">
      <c r="E265" s="1"/>
      <c r="F265" s="1"/>
      <c r="G265" s="1"/>
    </row>
    <row r="266" spans="2:7">
      <c r="E266" s="1"/>
      <c r="F266" s="1"/>
      <c r="G266" s="1"/>
    </row>
    <row r="267" spans="2:7">
      <c r="E267" s="1"/>
      <c r="F267" s="1"/>
      <c r="G267" s="1"/>
    </row>
    <row r="268" spans="2:7">
      <c r="E268" s="1"/>
      <c r="F268" s="1"/>
      <c r="G268" s="1"/>
    </row>
    <row r="269" spans="2:7">
      <c r="E269" s="1"/>
      <c r="F269" s="1"/>
      <c r="G269" s="1"/>
    </row>
    <row r="270" spans="2:7">
      <c r="E270" s="1"/>
      <c r="F270" s="1"/>
      <c r="G270" s="1"/>
    </row>
    <row r="271" spans="2:7">
      <c r="E271" s="1"/>
      <c r="F271" s="1"/>
      <c r="G271" s="1"/>
    </row>
    <row r="272" spans="2:7">
      <c r="B272" s="43"/>
      <c r="E272" s="1"/>
      <c r="F272" s="1"/>
      <c r="G272" s="1"/>
    </row>
    <row r="273" spans="2:7">
      <c r="B273" s="43"/>
      <c r="E273" s="1"/>
      <c r="F273" s="1"/>
      <c r="G273" s="1"/>
    </row>
    <row r="274" spans="2:7">
      <c r="B274" s="3"/>
      <c r="E274" s="1"/>
      <c r="F274" s="1"/>
      <c r="G274" s="1"/>
    </row>
    <row r="275" spans="2:7"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B293" s="43"/>
      <c r="E293" s="1"/>
      <c r="F293" s="1"/>
      <c r="G293" s="1"/>
    </row>
    <row r="294" spans="2:7">
      <c r="B294" s="43"/>
      <c r="E294" s="1"/>
      <c r="F294" s="1"/>
      <c r="G294" s="1"/>
    </row>
    <row r="295" spans="2:7">
      <c r="B295" s="3"/>
      <c r="E295" s="1"/>
      <c r="F295" s="1"/>
      <c r="G295" s="1"/>
    </row>
    <row r="296" spans="2:7"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B360" s="43"/>
      <c r="E360" s="1"/>
      <c r="F360" s="1"/>
      <c r="G360" s="1"/>
    </row>
    <row r="361" spans="2:7">
      <c r="B361" s="43"/>
      <c r="E361" s="1"/>
      <c r="F361" s="1"/>
      <c r="G361" s="1"/>
    </row>
    <row r="362" spans="2:7">
      <c r="B362" s="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52 B254"/>
    <dataValidation type="list" allowBlank="1" showInputMessage="1" showErrorMessage="1" sqref="E12:E35 E37:E139 E140 E141:E143 E144:E146 E147 E148:E356">
      <formula1>$BF$6:$BF$23</formula1>
    </dataValidation>
    <dataValidation type="list" allowBlank="1" showInputMessage="1" showErrorMessage="1" sqref="H12:H35 H37:H139 H140 H141:H143 H144:H146 H147 H148:H356">
      <formula1>$BJ$6:$BJ$19</formula1>
    </dataValidation>
    <dataValidation type="list" allowBlank="1" showInputMessage="1" showErrorMessage="1" sqref="G12:G35 G37:G139 G140 G141:G143 G144:G146 G147 G148:G362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workbookViewId="0">
      <selection activeCell="C19" sqref="C19"/>
    </sheetView>
  </sheetViews>
  <sheetFormatPr defaultColWidth="9.140625" defaultRowHeight="18"/>
  <cols>
    <col min="1" max="1" width="6.28515625" style="1" customWidth="1"/>
    <col min="2" max="2" width="52" style="2" bestFit="1" customWidth="1"/>
    <col min="3" max="3" width="36.42578125" style="2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1.855468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48" t="s">
        <v>179</v>
      </c>
      <c r="C1" s="70" t="s" vm="1">
        <v>266</v>
      </c>
    </row>
    <row r="2" spans="2:63">
      <c r="B2" s="48" t="s">
        <v>178</v>
      </c>
      <c r="C2" s="70" t="s">
        <v>267</v>
      </c>
    </row>
    <row r="3" spans="2:63">
      <c r="B3" s="48" t="s">
        <v>180</v>
      </c>
      <c r="C3" s="70" t="s">
        <v>268</v>
      </c>
    </row>
    <row r="4" spans="2:63">
      <c r="B4" s="48" t="s">
        <v>181</v>
      </c>
      <c r="C4" s="70">
        <v>12145</v>
      </c>
    </row>
    <row r="6" spans="2:63" ht="26.25" customHeight="1">
      <c r="B6" s="141" t="s">
        <v>209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3"/>
      <c r="BK6" s="3"/>
    </row>
    <row r="7" spans="2:63" ht="26.25" customHeight="1">
      <c r="B7" s="141" t="s">
        <v>264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3"/>
      <c r="BH7" s="3"/>
      <c r="BK7" s="3"/>
    </row>
    <row r="8" spans="2:63" s="3" customFormat="1" ht="74.25" customHeight="1">
      <c r="B8" s="22" t="s">
        <v>114</v>
      </c>
      <c r="C8" s="30" t="s">
        <v>44</v>
      </c>
      <c r="D8" s="30" t="s">
        <v>119</v>
      </c>
      <c r="E8" s="30" t="s">
        <v>116</v>
      </c>
      <c r="F8" s="30" t="s">
        <v>65</v>
      </c>
      <c r="G8" s="30" t="s">
        <v>101</v>
      </c>
      <c r="H8" s="30" t="s">
        <v>241</v>
      </c>
      <c r="I8" s="30" t="s">
        <v>240</v>
      </c>
      <c r="J8" s="30" t="s">
        <v>256</v>
      </c>
      <c r="K8" s="30" t="s">
        <v>61</v>
      </c>
      <c r="L8" s="30" t="s">
        <v>58</v>
      </c>
      <c r="M8" s="30" t="s">
        <v>182</v>
      </c>
      <c r="N8" s="14" t="s">
        <v>184</v>
      </c>
      <c r="O8" s="1"/>
      <c r="BH8" s="1"/>
      <c r="BI8" s="1"/>
      <c r="BK8" s="4"/>
    </row>
    <row r="9" spans="2:63" s="3" customFormat="1" ht="26.25" customHeight="1">
      <c r="B9" s="15"/>
      <c r="C9" s="16"/>
      <c r="D9" s="16"/>
      <c r="E9" s="16"/>
      <c r="F9" s="16"/>
      <c r="G9" s="16"/>
      <c r="H9" s="32" t="s">
        <v>248</v>
      </c>
      <c r="I9" s="32"/>
      <c r="J9" s="16" t="s">
        <v>244</v>
      </c>
      <c r="K9" s="16" t="s">
        <v>244</v>
      </c>
      <c r="L9" s="16" t="s">
        <v>19</v>
      </c>
      <c r="M9" s="16" t="s">
        <v>19</v>
      </c>
      <c r="N9" s="17" t="s">
        <v>19</v>
      </c>
      <c r="BH9" s="1"/>
      <c r="BK9" s="4"/>
    </row>
    <row r="10" spans="2:63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20" t="s">
        <v>11</v>
      </c>
      <c r="O10" s="5"/>
      <c r="BH10" s="1"/>
      <c r="BI10" s="3"/>
      <c r="BK10" s="1"/>
    </row>
    <row r="11" spans="2:63" s="4" customFormat="1" ht="18" customHeight="1">
      <c r="B11" s="71" t="s">
        <v>259</v>
      </c>
      <c r="C11" s="72"/>
      <c r="D11" s="72"/>
      <c r="E11" s="72"/>
      <c r="F11" s="72"/>
      <c r="G11" s="72"/>
      <c r="H11" s="80"/>
      <c r="I11" s="82"/>
      <c r="J11" s="72"/>
      <c r="K11" s="80">
        <v>105579.916083541</v>
      </c>
      <c r="L11" s="72"/>
      <c r="M11" s="81">
        <f>K11/$K$11</f>
        <v>1</v>
      </c>
      <c r="N11" s="81">
        <f>K11/'סכום נכסי הקרן'!$C$42</f>
        <v>4.5036740838353184E-2</v>
      </c>
      <c r="O11" s="5"/>
      <c r="BH11" s="1"/>
      <c r="BI11" s="3"/>
      <c r="BK11" s="1"/>
    </row>
    <row r="12" spans="2:63" ht="20.25">
      <c r="B12" s="73" t="s">
        <v>234</v>
      </c>
      <c r="C12" s="74"/>
      <c r="D12" s="74"/>
      <c r="E12" s="74"/>
      <c r="F12" s="74"/>
      <c r="G12" s="74"/>
      <c r="H12" s="83"/>
      <c r="I12" s="85"/>
      <c r="J12" s="74"/>
      <c r="K12" s="83">
        <v>15037.771515785002</v>
      </c>
      <c r="L12" s="74"/>
      <c r="M12" s="84">
        <f t="shared" ref="M12:M23" si="0">K12/$K$11</f>
        <v>0.14243022796008134</v>
      </c>
      <c r="N12" s="84">
        <f>K12/'סכום נכסי הקרן'!$C$42</f>
        <v>6.4145932641857476E-3</v>
      </c>
      <c r="BI12" s="4"/>
    </row>
    <row r="13" spans="2:63">
      <c r="B13" s="94" t="s">
        <v>260</v>
      </c>
      <c r="C13" s="74"/>
      <c r="D13" s="74"/>
      <c r="E13" s="74"/>
      <c r="F13" s="74"/>
      <c r="G13" s="74"/>
      <c r="H13" s="83"/>
      <c r="I13" s="85"/>
      <c r="J13" s="74"/>
      <c r="K13" s="83">
        <v>6765.36209951</v>
      </c>
      <c r="L13" s="74"/>
      <c r="M13" s="84">
        <f t="shared" si="0"/>
        <v>6.4078115899967661E-2</v>
      </c>
      <c r="N13" s="84">
        <f>K13/'סכום נכסי הקרן'!$C$42</f>
        <v>2.8858694991968021E-3</v>
      </c>
    </row>
    <row r="14" spans="2:63">
      <c r="B14" s="79" t="s">
        <v>1715</v>
      </c>
      <c r="C14" s="76" t="s">
        <v>1716</v>
      </c>
      <c r="D14" s="89" t="s">
        <v>120</v>
      </c>
      <c r="E14" s="76" t="s">
        <v>1717</v>
      </c>
      <c r="F14" s="89" t="s">
        <v>1718</v>
      </c>
      <c r="G14" s="89" t="s">
        <v>164</v>
      </c>
      <c r="H14" s="86">
        <v>54847.703099999999</v>
      </c>
      <c r="I14" s="88">
        <v>1308</v>
      </c>
      <c r="J14" s="76"/>
      <c r="K14" s="86">
        <v>717.40795654800002</v>
      </c>
      <c r="L14" s="87">
        <v>7.6301143887600213E-4</v>
      </c>
      <c r="M14" s="87">
        <f t="shared" si="0"/>
        <v>6.7949282700731162E-3</v>
      </c>
      <c r="N14" s="87">
        <f>K14/'סכום נכסי הקרן'!$C$42</f>
        <v>3.0602142351448245E-4</v>
      </c>
    </row>
    <row r="15" spans="2:63">
      <c r="B15" s="79" t="s">
        <v>1719</v>
      </c>
      <c r="C15" s="76" t="s">
        <v>1720</v>
      </c>
      <c r="D15" s="89" t="s">
        <v>120</v>
      </c>
      <c r="E15" s="76" t="s">
        <v>1717</v>
      </c>
      <c r="F15" s="89" t="s">
        <v>1718</v>
      </c>
      <c r="G15" s="89" t="s">
        <v>164</v>
      </c>
      <c r="H15" s="86">
        <v>33525.154096999999</v>
      </c>
      <c r="I15" s="88">
        <v>1735</v>
      </c>
      <c r="J15" s="76"/>
      <c r="K15" s="86">
        <v>581.66142358699994</v>
      </c>
      <c r="L15" s="87">
        <v>8.1468801740500955E-4</v>
      </c>
      <c r="M15" s="87">
        <f t="shared" si="0"/>
        <v>5.5092052083727311E-3</v>
      </c>
      <c r="N15" s="87">
        <f>K15/'סכום נכסי הקרן'!$C$42</f>
        <v>2.4811664719478821E-4</v>
      </c>
    </row>
    <row r="16" spans="2:63" ht="20.25">
      <c r="B16" s="79" t="s">
        <v>1721</v>
      </c>
      <c r="C16" s="76" t="s">
        <v>1722</v>
      </c>
      <c r="D16" s="89" t="s">
        <v>120</v>
      </c>
      <c r="E16" s="76" t="s">
        <v>1723</v>
      </c>
      <c r="F16" s="89" t="s">
        <v>1718</v>
      </c>
      <c r="G16" s="89" t="s">
        <v>164</v>
      </c>
      <c r="H16" s="86">
        <v>35.243504000000001</v>
      </c>
      <c r="I16" s="88">
        <v>1105</v>
      </c>
      <c r="J16" s="76"/>
      <c r="K16" s="86">
        <v>0.38944071899999999</v>
      </c>
      <c r="L16" s="87">
        <v>7.0479537169060088E-5</v>
      </c>
      <c r="M16" s="87">
        <f t="shared" si="0"/>
        <v>3.6885871238224107E-6</v>
      </c>
      <c r="N16" s="87">
        <f>K16/'סכום נכסי הקרן'!$C$42</f>
        <v>1.6612194235527647E-7</v>
      </c>
      <c r="BH16" s="4"/>
    </row>
    <row r="17" spans="2:14">
      <c r="B17" s="79" t="s">
        <v>1724</v>
      </c>
      <c r="C17" s="76" t="s">
        <v>1725</v>
      </c>
      <c r="D17" s="89" t="s">
        <v>120</v>
      </c>
      <c r="E17" s="76" t="s">
        <v>1723</v>
      </c>
      <c r="F17" s="89" t="s">
        <v>1718</v>
      </c>
      <c r="G17" s="89" t="s">
        <v>164</v>
      </c>
      <c r="H17" s="86">
        <v>91060.403460000001</v>
      </c>
      <c r="I17" s="88">
        <v>1306</v>
      </c>
      <c r="J17" s="76"/>
      <c r="K17" s="86">
        <v>1189.2488691880001</v>
      </c>
      <c r="L17" s="87">
        <v>8.45959073747851E-4</v>
      </c>
      <c r="M17" s="87">
        <f t="shared" si="0"/>
        <v>1.1263968691232874E-2</v>
      </c>
      <c r="N17" s="87">
        <f>K17/'סכום נכסי הקרן'!$C$42</f>
        <v>5.0729243875837925E-4</v>
      </c>
    </row>
    <row r="18" spans="2:14">
      <c r="B18" s="79" t="s">
        <v>1726</v>
      </c>
      <c r="C18" s="76" t="s">
        <v>1727</v>
      </c>
      <c r="D18" s="89" t="s">
        <v>120</v>
      </c>
      <c r="E18" s="76" t="s">
        <v>1723</v>
      </c>
      <c r="F18" s="89" t="s">
        <v>1718</v>
      </c>
      <c r="G18" s="89" t="s">
        <v>164</v>
      </c>
      <c r="H18" s="86">
        <v>20265.014800000001</v>
      </c>
      <c r="I18" s="88">
        <v>1714</v>
      </c>
      <c r="J18" s="76"/>
      <c r="K18" s="86">
        <v>347.342353672</v>
      </c>
      <c r="L18" s="87">
        <v>2.8757240408693941E-4</v>
      </c>
      <c r="M18" s="87">
        <f t="shared" si="0"/>
        <v>3.2898525264706824E-3</v>
      </c>
      <c r="N18" s="87">
        <f>K18/'סכום נכסי הקרן'!$C$42</f>
        <v>1.4816423563106159E-4</v>
      </c>
    </row>
    <row r="19" spans="2:14">
      <c r="B19" s="79" t="s">
        <v>1728</v>
      </c>
      <c r="C19" s="76" t="s">
        <v>1729</v>
      </c>
      <c r="D19" s="89" t="s">
        <v>120</v>
      </c>
      <c r="E19" s="76" t="s">
        <v>1730</v>
      </c>
      <c r="F19" s="89" t="s">
        <v>1718</v>
      </c>
      <c r="G19" s="89" t="s">
        <v>164</v>
      </c>
      <c r="H19" s="86">
        <v>1165.238351</v>
      </c>
      <c r="I19" s="88">
        <v>16820</v>
      </c>
      <c r="J19" s="76"/>
      <c r="K19" s="86">
        <v>195.99309063799998</v>
      </c>
      <c r="L19" s="87">
        <v>1.2759980435778632E-4</v>
      </c>
      <c r="M19" s="87">
        <f t="shared" si="0"/>
        <v>1.8563482327729718E-3</v>
      </c>
      <c r="N19" s="87">
        <f>K19/'סכום נכסי הקרן'!$C$42</f>
        <v>8.3603874265131256E-5</v>
      </c>
    </row>
    <row r="20" spans="2:14">
      <c r="B20" s="79" t="s">
        <v>1731</v>
      </c>
      <c r="C20" s="76" t="s">
        <v>1732</v>
      </c>
      <c r="D20" s="89" t="s">
        <v>120</v>
      </c>
      <c r="E20" s="76" t="s">
        <v>1730</v>
      </c>
      <c r="F20" s="89" t="s">
        <v>1718</v>
      </c>
      <c r="G20" s="89" t="s">
        <v>164</v>
      </c>
      <c r="H20" s="86">
        <v>14141.455980000001</v>
      </c>
      <c r="I20" s="88">
        <v>13170</v>
      </c>
      <c r="J20" s="76"/>
      <c r="K20" s="86">
        <v>1862.4297525659999</v>
      </c>
      <c r="L20" s="87">
        <v>1.03020161315585E-3</v>
      </c>
      <c r="M20" s="87">
        <f t="shared" si="0"/>
        <v>1.7640000311160853E-2</v>
      </c>
      <c r="N20" s="87">
        <f>K20/'סכום נכסי הקרן'!$C$42</f>
        <v>7.9444812240222085E-4</v>
      </c>
    </row>
    <row r="21" spans="2:14">
      <c r="B21" s="79" t="s">
        <v>1733</v>
      </c>
      <c r="C21" s="76" t="s">
        <v>1734</v>
      </c>
      <c r="D21" s="89" t="s">
        <v>120</v>
      </c>
      <c r="E21" s="76" t="s">
        <v>1735</v>
      </c>
      <c r="F21" s="89" t="s">
        <v>1718</v>
      </c>
      <c r="G21" s="89" t="s">
        <v>164</v>
      </c>
      <c r="H21" s="86">
        <v>68724.832800000004</v>
      </c>
      <c r="I21" s="88">
        <v>1311</v>
      </c>
      <c r="J21" s="76"/>
      <c r="K21" s="86">
        <v>900.98255800799996</v>
      </c>
      <c r="L21" s="87">
        <v>3.5688841628156079E-4</v>
      </c>
      <c r="M21" s="87">
        <f t="shared" si="0"/>
        <v>8.5336548032022477E-3</v>
      </c>
      <c r="N21" s="87">
        <f>K21/'סכום נכסי הקרן'!$C$42</f>
        <v>3.843279997757875E-4</v>
      </c>
    </row>
    <row r="22" spans="2:14">
      <c r="B22" s="79" t="s">
        <v>1736</v>
      </c>
      <c r="C22" s="76" t="s">
        <v>1737</v>
      </c>
      <c r="D22" s="89" t="s">
        <v>120</v>
      </c>
      <c r="E22" s="76" t="s">
        <v>1735</v>
      </c>
      <c r="F22" s="89" t="s">
        <v>1718</v>
      </c>
      <c r="G22" s="89" t="s">
        <v>164</v>
      </c>
      <c r="H22" s="86">
        <v>1.0397E-2</v>
      </c>
      <c r="I22" s="88">
        <v>1327</v>
      </c>
      <c r="J22" s="76"/>
      <c r="K22" s="86">
        <v>1.37978E-4</v>
      </c>
      <c r="L22" s="87">
        <v>1.1186748416903483E-10</v>
      </c>
      <c r="M22" s="87">
        <f t="shared" si="0"/>
        <v>1.3068583980576735E-9</v>
      </c>
      <c r="N22" s="87">
        <f>K22/'סכום נכסי הקרן'!$C$42</f>
        <v>5.8856642985748853E-11</v>
      </c>
    </row>
    <row r="23" spans="2:14">
      <c r="B23" s="79" t="s">
        <v>1738</v>
      </c>
      <c r="C23" s="76" t="s">
        <v>1739</v>
      </c>
      <c r="D23" s="89" t="s">
        <v>120</v>
      </c>
      <c r="E23" s="76" t="s">
        <v>1735</v>
      </c>
      <c r="F23" s="89" t="s">
        <v>1718</v>
      </c>
      <c r="G23" s="89" t="s">
        <v>164</v>
      </c>
      <c r="H23" s="86">
        <v>56786.095820000002</v>
      </c>
      <c r="I23" s="88">
        <v>1708</v>
      </c>
      <c r="J23" s="76"/>
      <c r="K23" s="86">
        <v>969.90651660599997</v>
      </c>
      <c r="L23" s="87">
        <v>6.0086620220187582E-4</v>
      </c>
      <c r="M23" s="87">
        <f t="shared" si="0"/>
        <v>9.1864679626999634E-3</v>
      </c>
      <c r="N23" s="87">
        <f>K23/'סכום נכסי הקרן'!$C$42</f>
        <v>4.1372857685595258E-4</v>
      </c>
    </row>
    <row r="24" spans="2:14">
      <c r="B24" s="75"/>
      <c r="C24" s="76"/>
      <c r="D24" s="76"/>
      <c r="E24" s="76"/>
      <c r="F24" s="76"/>
      <c r="G24" s="76"/>
      <c r="H24" s="86"/>
      <c r="I24" s="88"/>
      <c r="J24" s="76"/>
      <c r="K24" s="76"/>
      <c r="L24" s="76"/>
      <c r="M24" s="87"/>
      <c r="N24" s="76"/>
    </row>
    <row r="25" spans="2:14">
      <c r="B25" s="94" t="s">
        <v>261</v>
      </c>
      <c r="C25" s="74"/>
      <c r="D25" s="74"/>
      <c r="E25" s="74"/>
      <c r="F25" s="74"/>
      <c r="G25" s="74"/>
      <c r="H25" s="83"/>
      <c r="I25" s="85"/>
      <c r="J25" s="74"/>
      <c r="K25" s="83">
        <v>8272.4094162750007</v>
      </c>
      <c r="L25" s="74"/>
      <c r="M25" s="84">
        <f t="shared" ref="M25:M39" si="1">K25/$K$11</f>
        <v>7.8352112060113652E-2</v>
      </c>
      <c r="N25" s="84">
        <f>K25/'סכום נכסי הקרן'!$C$42</f>
        <v>3.5287237649889456E-3</v>
      </c>
    </row>
    <row r="26" spans="2:14">
      <c r="B26" s="79" t="s">
        <v>1740</v>
      </c>
      <c r="C26" s="76" t="s">
        <v>1741</v>
      </c>
      <c r="D26" s="89" t="s">
        <v>120</v>
      </c>
      <c r="E26" s="76" t="s">
        <v>1717</v>
      </c>
      <c r="F26" s="89" t="s">
        <v>1742</v>
      </c>
      <c r="G26" s="89" t="s">
        <v>164</v>
      </c>
      <c r="H26" s="86">
        <v>73100.681366000004</v>
      </c>
      <c r="I26" s="88">
        <v>315.60000000000002</v>
      </c>
      <c r="J26" s="76"/>
      <c r="K26" s="86">
        <v>230.70575043899996</v>
      </c>
      <c r="L26" s="87">
        <v>2.7459000588090435E-3</v>
      </c>
      <c r="M26" s="87">
        <f t="shared" si="1"/>
        <v>2.1851291324805761E-3</v>
      </c>
      <c r="N26" s="87">
        <f>K26/'סכום נכסי הקרן'!$C$42</f>
        <v>9.8411094437863213E-5</v>
      </c>
    </row>
    <row r="27" spans="2:14">
      <c r="B27" s="79" t="s">
        <v>1743</v>
      </c>
      <c r="C27" s="76" t="s">
        <v>1744</v>
      </c>
      <c r="D27" s="89" t="s">
        <v>120</v>
      </c>
      <c r="E27" s="76" t="s">
        <v>1717</v>
      </c>
      <c r="F27" s="89" t="s">
        <v>1742</v>
      </c>
      <c r="G27" s="89" t="s">
        <v>164</v>
      </c>
      <c r="H27" s="86">
        <v>543807.63676000002</v>
      </c>
      <c r="I27" s="88">
        <v>325.79000000000002</v>
      </c>
      <c r="J27" s="76"/>
      <c r="K27" s="86">
        <v>1771.6708998129998</v>
      </c>
      <c r="L27" s="87">
        <v>2.3364974817761666E-3</v>
      </c>
      <c r="M27" s="87">
        <f t="shared" si="1"/>
        <v>1.678037798790397E-2</v>
      </c>
      <c r="N27" s="87">
        <f>K27/'סכום נכסי הקרן'!$C$42</f>
        <v>7.5573353461083756E-4</v>
      </c>
    </row>
    <row r="28" spans="2:14">
      <c r="B28" s="79" t="s">
        <v>1745</v>
      </c>
      <c r="C28" s="76" t="s">
        <v>1746</v>
      </c>
      <c r="D28" s="89" t="s">
        <v>120</v>
      </c>
      <c r="E28" s="76" t="s">
        <v>1723</v>
      </c>
      <c r="F28" s="89" t="s">
        <v>1742</v>
      </c>
      <c r="G28" s="89" t="s">
        <v>164</v>
      </c>
      <c r="H28" s="86">
        <v>354241.88921200001</v>
      </c>
      <c r="I28" s="88">
        <v>326.35000000000002</v>
      </c>
      <c r="J28" s="76"/>
      <c r="K28" s="86">
        <v>1156.068405553</v>
      </c>
      <c r="L28" s="87">
        <v>9.263014652803476E-4</v>
      </c>
      <c r="M28" s="87">
        <f t="shared" si="1"/>
        <v>1.0949699984969218E-2</v>
      </c>
      <c r="N28" s="87">
        <f>K28/'סכום נכסי הקרן'!$C$42</f>
        <v>4.931388004807784E-4</v>
      </c>
    </row>
    <row r="29" spans="2:14">
      <c r="B29" s="79" t="s">
        <v>1747</v>
      </c>
      <c r="C29" s="76" t="s">
        <v>1748</v>
      </c>
      <c r="D29" s="89" t="s">
        <v>120</v>
      </c>
      <c r="E29" s="76" t="s">
        <v>1723</v>
      </c>
      <c r="F29" s="89" t="s">
        <v>1742</v>
      </c>
      <c r="G29" s="89" t="s">
        <v>164</v>
      </c>
      <c r="H29" s="86">
        <v>4.3709999999999999E-3</v>
      </c>
      <c r="I29" s="88">
        <v>332.53</v>
      </c>
      <c r="J29" s="76"/>
      <c r="K29" s="86">
        <v>1.4531999999999999E-5</v>
      </c>
      <c r="L29" s="87">
        <v>1.8263373005995136E-11</v>
      </c>
      <c r="M29" s="87">
        <f t="shared" si="1"/>
        <v>1.3763981388753361E-10</v>
      </c>
      <c r="N29" s="87">
        <f>K29/'סכום נכסי הקרן'!$C$42</f>
        <v>6.1988486270920161E-12</v>
      </c>
    </row>
    <row r="30" spans="2:14">
      <c r="B30" s="79" t="s">
        <v>1749</v>
      </c>
      <c r="C30" s="76" t="s">
        <v>1750</v>
      </c>
      <c r="D30" s="89" t="s">
        <v>120</v>
      </c>
      <c r="E30" s="76" t="s">
        <v>1723</v>
      </c>
      <c r="F30" s="89" t="s">
        <v>1742</v>
      </c>
      <c r="G30" s="89" t="s">
        <v>164</v>
      </c>
      <c r="H30" s="86">
        <v>1.8903E-2</v>
      </c>
      <c r="I30" s="88">
        <v>316.7</v>
      </c>
      <c r="J30" s="76"/>
      <c r="K30" s="86">
        <v>6.0017000000000005E-5</v>
      </c>
      <c r="L30" s="87">
        <v>4.4422016061579728E-10</v>
      </c>
      <c r="M30" s="87">
        <f t="shared" si="1"/>
        <v>5.6845091591577939E-10</v>
      </c>
      <c r="N30" s="87">
        <f>K30/'סכום נכסי הקרן'!$C$42</f>
        <v>2.5601176579423451E-11</v>
      </c>
    </row>
    <row r="31" spans="2:14">
      <c r="B31" s="79" t="s">
        <v>1751</v>
      </c>
      <c r="C31" s="76" t="s">
        <v>1752</v>
      </c>
      <c r="D31" s="89" t="s">
        <v>120</v>
      </c>
      <c r="E31" s="76" t="s">
        <v>1723</v>
      </c>
      <c r="F31" s="89" t="s">
        <v>1742</v>
      </c>
      <c r="G31" s="89" t="s">
        <v>164</v>
      </c>
      <c r="H31" s="86">
        <v>175209.12367299999</v>
      </c>
      <c r="I31" s="88">
        <v>355.27</v>
      </c>
      <c r="J31" s="76"/>
      <c r="K31" s="86">
        <v>622.46545360100004</v>
      </c>
      <c r="L31" s="87">
        <v>7.9567458430188727E-4</v>
      </c>
      <c r="M31" s="87">
        <f t="shared" si="1"/>
        <v>5.8956805109455571E-3</v>
      </c>
      <c r="N31" s="87">
        <f>K31/'סכום נכסי הקרן'!$C$42</f>
        <v>2.6552223523718474E-4</v>
      </c>
    </row>
    <row r="32" spans="2:14">
      <c r="B32" s="79" t="s">
        <v>1753</v>
      </c>
      <c r="C32" s="76" t="s">
        <v>1754</v>
      </c>
      <c r="D32" s="89" t="s">
        <v>120</v>
      </c>
      <c r="E32" s="76" t="s">
        <v>1730</v>
      </c>
      <c r="F32" s="89" t="s">
        <v>1742</v>
      </c>
      <c r="G32" s="89" t="s">
        <v>164</v>
      </c>
      <c r="H32" s="86">
        <v>367.968998</v>
      </c>
      <c r="I32" s="88">
        <v>3321.67</v>
      </c>
      <c r="J32" s="76"/>
      <c r="K32" s="86">
        <v>12.222715824000003</v>
      </c>
      <c r="L32" s="87">
        <v>1.609179348658647E-5</v>
      </c>
      <c r="M32" s="87">
        <f t="shared" si="1"/>
        <v>1.1576743264626841E-4</v>
      </c>
      <c r="N32" s="87">
        <f>K32/'סכום נכסי הקרן'!$C$42</f>
        <v>5.2137878616114975E-6</v>
      </c>
    </row>
    <row r="33" spans="2:14">
      <c r="B33" s="79" t="s">
        <v>1755</v>
      </c>
      <c r="C33" s="76" t="s">
        <v>1756</v>
      </c>
      <c r="D33" s="89" t="s">
        <v>120</v>
      </c>
      <c r="E33" s="76" t="s">
        <v>1730</v>
      </c>
      <c r="F33" s="89" t="s">
        <v>1742</v>
      </c>
      <c r="G33" s="89" t="s">
        <v>164</v>
      </c>
      <c r="H33" s="86">
        <v>1630.3769880000002</v>
      </c>
      <c r="I33" s="88">
        <v>3144.84</v>
      </c>
      <c r="J33" s="76"/>
      <c r="K33" s="86">
        <v>51.27274766899999</v>
      </c>
      <c r="L33" s="87">
        <v>3.0418718298617372E-4</v>
      </c>
      <c r="M33" s="87">
        <f t="shared" si="1"/>
        <v>4.8562974447176105E-4</v>
      </c>
      <c r="N33" s="87">
        <f>K33/'סכום נכסי הקרן'!$C$42</f>
        <v>2.1871180945170381E-5</v>
      </c>
    </row>
    <row r="34" spans="2:14">
      <c r="B34" s="79" t="s">
        <v>1757</v>
      </c>
      <c r="C34" s="76" t="s">
        <v>1758</v>
      </c>
      <c r="D34" s="89" t="s">
        <v>120</v>
      </c>
      <c r="E34" s="76" t="s">
        <v>1730</v>
      </c>
      <c r="F34" s="89" t="s">
        <v>1742</v>
      </c>
      <c r="G34" s="89" t="s">
        <v>164</v>
      </c>
      <c r="H34" s="86">
        <v>33032.158451000003</v>
      </c>
      <c r="I34" s="88">
        <v>3245.67</v>
      </c>
      <c r="J34" s="76"/>
      <c r="K34" s="86">
        <v>1072.114857133</v>
      </c>
      <c r="L34" s="87">
        <v>9.0048304639978895E-4</v>
      </c>
      <c r="M34" s="87">
        <f t="shared" si="1"/>
        <v>1.015453409041053E-2</v>
      </c>
      <c r="N34" s="87">
        <f>K34/'סכום נכסי הקרן'!$C$42</f>
        <v>4.5732712016404147E-4</v>
      </c>
    </row>
    <row r="35" spans="2:14">
      <c r="B35" s="79" t="s">
        <v>1759</v>
      </c>
      <c r="C35" s="76" t="s">
        <v>1760</v>
      </c>
      <c r="D35" s="89" t="s">
        <v>120</v>
      </c>
      <c r="E35" s="76" t="s">
        <v>1730</v>
      </c>
      <c r="F35" s="89" t="s">
        <v>1742</v>
      </c>
      <c r="G35" s="89" t="s">
        <v>164</v>
      </c>
      <c r="H35" s="86">
        <v>20196.200423999999</v>
      </c>
      <c r="I35" s="88">
        <v>3563.87</v>
      </c>
      <c r="J35" s="76"/>
      <c r="K35" s="86">
        <v>719.76632802500001</v>
      </c>
      <c r="L35" s="87">
        <v>1.3616521555334369E-3</v>
      </c>
      <c r="M35" s="87">
        <f t="shared" si="1"/>
        <v>6.8172655816043535E-3</v>
      </c>
      <c r="N35" s="87">
        <f>K35/'סכום נכסי הקרן'!$C$42</f>
        <v>3.0702742322494036E-4</v>
      </c>
    </row>
    <row r="36" spans="2:14">
      <c r="B36" s="79" t="s">
        <v>1761</v>
      </c>
      <c r="C36" s="76" t="s">
        <v>1762</v>
      </c>
      <c r="D36" s="89" t="s">
        <v>120</v>
      </c>
      <c r="E36" s="76" t="s">
        <v>1735</v>
      </c>
      <c r="F36" s="89" t="s">
        <v>1742</v>
      </c>
      <c r="G36" s="89" t="s">
        <v>164</v>
      </c>
      <c r="H36" s="86">
        <v>4.3709999999999999E-3</v>
      </c>
      <c r="I36" s="88">
        <v>332.26</v>
      </c>
      <c r="J36" s="76"/>
      <c r="K36" s="86">
        <v>1.4650000000000002E-5</v>
      </c>
      <c r="L36" s="87">
        <v>1.3985118477342022E-11</v>
      </c>
      <c r="M36" s="87">
        <f t="shared" si="1"/>
        <v>1.3875745069174014E-10</v>
      </c>
      <c r="N36" s="87">
        <f>K36/'סכום נכסי הקרן'!$C$42</f>
        <v>6.2491833461944713E-12</v>
      </c>
    </row>
    <row r="37" spans="2:14">
      <c r="B37" s="79" t="s">
        <v>1763</v>
      </c>
      <c r="C37" s="76" t="s">
        <v>1764</v>
      </c>
      <c r="D37" s="89" t="s">
        <v>120</v>
      </c>
      <c r="E37" s="76" t="s">
        <v>1735</v>
      </c>
      <c r="F37" s="89" t="s">
        <v>1742</v>
      </c>
      <c r="G37" s="89" t="s">
        <v>164</v>
      </c>
      <c r="H37" s="86">
        <v>1.1696E-2</v>
      </c>
      <c r="I37" s="88">
        <v>316.33</v>
      </c>
      <c r="J37" s="76"/>
      <c r="K37" s="86">
        <v>3.6860999999999998E-5</v>
      </c>
      <c r="L37" s="87">
        <v>2.3382594585154066E-10</v>
      </c>
      <c r="M37" s="87">
        <f t="shared" si="1"/>
        <v>3.491289003377633E-10</v>
      </c>
      <c r="N37" s="87">
        <f>K37/'סכום נכסי הקרן'!$C$42</f>
        <v>1.5723627803691082E-11</v>
      </c>
    </row>
    <row r="38" spans="2:14">
      <c r="B38" s="79" t="s">
        <v>1765</v>
      </c>
      <c r="C38" s="76" t="s">
        <v>1766</v>
      </c>
      <c r="D38" s="89" t="s">
        <v>120</v>
      </c>
      <c r="E38" s="76" t="s">
        <v>1735</v>
      </c>
      <c r="F38" s="89" t="s">
        <v>1742</v>
      </c>
      <c r="G38" s="89" t="s">
        <v>164</v>
      </c>
      <c r="H38" s="86">
        <v>448402.35215799999</v>
      </c>
      <c r="I38" s="88">
        <v>326</v>
      </c>
      <c r="J38" s="76"/>
      <c r="K38" s="86">
        <v>1461.7916680390001</v>
      </c>
      <c r="L38" s="87">
        <v>1.1341139610509725E-3</v>
      </c>
      <c r="M38" s="87">
        <f t="shared" si="1"/>
        <v>1.3845357358328881E-2</v>
      </c>
      <c r="N38" s="87">
        <f>K38/'סכום נכסי הקרן'!$C$42</f>
        <v>6.2354977116144399E-4</v>
      </c>
    </row>
    <row r="39" spans="2:14">
      <c r="B39" s="79" t="s">
        <v>1767</v>
      </c>
      <c r="C39" s="76" t="s">
        <v>1768</v>
      </c>
      <c r="D39" s="89" t="s">
        <v>120</v>
      </c>
      <c r="E39" s="76" t="s">
        <v>1735</v>
      </c>
      <c r="F39" s="89" t="s">
        <v>1742</v>
      </c>
      <c r="G39" s="89" t="s">
        <v>164</v>
      </c>
      <c r="H39" s="86">
        <v>327906.197186</v>
      </c>
      <c r="I39" s="88">
        <v>358.13</v>
      </c>
      <c r="J39" s="76"/>
      <c r="K39" s="86">
        <v>1174.330464119</v>
      </c>
      <c r="L39" s="87">
        <v>1.4290505217644204E-3</v>
      </c>
      <c r="M39" s="87">
        <f t="shared" si="1"/>
        <v>1.1122669042375456E-2</v>
      </c>
      <c r="N39" s="87">
        <f>K39/'סכום נכסי הקרן'!$C$42</f>
        <v>5.0092876309223739E-4</v>
      </c>
    </row>
    <row r="40" spans="2:14">
      <c r="B40" s="75"/>
      <c r="C40" s="76"/>
      <c r="D40" s="76"/>
      <c r="E40" s="76"/>
      <c r="F40" s="76"/>
      <c r="G40" s="76"/>
      <c r="H40" s="86"/>
      <c r="I40" s="88"/>
      <c r="J40" s="76"/>
      <c r="K40" s="76"/>
      <c r="L40" s="76"/>
      <c r="M40" s="87"/>
      <c r="N40" s="76"/>
    </row>
    <row r="41" spans="2:14">
      <c r="B41" s="73" t="s">
        <v>233</v>
      </c>
      <c r="C41" s="74"/>
      <c r="D41" s="74"/>
      <c r="E41" s="74"/>
      <c r="F41" s="74"/>
      <c r="G41" s="74"/>
      <c r="H41" s="83"/>
      <c r="I41" s="85"/>
      <c r="J41" s="74"/>
      <c r="K41" s="83">
        <v>90542.144567755997</v>
      </c>
      <c r="L41" s="74"/>
      <c r="M41" s="84">
        <f t="shared" ref="M41:M86" si="2">K41/$K$11</f>
        <v>0.85756977203991869</v>
      </c>
      <c r="N41" s="84">
        <f>K41/'סכום נכסי הקרן'!$C$42</f>
        <v>3.8622147574167431E-2</v>
      </c>
    </row>
    <row r="42" spans="2:14">
      <c r="B42" s="94" t="s">
        <v>262</v>
      </c>
      <c r="C42" s="74"/>
      <c r="D42" s="74"/>
      <c r="E42" s="74"/>
      <c r="F42" s="74"/>
      <c r="G42" s="74"/>
      <c r="H42" s="83"/>
      <c r="I42" s="85"/>
      <c r="J42" s="74"/>
      <c r="K42" s="83">
        <v>89187.000096464006</v>
      </c>
      <c r="L42" s="74"/>
      <c r="M42" s="84">
        <f t="shared" si="2"/>
        <v>0.84473452342862287</v>
      </c>
      <c r="N42" s="84">
        <f>K42/'סכום נכסי הקרן'!$C$42</f>
        <v>3.8044089808864673E-2</v>
      </c>
    </row>
    <row r="43" spans="2:14">
      <c r="B43" s="79" t="s">
        <v>1769</v>
      </c>
      <c r="C43" s="76" t="s">
        <v>1770</v>
      </c>
      <c r="D43" s="89" t="s">
        <v>27</v>
      </c>
      <c r="E43" s="76"/>
      <c r="F43" s="89" t="s">
        <v>1718</v>
      </c>
      <c r="G43" s="89" t="s">
        <v>163</v>
      </c>
      <c r="H43" s="86">
        <v>9141.3953800000018</v>
      </c>
      <c r="I43" s="88">
        <v>3371.14</v>
      </c>
      <c r="J43" s="76"/>
      <c r="K43" s="86">
        <v>1068.114572726</v>
      </c>
      <c r="L43" s="87">
        <v>4.5981065432939216E-4</v>
      </c>
      <c r="M43" s="87">
        <f t="shared" si="2"/>
        <v>1.0116645403287168E-2</v>
      </c>
      <c r="N43" s="87">
        <f>K43/'סכום נכסי הקרן'!$C$42</f>
        <v>4.5562073718136121E-4</v>
      </c>
    </row>
    <row r="44" spans="2:14">
      <c r="B44" s="79" t="s">
        <v>1771</v>
      </c>
      <c r="C44" s="76" t="s">
        <v>1772</v>
      </c>
      <c r="D44" s="89" t="s">
        <v>27</v>
      </c>
      <c r="E44" s="76"/>
      <c r="F44" s="89" t="s">
        <v>1718</v>
      </c>
      <c r="G44" s="89" t="s">
        <v>163</v>
      </c>
      <c r="H44" s="86">
        <v>379.88104200000004</v>
      </c>
      <c r="I44" s="88">
        <v>449.32</v>
      </c>
      <c r="J44" s="76"/>
      <c r="K44" s="86">
        <v>5.9160512430000001</v>
      </c>
      <c r="L44" s="87">
        <v>8.6514521106431244E-7</v>
      </c>
      <c r="M44" s="87">
        <f t="shared" si="2"/>
        <v>5.603386953176658E-5</v>
      </c>
      <c r="N44" s="87">
        <f>K44/'סכום נכסי הקרן'!$C$42</f>
        <v>2.523582860272266E-6</v>
      </c>
    </row>
    <row r="45" spans="2:14">
      <c r="B45" s="79" t="s">
        <v>1773</v>
      </c>
      <c r="C45" s="76" t="s">
        <v>1774</v>
      </c>
      <c r="D45" s="89" t="s">
        <v>27</v>
      </c>
      <c r="E45" s="76"/>
      <c r="F45" s="89" t="s">
        <v>1718</v>
      </c>
      <c r="G45" s="89" t="s">
        <v>163</v>
      </c>
      <c r="H45" s="86">
        <v>15511.308778999999</v>
      </c>
      <c r="I45" s="88">
        <v>5940.9</v>
      </c>
      <c r="J45" s="76"/>
      <c r="K45" s="86">
        <v>3193.9583160090015</v>
      </c>
      <c r="L45" s="87">
        <v>5.4262472822951837E-4</v>
      </c>
      <c r="M45" s="87">
        <f t="shared" si="2"/>
        <v>3.025157089044999E-2</v>
      </c>
      <c r="N45" s="87">
        <f>K45/'סכום נכסי הקרן'!$C$42</f>
        <v>1.3624321581462654E-3</v>
      </c>
    </row>
    <row r="46" spans="2:14">
      <c r="B46" s="79" t="s">
        <v>1775</v>
      </c>
      <c r="C46" s="76" t="s">
        <v>1776</v>
      </c>
      <c r="D46" s="89" t="s">
        <v>27</v>
      </c>
      <c r="E46" s="76"/>
      <c r="F46" s="89" t="s">
        <v>1718</v>
      </c>
      <c r="G46" s="89" t="s">
        <v>165</v>
      </c>
      <c r="H46" s="86">
        <v>3325.8715000000002</v>
      </c>
      <c r="I46" s="88">
        <v>5500.1</v>
      </c>
      <c r="J46" s="76"/>
      <c r="K46" s="86">
        <v>710.26607600400007</v>
      </c>
      <c r="L46" s="87">
        <v>2.215684575055118E-4</v>
      </c>
      <c r="M46" s="87">
        <f t="shared" si="2"/>
        <v>6.7272839603509061E-3</v>
      </c>
      <c r="N46" s="87">
        <f>K46/'סכום נכסי הקרן'!$C$42</f>
        <v>3.0297494426833401E-4</v>
      </c>
    </row>
    <row r="47" spans="2:14">
      <c r="B47" s="79" t="s">
        <v>1777</v>
      </c>
      <c r="C47" s="76" t="s">
        <v>1778</v>
      </c>
      <c r="D47" s="89" t="s">
        <v>1475</v>
      </c>
      <c r="E47" s="76"/>
      <c r="F47" s="89" t="s">
        <v>1718</v>
      </c>
      <c r="G47" s="89" t="s">
        <v>163</v>
      </c>
      <c r="H47" s="86">
        <v>8528.4847750000008</v>
      </c>
      <c r="I47" s="88">
        <v>5404</v>
      </c>
      <c r="J47" s="76"/>
      <c r="K47" s="86">
        <v>1597.4077135570003</v>
      </c>
      <c r="L47" s="87">
        <v>5.0197085197174816E-5</v>
      </c>
      <c r="M47" s="87">
        <f t="shared" si="2"/>
        <v>1.5129844508429406E-2</v>
      </c>
      <c r="N47" s="87">
        <f>K47/'סכום נכסי הקרן'!$C$42</f>
        <v>6.8139888605071625E-4</v>
      </c>
    </row>
    <row r="48" spans="2:14">
      <c r="B48" s="79" t="s">
        <v>1779</v>
      </c>
      <c r="C48" s="76" t="s">
        <v>1780</v>
      </c>
      <c r="D48" s="89" t="s">
        <v>1475</v>
      </c>
      <c r="E48" s="76"/>
      <c r="F48" s="89" t="s">
        <v>1718</v>
      </c>
      <c r="G48" s="89" t="s">
        <v>163</v>
      </c>
      <c r="H48" s="86">
        <v>4371.1454000000003</v>
      </c>
      <c r="I48" s="88">
        <v>12771</v>
      </c>
      <c r="J48" s="76"/>
      <c r="K48" s="86">
        <v>1934.8563013319999</v>
      </c>
      <c r="L48" s="87">
        <v>4.2685611195238215E-5</v>
      </c>
      <c r="M48" s="87">
        <f t="shared" si="2"/>
        <v>1.8325988247623048E-2</v>
      </c>
      <c r="N48" s="87">
        <f>K48/'סכום נכסי הקרן'!$C$42</f>
        <v>8.2534278331490541E-4</v>
      </c>
    </row>
    <row r="49" spans="2:14">
      <c r="B49" s="79" t="s">
        <v>1781</v>
      </c>
      <c r="C49" s="76" t="s">
        <v>1782</v>
      </c>
      <c r="D49" s="89" t="s">
        <v>1475</v>
      </c>
      <c r="E49" s="76"/>
      <c r="F49" s="89" t="s">
        <v>1718</v>
      </c>
      <c r="G49" s="89" t="s">
        <v>163</v>
      </c>
      <c r="H49" s="86">
        <v>6626.9415009999993</v>
      </c>
      <c r="I49" s="88">
        <v>5864</v>
      </c>
      <c r="J49" s="76"/>
      <c r="K49" s="86">
        <v>1346.900942812</v>
      </c>
      <c r="L49" s="87">
        <v>2.9575079214895789E-5</v>
      </c>
      <c r="M49" s="87">
        <f t="shared" si="2"/>
        <v>1.2757170044975725E-2</v>
      </c>
      <c r="N49" s="87">
        <f>K49/'סכום נכסי הקרן'!$C$42</f>
        <v>5.7454136114637412E-4</v>
      </c>
    </row>
    <row r="50" spans="2:14">
      <c r="B50" s="79" t="s">
        <v>1783</v>
      </c>
      <c r="C50" s="76" t="s">
        <v>1784</v>
      </c>
      <c r="D50" s="89" t="s">
        <v>124</v>
      </c>
      <c r="E50" s="76"/>
      <c r="F50" s="89" t="s">
        <v>1718</v>
      </c>
      <c r="G50" s="89" t="s">
        <v>173</v>
      </c>
      <c r="H50" s="86">
        <v>142216.194345</v>
      </c>
      <c r="I50" s="88">
        <v>1653</v>
      </c>
      <c r="J50" s="76"/>
      <c r="K50" s="86">
        <v>7563.337238991</v>
      </c>
      <c r="L50" s="87">
        <v>4.2106139674846585E-5</v>
      </c>
      <c r="M50" s="87">
        <f t="shared" si="2"/>
        <v>7.1636136109508225E-2</v>
      </c>
      <c r="N50" s="87">
        <f>K50/'סכום נכסי הקרן'!$C$42</f>
        <v>3.2262580966249165E-3</v>
      </c>
    </row>
    <row r="51" spans="2:14">
      <c r="B51" s="79" t="s">
        <v>1785</v>
      </c>
      <c r="C51" s="76" t="s">
        <v>1786</v>
      </c>
      <c r="D51" s="89" t="s">
        <v>1475</v>
      </c>
      <c r="E51" s="76"/>
      <c r="F51" s="89" t="s">
        <v>1718</v>
      </c>
      <c r="G51" s="89" t="s">
        <v>163</v>
      </c>
      <c r="H51" s="86">
        <v>2765.2245899999998</v>
      </c>
      <c r="I51" s="88">
        <v>10007</v>
      </c>
      <c r="J51" s="76"/>
      <c r="K51" s="86">
        <v>959.09774168399997</v>
      </c>
      <c r="L51" s="87">
        <v>1.1923423352568111E-5</v>
      </c>
      <c r="M51" s="87">
        <f t="shared" si="2"/>
        <v>9.0840926689608817E-3</v>
      </c>
      <c r="N51" s="87">
        <f>K51/'סכום נכסי הקרן'!$C$42</f>
        <v>4.0911792728357536E-4</v>
      </c>
    </row>
    <row r="52" spans="2:14">
      <c r="B52" s="79" t="s">
        <v>1787</v>
      </c>
      <c r="C52" s="76" t="s">
        <v>1788</v>
      </c>
      <c r="D52" s="89" t="s">
        <v>27</v>
      </c>
      <c r="E52" s="76"/>
      <c r="F52" s="89" t="s">
        <v>1718</v>
      </c>
      <c r="G52" s="89" t="s">
        <v>172</v>
      </c>
      <c r="H52" s="86">
        <v>20337.148326999999</v>
      </c>
      <c r="I52" s="88">
        <v>3530</v>
      </c>
      <c r="J52" s="76"/>
      <c r="K52" s="86">
        <v>1816.864700976</v>
      </c>
      <c r="L52" s="87">
        <v>3.5939138355148476E-4</v>
      </c>
      <c r="M52" s="87">
        <f t="shared" si="2"/>
        <v>1.7208431000630749E-2</v>
      </c>
      <c r="N52" s="87">
        <f>K52/'סכום נכסי הקרן'!$C$42</f>
        <v>7.7501164721008981E-4</v>
      </c>
    </row>
    <row r="53" spans="2:14">
      <c r="B53" s="79" t="s">
        <v>1789</v>
      </c>
      <c r="C53" s="76" t="s">
        <v>1790</v>
      </c>
      <c r="D53" s="89" t="s">
        <v>123</v>
      </c>
      <c r="E53" s="76"/>
      <c r="F53" s="89" t="s">
        <v>1718</v>
      </c>
      <c r="G53" s="89" t="s">
        <v>163</v>
      </c>
      <c r="H53" s="86">
        <v>61428.262201999991</v>
      </c>
      <c r="I53" s="88">
        <v>459.5</v>
      </c>
      <c r="J53" s="76"/>
      <c r="K53" s="86">
        <v>978.32308955799999</v>
      </c>
      <c r="L53" s="87">
        <v>3.0637537257855357E-4</v>
      </c>
      <c r="M53" s="87">
        <f t="shared" si="2"/>
        <v>9.2661855194494901E-3</v>
      </c>
      <c r="N53" s="87">
        <f>K53/'סכום נכסי הקרן'!$C$42</f>
        <v>4.1731879579954775E-4</v>
      </c>
    </row>
    <row r="54" spans="2:14">
      <c r="B54" s="79" t="s">
        <v>1791</v>
      </c>
      <c r="C54" s="76" t="s">
        <v>1792</v>
      </c>
      <c r="D54" s="89" t="s">
        <v>1475</v>
      </c>
      <c r="E54" s="76"/>
      <c r="F54" s="89" t="s">
        <v>1718</v>
      </c>
      <c r="G54" s="89" t="s">
        <v>163</v>
      </c>
      <c r="H54" s="86">
        <v>11647.092714</v>
      </c>
      <c r="I54" s="88">
        <v>6870</v>
      </c>
      <c r="J54" s="76"/>
      <c r="K54" s="86">
        <v>2773.3381640380003</v>
      </c>
      <c r="L54" s="87">
        <v>8.8018172649365965E-5</v>
      </c>
      <c r="M54" s="87">
        <f t="shared" si="2"/>
        <v>2.6267667818977741E-2</v>
      </c>
      <c r="N54" s="87">
        <f>K54/'סכום נכסי הקרן'!$C$42</f>
        <v>1.1830101479912505E-3</v>
      </c>
    </row>
    <row r="55" spans="2:14">
      <c r="B55" s="79" t="s">
        <v>1793</v>
      </c>
      <c r="C55" s="76" t="s">
        <v>1794</v>
      </c>
      <c r="D55" s="89" t="s">
        <v>1475</v>
      </c>
      <c r="E55" s="76"/>
      <c r="F55" s="89" t="s">
        <v>1718</v>
      </c>
      <c r="G55" s="89" t="s">
        <v>163</v>
      </c>
      <c r="H55" s="86">
        <v>3639.4536699999999</v>
      </c>
      <c r="I55" s="88">
        <v>6348</v>
      </c>
      <c r="J55" s="76"/>
      <c r="K55" s="86">
        <v>800.75871075600003</v>
      </c>
      <c r="L55" s="87">
        <v>3.1510421385281385E-4</v>
      </c>
      <c r="M55" s="87">
        <f t="shared" si="2"/>
        <v>7.5843848002530422E-3</v>
      </c>
      <c r="N55" s="87">
        <f>K55/'סכום נכסי הקרן'!$C$42</f>
        <v>3.415759726673413E-4</v>
      </c>
    </row>
    <row r="56" spans="2:14">
      <c r="B56" s="79" t="s">
        <v>1795</v>
      </c>
      <c r="C56" s="76" t="s">
        <v>1796</v>
      </c>
      <c r="D56" s="89" t="s">
        <v>123</v>
      </c>
      <c r="E56" s="76"/>
      <c r="F56" s="89" t="s">
        <v>1718</v>
      </c>
      <c r="G56" s="89" t="s">
        <v>163</v>
      </c>
      <c r="H56" s="86">
        <v>45136.827499999999</v>
      </c>
      <c r="I56" s="88">
        <v>569.70000000000005</v>
      </c>
      <c r="J56" s="76"/>
      <c r="K56" s="86">
        <v>891.26285872300002</v>
      </c>
      <c r="L56" s="87">
        <v>1.4699728954290889E-3</v>
      </c>
      <c r="M56" s="87">
        <f t="shared" si="2"/>
        <v>8.4415946875519461E-3</v>
      </c>
      <c r="N56" s="87">
        <f>K56/'סכום נכסי הקרן'!$C$42</f>
        <v>3.8018191220569601E-4</v>
      </c>
    </row>
    <row r="57" spans="2:14">
      <c r="B57" s="79" t="s">
        <v>1797</v>
      </c>
      <c r="C57" s="76" t="s">
        <v>1798</v>
      </c>
      <c r="D57" s="89" t="s">
        <v>27</v>
      </c>
      <c r="E57" s="76"/>
      <c r="F57" s="89" t="s">
        <v>1718</v>
      </c>
      <c r="G57" s="89" t="s">
        <v>165</v>
      </c>
      <c r="H57" s="86">
        <v>9027.3654999999981</v>
      </c>
      <c r="I57" s="88">
        <v>3691</v>
      </c>
      <c r="J57" s="76"/>
      <c r="K57" s="86">
        <v>1293.7491953159999</v>
      </c>
      <c r="L57" s="87">
        <v>1.583748333333333E-3</v>
      </c>
      <c r="M57" s="87">
        <f t="shared" si="2"/>
        <v>1.2253743356760294E-2</v>
      </c>
      <c r="N57" s="87">
        <f>K57/'סכום נכסי הקרן'!$C$42</f>
        <v>5.5186866385810538E-4</v>
      </c>
    </row>
    <row r="58" spans="2:14">
      <c r="B58" s="79" t="s">
        <v>1799</v>
      </c>
      <c r="C58" s="76" t="s">
        <v>1800</v>
      </c>
      <c r="D58" s="89" t="s">
        <v>123</v>
      </c>
      <c r="E58" s="76"/>
      <c r="F58" s="89" t="s">
        <v>1718</v>
      </c>
      <c r="G58" s="89" t="s">
        <v>163</v>
      </c>
      <c r="H58" s="86">
        <v>56843.191996999994</v>
      </c>
      <c r="I58" s="88">
        <v>2703</v>
      </c>
      <c r="J58" s="76"/>
      <c r="K58" s="86">
        <v>5325.410148424</v>
      </c>
      <c r="L58" s="87">
        <v>1.1711197797745978E-4</v>
      </c>
      <c r="M58" s="87">
        <f t="shared" si="2"/>
        <v>5.0439613384521201E-2</v>
      </c>
      <c r="N58" s="87">
        <f>K58/'סכום נכסי הקרן'!$C$42</f>
        <v>2.2716357959854118E-3</v>
      </c>
    </row>
    <row r="59" spans="2:14">
      <c r="B59" s="79" t="s">
        <v>1801</v>
      </c>
      <c r="C59" s="76" t="s">
        <v>1802</v>
      </c>
      <c r="D59" s="89" t="s">
        <v>1694</v>
      </c>
      <c r="E59" s="76"/>
      <c r="F59" s="89" t="s">
        <v>1718</v>
      </c>
      <c r="G59" s="89" t="s">
        <v>168</v>
      </c>
      <c r="H59" s="86">
        <v>189847.639276</v>
      </c>
      <c r="I59" s="88">
        <v>2778</v>
      </c>
      <c r="J59" s="76"/>
      <c r="K59" s="86">
        <v>2358.465490136</v>
      </c>
      <c r="L59" s="87">
        <v>1.2076921786483741E-3</v>
      </c>
      <c r="M59" s="87">
        <f t="shared" si="2"/>
        <v>2.2338201976499435E-2</v>
      </c>
      <c r="N59" s="87">
        <f>K59/'סכום נכסי הקרן'!$C$42</f>
        <v>1.0060398132103938E-3</v>
      </c>
    </row>
    <row r="60" spans="2:14">
      <c r="B60" s="79" t="s">
        <v>1803</v>
      </c>
      <c r="C60" s="76" t="s">
        <v>1804</v>
      </c>
      <c r="D60" s="89" t="s">
        <v>27</v>
      </c>
      <c r="E60" s="76"/>
      <c r="F60" s="89" t="s">
        <v>1718</v>
      </c>
      <c r="G60" s="89" t="s">
        <v>165</v>
      </c>
      <c r="H60" s="86">
        <v>50512.409848999996</v>
      </c>
      <c r="I60" s="88">
        <v>2227</v>
      </c>
      <c r="J60" s="76"/>
      <c r="K60" s="86">
        <v>4367.8058570769999</v>
      </c>
      <c r="L60" s="87">
        <v>1.9843108505284722E-4</v>
      </c>
      <c r="M60" s="87">
        <f t="shared" si="2"/>
        <v>4.1369665927949183E-2</v>
      </c>
      <c r="N60" s="87">
        <f>K60/'סכום נכסי הקרן'!$C$42</f>
        <v>1.863154922966297E-3</v>
      </c>
    </row>
    <row r="61" spans="2:14">
      <c r="B61" s="79" t="s">
        <v>1805</v>
      </c>
      <c r="C61" s="76" t="s">
        <v>1806</v>
      </c>
      <c r="D61" s="89" t="s">
        <v>124</v>
      </c>
      <c r="E61" s="76"/>
      <c r="F61" s="89" t="s">
        <v>1718</v>
      </c>
      <c r="G61" s="89" t="s">
        <v>173</v>
      </c>
      <c r="H61" s="86">
        <v>1173.557515</v>
      </c>
      <c r="I61" s="88">
        <v>23090</v>
      </c>
      <c r="J61" s="76"/>
      <c r="K61" s="86">
        <v>871.80603432600003</v>
      </c>
      <c r="L61" s="87">
        <v>5.2745321930474958E-5</v>
      </c>
      <c r="M61" s="87">
        <f t="shared" si="2"/>
        <v>8.2573094075598253E-3</v>
      </c>
      <c r="N61" s="87">
        <f>K61/'סכום נכסי הקרן'!$C$42</f>
        <v>3.7188230381036752E-4</v>
      </c>
    </row>
    <row r="62" spans="2:14">
      <c r="B62" s="79" t="s">
        <v>1807</v>
      </c>
      <c r="C62" s="76" t="s">
        <v>1808</v>
      </c>
      <c r="D62" s="89" t="s">
        <v>123</v>
      </c>
      <c r="E62" s="76"/>
      <c r="F62" s="89" t="s">
        <v>1718</v>
      </c>
      <c r="G62" s="89" t="s">
        <v>163</v>
      </c>
      <c r="H62" s="86">
        <v>248.86071100000001</v>
      </c>
      <c r="I62" s="88">
        <v>30830</v>
      </c>
      <c r="J62" s="76"/>
      <c r="K62" s="86">
        <v>265.924542051</v>
      </c>
      <c r="L62" s="87">
        <v>2.1903778558237142E-6</v>
      </c>
      <c r="M62" s="87">
        <f t="shared" si="2"/>
        <v>2.5187038587962595E-3</v>
      </c>
      <c r="N62" s="87">
        <f>K62/'סכום נכסי הקרן'!$C$42</f>
        <v>1.1343421293716726E-4</v>
      </c>
    </row>
    <row r="63" spans="2:14">
      <c r="B63" s="79" t="s">
        <v>1809</v>
      </c>
      <c r="C63" s="76" t="s">
        <v>1810</v>
      </c>
      <c r="D63" s="89" t="s">
        <v>1475</v>
      </c>
      <c r="E63" s="76"/>
      <c r="F63" s="89" t="s">
        <v>1718</v>
      </c>
      <c r="G63" s="89" t="s">
        <v>163</v>
      </c>
      <c r="H63" s="86">
        <v>9953.8582750000005</v>
      </c>
      <c r="I63" s="88">
        <v>4415</v>
      </c>
      <c r="J63" s="76"/>
      <c r="K63" s="86">
        <v>1523.1782132880003</v>
      </c>
      <c r="L63" s="87">
        <v>2.9668728092399404E-4</v>
      </c>
      <c r="M63" s="87">
        <f t="shared" si="2"/>
        <v>1.4426779919798124E-2</v>
      </c>
      <c r="N63" s="87">
        <f>K63/'סכום נכסי הקרן'!$C$42</f>
        <v>6.4973514837990583E-4</v>
      </c>
    </row>
    <row r="64" spans="2:14">
      <c r="B64" s="79" t="s">
        <v>1811</v>
      </c>
      <c r="C64" s="76" t="s">
        <v>1812</v>
      </c>
      <c r="D64" s="89" t="s">
        <v>27</v>
      </c>
      <c r="E64" s="76"/>
      <c r="F64" s="89" t="s">
        <v>1718</v>
      </c>
      <c r="G64" s="89" t="s">
        <v>165</v>
      </c>
      <c r="H64" s="86">
        <v>9071.0769539999983</v>
      </c>
      <c r="I64" s="88">
        <v>2557</v>
      </c>
      <c r="J64" s="76"/>
      <c r="K64" s="86">
        <v>900.60551114100008</v>
      </c>
      <c r="L64" s="87">
        <v>1.2866775821276594E-3</v>
      </c>
      <c r="M64" s="87">
        <f t="shared" si="2"/>
        <v>8.5300836044270804E-3</v>
      </c>
      <c r="N64" s="87">
        <f>K64/'סכום נכסי הקרן'!$C$42</f>
        <v>3.8416716462206802E-4</v>
      </c>
    </row>
    <row r="65" spans="2:14">
      <c r="B65" s="79" t="s">
        <v>1813</v>
      </c>
      <c r="C65" s="76" t="s">
        <v>1814</v>
      </c>
      <c r="D65" s="89" t="s">
        <v>1475</v>
      </c>
      <c r="E65" s="76"/>
      <c r="F65" s="89" t="s">
        <v>1718</v>
      </c>
      <c r="G65" s="89" t="s">
        <v>163</v>
      </c>
      <c r="H65" s="86">
        <v>6060.212998</v>
      </c>
      <c r="I65" s="88">
        <v>14318</v>
      </c>
      <c r="J65" s="76"/>
      <c r="K65" s="86">
        <v>3007.4526953400004</v>
      </c>
      <c r="L65" s="87">
        <v>2.3668084350712753E-5</v>
      </c>
      <c r="M65" s="87">
        <f t="shared" si="2"/>
        <v>2.8485083213746147E-2</v>
      </c>
      <c r="N65" s="87">
        <f>K65/'סכום נכסי הקרן'!$C$42</f>
        <v>1.2828753104564097E-3</v>
      </c>
    </row>
    <row r="66" spans="2:14">
      <c r="B66" s="79" t="s">
        <v>1815</v>
      </c>
      <c r="C66" s="76" t="s">
        <v>1816</v>
      </c>
      <c r="D66" s="89" t="s">
        <v>123</v>
      </c>
      <c r="E66" s="76"/>
      <c r="F66" s="89" t="s">
        <v>1718</v>
      </c>
      <c r="G66" s="89" t="s">
        <v>163</v>
      </c>
      <c r="H66" s="86">
        <v>232605.29034499999</v>
      </c>
      <c r="I66" s="88">
        <v>737.5</v>
      </c>
      <c r="J66" s="76"/>
      <c r="K66" s="86">
        <v>5945.7982805290003</v>
      </c>
      <c r="L66" s="87">
        <v>1.0920436166431925E-3</v>
      </c>
      <c r="M66" s="87">
        <f t="shared" si="2"/>
        <v>5.6315618548364227E-2</v>
      </c>
      <c r="N66" s="87">
        <f>K66/'סכום נכסי הקרן'!$C$42</f>
        <v>2.5362719177142354E-3</v>
      </c>
    </row>
    <row r="67" spans="2:14">
      <c r="B67" s="79" t="s">
        <v>1817</v>
      </c>
      <c r="C67" s="76" t="s">
        <v>1818</v>
      </c>
      <c r="D67" s="89" t="s">
        <v>1475</v>
      </c>
      <c r="E67" s="76"/>
      <c r="F67" s="89" t="s">
        <v>1718</v>
      </c>
      <c r="G67" s="89" t="s">
        <v>163</v>
      </c>
      <c r="H67" s="86">
        <v>3285.310121</v>
      </c>
      <c r="I67" s="88">
        <v>28425</v>
      </c>
      <c r="J67" s="76"/>
      <c r="K67" s="86">
        <v>3236.7220273870003</v>
      </c>
      <c r="L67" s="87">
        <v>1.9497389442136499E-4</v>
      </c>
      <c r="M67" s="87">
        <f t="shared" si="2"/>
        <v>3.0656607311810295E-2</v>
      </c>
      <c r="N67" s="87">
        <f>K67/'סכום נכסי הקרן'!$C$42</f>
        <v>1.3806736784851635E-3</v>
      </c>
    </row>
    <row r="68" spans="2:14">
      <c r="B68" s="79" t="s">
        <v>1819</v>
      </c>
      <c r="C68" s="76" t="s">
        <v>1820</v>
      </c>
      <c r="D68" s="89" t="s">
        <v>27</v>
      </c>
      <c r="E68" s="76"/>
      <c r="F68" s="89" t="s">
        <v>1718</v>
      </c>
      <c r="G68" s="89" t="s">
        <v>165</v>
      </c>
      <c r="H68" s="86">
        <v>13636.073151000002</v>
      </c>
      <c r="I68" s="88">
        <v>3494.5</v>
      </c>
      <c r="J68" s="76"/>
      <c r="K68" s="86">
        <v>1850.203030975</v>
      </c>
      <c r="L68" s="87">
        <v>1.2067321372566373E-3</v>
      </c>
      <c r="M68" s="87">
        <f t="shared" si="2"/>
        <v>1.7524194937899092E-2</v>
      </c>
      <c r="N68" s="87">
        <f>K68/'סכום נכסי הקרן'!$C$42</f>
        <v>7.8923262581894209E-4</v>
      </c>
    </row>
    <row r="69" spans="2:14">
      <c r="B69" s="79" t="s">
        <v>1821</v>
      </c>
      <c r="C69" s="76" t="s">
        <v>1822</v>
      </c>
      <c r="D69" s="89" t="s">
        <v>1475</v>
      </c>
      <c r="E69" s="76"/>
      <c r="F69" s="89" t="s">
        <v>1718</v>
      </c>
      <c r="G69" s="89" t="s">
        <v>163</v>
      </c>
      <c r="H69" s="86">
        <v>370.59710999999993</v>
      </c>
      <c r="I69" s="88">
        <v>16472</v>
      </c>
      <c r="J69" s="76"/>
      <c r="K69" s="86">
        <v>211.581124155</v>
      </c>
      <c r="L69" s="87">
        <v>1.9924575806451609E-5</v>
      </c>
      <c r="M69" s="87">
        <f t="shared" si="2"/>
        <v>2.0039902663645296E-3</v>
      </c>
      <c r="N69" s="87">
        <f>K69/'סכום נכסי הקרן'!$C$42</f>
        <v>9.0253190268841675E-5</v>
      </c>
    </row>
    <row r="70" spans="2:14">
      <c r="B70" s="79" t="s">
        <v>1823</v>
      </c>
      <c r="C70" s="76" t="s">
        <v>1824</v>
      </c>
      <c r="D70" s="89" t="s">
        <v>27</v>
      </c>
      <c r="E70" s="76"/>
      <c r="F70" s="89" t="s">
        <v>1718</v>
      </c>
      <c r="G70" s="89" t="s">
        <v>165</v>
      </c>
      <c r="H70" s="86">
        <v>10478.243682999997</v>
      </c>
      <c r="I70" s="88">
        <v>5170</v>
      </c>
      <c r="J70" s="76"/>
      <c r="K70" s="86">
        <v>2103.4106004239998</v>
      </c>
      <c r="L70" s="87">
        <v>1.9217319913801003E-3</v>
      </c>
      <c r="M70" s="87">
        <f t="shared" si="2"/>
        <v>1.9922450011796357E-2</v>
      </c>
      <c r="N70" s="87">
        <f>K70/'סכום נכסי הקרן'!$C$42</f>
        <v>8.9724221804631887E-4</v>
      </c>
    </row>
    <row r="71" spans="2:14">
      <c r="B71" s="79" t="s">
        <v>1825</v>
      </c>
      <c r="C71" s="76" t="s">
        <v>1826</v>
      </c>
      <c r="D71" s="89" t="s">
        <v>1472</v>
      </c>
      <c r="E71" s="76"/>
      <c r="F71" s="89" t="s">
        <v>1718</v>
      </c>
      <c r="G71" s="89" t="s">
        <v>163</v>
      </c>
      <c r="H71" s="86">
        <v>7575.9599289999996</v>
      </c>
      <c r="I71" s="88">
        <v>6194</v>
      </c>
      <c r="J71" s="76"/>
      <c r="K71" s="86">
        <v>1626.4376843369998</v>
      </c>
      <c r="L71" s="87">
        <v>2.0671104854024555E-4</v>
      </c>
      <c r="M71" s="87">
        <f t="shared" si="2"/>
        <v>1.5404801828503702E-2</v>
      </c>
      <c r="N71" s="87">
        <f>K71/'סכום נכסי הקרן'!$C$42</f>
        <v>6.9378206761651047E-4</v>
      </c>
    </row>
    <row r="72" spans="2:14">
      <c r="B72" s="79" t="s">
        <v>1827</v>
      </c>
      <c r="C72" s="76" t="s">
        <v>1828</v>
      </c>
      <c r="D72" s="89" t="s">
        <v>27</v>
      </c>
      <c r="E72" s="76"/>
      <c r="F72" s="89" t="s">
        <v>1718</v>
      </c>
      <c r="G72" s="89" t="s">
        <v>165</v>
      </c>
      <c r="H72" s="86">
        <v>4832.016165</v>
      </c>
      <c r="I72" s="88">
        <v>11129.4</v>
      </c>
      <c r="J72" s="76"/>
      <c r="K72" s="86">
        <v>2088.0704677410004</v>
      </c>
      <c r="L72" s="87">
        <v>8.9399847528626078E-4</v>
      </c>
      <c r="M72" s="87">
        <f t="shared" si="2"/>
        <v>1.9777155970542703E-2</v>
      </c>
      <c r="N72" s="87">
        <f>K72/'סכום נכסי הקרן'!$C$42</f>
        <v>8.9069864796502104E-4</v>
      </c>
    </row>
    <row r="73" spans="2:14">
      <c r="B73" s="79" t="s">
        <v>1829</v>
      </c>
      <c r="C73" s="76" t="s">
        <v>1830</v>
      </c>
      <c r="D73" s="89" t="s">
        <v>27</v>
      </c>
      <c r="E73" s="76"/>
      <c r="F73" s="89" t="s">
        <v>1718</v>
      </c>
      <c r="G73" s="89" t="s">
        <v>165</v>
      </c>
      <c r="H73" s="86">
        <v>4449.3698969999996</v>
      </c>
      <c r="I73" s="88">
        <v>5164.7</v>
      </c>
      <c r="J73" s="76"/>
      <c r="K73" s="86">
        <v>892.25426609300007</v>
      </c>
      <c r="L73" s="87">
        <v>1.0271781099739498E-3</v>
      </c>
      <c r="M73" s="87">
        <f t="shared" si="2"/>
        <v>8.4509848008118924E-3</v>
      </c>
      <c r="N73" s="87">
        <f>K73/'סכום נכסי הקרן'!$C$42</f>
        <v>3.8060481230302697E-4</v>
      </c>
    </row>
    <row r="74" spans="2:14">
      <c r="B74" s="79" t="s">
        <v>1831</v>
      </c>
      <c r="C74" s="76" t="s">
        <v>1832</v>
      </c>
      <c r="D74" s="89" t="s">
        <v>1475</v>
      </c>
      <c r="E74" s="76"/>
      <c r="F74" s="89" t="s">
        <v>1718</v>
      </c>
      <c r="G74" s="89" t="s">
        <v>163</v>
      </c>
      <c r="H74" s="86">
        <v>2647.6407789999998</v>
      </c>
      <c r="I74" s="88">
        <v>15280</v>
      </c>
      <c r="J74" s="76"/>
      <c r="K74" s="86">
        <v>1402.203265098</v>
      </c>
      <c r="L74" s="87">
        <v>1.8617906675207126E-4</v>
      </c>
      <c r="M74" s="87">
        <f t="shared" si="2"/>
        <v>1.3280965898746262E-2</v>
      </c>
      <c r="N74" s="87">
        <f>K74/'סכום נכסי הקרן'!$C$42</f>
        <v>5.9813141926484171E-4</v>
      </c>
    </row>
    <row r="75" spans="2:14">
      <c r="B75" s="79" t="s">
        <v>1833</v>
      </c>
      <c r="C75" s="76" t="s">
        <v>1834</v>
      </c>
      <c r="D75" s="89" t="s">
        <v>123</v>
      </c>
      <c r="E75" s="76"/>
      <c r="F75" s="89" t="s">
        <v>1718</v>
      </c>
      <c r="G75" s="89" t="s">
        <v>163</v>
      </c>
      <c r="H75" s="86">
        <v>1060.7677100000001</v>
      </c>
      <c r="I75" s="88">
        <v>56746</v>
      </c>
      <c r="J75" s="76"/>
      <c r="K75" s="86">
        <v>2086.3352860800001</v>
      </c>
      <c r="L75" s="87">
        <v>8.5447642312756595E-5</v>
      </c>
      <c r="M75" s="87">
        <f t="shared" si="2"/>
        <v>1.9760721200319666E-2</v>
      </c>
      <c r="N75" s="87">
        <f>K75/'סכום נכסי הקרן'!$C$42</f>
        <v>8.8995847947774824E-4</v>
      </c>
    </row>
    <row r="76" spans="2:14">
      <c r="B76" s="79" t="s">
        <v>1835</v>
      </c>
      <c r="C76" s="76" t="s">
        <v>1836</v>
      </c>
      <c r="D76" s="89" t="s">
        <v>1475</v>
      </c>
      <c r="E76" s="76"/>
      <c r="F76" s="89" t="s">
        <v>1718</v>
      </c>
      <c r="G76" s="89" t="s">
        <v>163</v>
      </c>
      <c r="H76" s="86">
        <v>8730.4126880000003</v>
      </c>
      <c r="I76" s="88">
        <v>3154</v>
      </c>
      <c r="J76" s="76"/>
      <c r="K76" s="86">
        <v>954.388111224</v>
      </c>
      <c r="L76" s="87">
        <v>2.1086874560378771E-4</v>
      </c>
      <c r="M76" s="87">
        <f t="shared" si="2"/>
        <v>9.0394854118735265E-3</v>
      </c>
      <c r="N76" s="87">
        <f>K76/'סכום נכסי הקרן'!$C$42</f>
        <v>4.0710896180662229E-4</v>
      </c>
    </row>
    <row r="77" spans="2:14">
      <c r="B77" s="79" t="s">
        <v>1837</v>
      </c>
      <c r="C77" s="76" t="s">
        <v>1838</v>
      </c>
      <c r="D77" s="89" t="s">
        <v>27</v>
      </c>
      <c r="E77" s="76"/>
      <c r="F77" s="89" t="s">
        <v>1718</v>
      </c>
      <c r="G77" s="89" t="s">
        <v>165</v>
      </c>
      <c r="H77" s="86">
        <v>4541.3349950000002</v>
      </c>
      <c r="I77" s="88">
        <v>19034</v>
      </c>
      <c r="J77" s="76"/>
      <c r="K77" s="86">
        <v>3356.283401699</v>
      </c>
      <c r="L77" s="87">
        <v>1.6513945436363636E-3</v>
      </c>
      <c r="M77" s="87">
        <f t="shared" si="2"/>
        <v>3.1789032670222171E-2</v>
      </c>
      <c r="N77" s="87">
        <f>K77/'סכום נכסי הקרן'!$C$42</f>
        <v>1.4316744258707384E-3</v>
      </c>
    </row>
    <row r="78" spans="2:14">
      <c r="B78" s="79" t="s">
        <v>1839</v>
      </c>
      <c r="C78" s="76" t="s">
        <v>1840</v>
      </c>
      <c r="D78" s="89" t="s">
        <v>123</v>
      </c>
      <c r="E78" s="76"/>
      <c r="F78" s="89" t="s">
        <v>1718</v>
      </c>
      <c r="G78" s="89" t="s">
        <v>163</v>
      </c>
      <c r="H78" s="86">
        <v>17674.631399999998</v>
      </c>
      <c r="I78" s="88">
        <v>2730.125</v>
      </c>
      <c r="J78" s="76"/>
      <c r="K78" s="86">
        <v>1672.4820127449998</v>
      </c>
      <c r="L78" s="87">
        <v>1.6595898028169012E-3</v>
      </c>
      <c r="M78" s="87">
        <f t="shared" si="2"/>
        <v>1.5840910608620244E-2</v>
      </c>
      <c r="N78" s="87">
        <f>K78/'סכום נכסי הקרן'!$C$42</f>
        <v>7.1342298572394953E-4</v>
      </c>
    </row>
    <row r="79" spans="2:14">
      <c r="B79" s="79" t="s">
        <v>1841</v>
      </c>
      <c r="C79" s="76" t="s">
        <v>1842</v>
      </c>
      <c r="D79" s="89" t="s">
        <v>1475</v>
      </c>
      <c r="E79" s="76"/>
      <c r="F79" s="89" t="s">
        <v>1718</v>
      </c>
      <c r="G79" s="89" t="s">
        <v>163</v>
      </c>
      <c r="H79" s="86">
        <v>1265.2565440000001</v>
      </c>
      <c r="I79" s="88">
        <v>10449</v>
      </c>
      <c r="J79" s="76"/>
      <c r="K79" s="86">
        <v>458.228270485</v>
      </c>
      <c r="L79" s="87">
        <v>4.1749939747913899E-6</v>
      </c>
      <c r="M79" s="87">
        <f t="shared" si="2"/>
        <v>4.3401083035756816E-3</v>
      </c>
      <c r="N79" s="87">
        <f>K79/'סכום נכסי הקרן'!$C$42</f>
        <v>1.9546433287852266E-4</v>
      </c>
    </row>
    <row r="80" spans="2:14">
      <c r="B80" s="79" t="s">
        <v>1843</v>
      </c>
      <c r="C80" s="76" t="s">
        <v>1844</v>
      </c>
      <c r="D80" s="89" t="s">
        <v>139</v>
      </c>
      <c r="E80" s="76"/>
      <c r="F80" s="89" t="s">
        <v>1718</v>
      </c>
      <c r="G80" s="89" t="s">
        <v>163</v>
      </c>
      <c r="H80" s="86">
        <v>8200.6488710000031</v>
      </c>
      <c r="I80" s="88">
        <v>9857</v>
      </c>
      <c r="J80" s="76"/>
      <c r="K80" s="86">
        <v>2801.6993662970008</v>
      </c>
      <c r="L80" s="87">
        <v>5.437534646455935E-4</v>
      </c>
      <c r="M80" s="87">
        <f t="shared" si="2"/>
        <v>2.6536290899115061E-2</v>
      </c>
      <c r="N80" s="87">
        <f>K80/'סכום נכסי הקרן'!$C$42</f>
        <v>1.1951080560345952E-3</v>
      </c>
    </row>
    <row r="81" spans="2:14">
      <c r="B81" s="79" t="s">
        <v>1845</v>
      </c>
      <c r="C81" s="76" t="s">
        <v>1846</v>
      </c>
      <c r="D81" s="89" t="s">
        <v>1475</v>
      </c>
      <c r="E81" s="76"/>
      <c r="F81" s="89" t="s">
        <v>1718</v>
      </c>
      <c r="G81" s="89" t="s">
        <v>163</v>
      </c>
      <c r="H81" s="86">
        <v>7834.8030049999998</v>
      </c>
      <c r="I81" s="88">
        <v>5643</v>
      </c>
      <c r="J81" s="76"/>
      <c r="K81" s="86">
        <v>1532.3807577610003</v>
      </c>
      <c r="L81" s="87">
        <v>3.9654998431981186E-5</v>
      </c>
      <c r="M81" s="87">
        <f t="shared" si="2"/>
        <v>1.4513941804504667E-2</v>
      </c>
      <c r="N81" s="87">
        <f>K81/'סכום נכסי הקרן'!$C$42</f>
        <v>6.5366063559241672E-4</v>
      </c>
    </row>
    <row r="82" spans="2:14">
      <c r="B82" s="79" t="s">
        <v>1847</v>
      </c>
      <c r="C82" s="76" t="s">
        <v>1848</v>
      </c>
      <c r="D82" s="89" t="s">
        <v>135</v>
      </c>
      <c r="E82" s="76"/>
      <c r="F82" s="89" t="s">
        <v>1718</v>
      </c>
      <c r="G82" s="89" t="s">
        <v>167</v>
      </c>
      <c r="H82" s="86">
        <v>8815.431466</v>
      </c>
      <c r="I82" s="88">
        <v>7511</v>
      </c>
      <c r="J82" s="76"/>
      <c r="K82" s="86">
        <v>1570.7640181869999</v>
      </c>
      <c r="L82" s="87">
        <v>1.2213719496308417E-4</v>
      </c>
      <c r="M82" s="87">
        <f t="shared" si="2"/>
        <v>1.4877488791941449E-2</v>
      </c>
      <c r="N82" s="87">
        <f>K82/'סכום נכסי הקרן'!$C$42</f>
        <v>6.7003360704817117E-4</v>
      </c>
    </row>
    <row r="83" spans="2:14">
      <c r="B83" s="79" t="s">
        <v>1849</v>
      </c>
      <c r="C83" s="76" t="s">
        <v>1850</v>
      </c>
      <c r="D83" s="89" t="s">
        <v>1475</v>
      </c>
      <c r="E83" s="76"/>
      <c r="F83" s="89" t="s">
        <v>1718</v>
      </c>
      <c r="G83" s="89" t="s">
        <v>163</v>
      </c>
      <c r="H83" s="86">
        <v>617.66184999999996</v>
      </c>
      <c r="I83" s="88">
        <v>19265</v>
      </c>
      <c r="J83" s="76"/>
      <c r="K83" s="86">
        <v>412.42819702499997</v>
      </c>
      <c r="L83" s="87">
        <v>1.0930508077572787E-5</v>
      </c>
      <c r="M83" s="87">
        <f t="shared" si="2"/>
        <v>3.9063129837938367E-3</v>
      </c>
      <c r="N83" s="87">
        <f>K83/'סכום נכסי הקרן'!$C$42</f>
        <v>1.7592760548461718E-4</v>
      </c>
    </row>
    <row r="84" spans="2:14">
      <c r="B84" s="79" t="s">
        <v>1851</v>
      </c>
      <c r="C84" s="76" t="s">
        <v>1852</v>
      </c>
      <c r="D84" s="89" t="s">
        <v>1475</v>
      </c>
      <c r="E84" s="76"/>
      <c r="F84" s="89" t="s">
        <v>1718</v>
      </c>
      <c r="G84" s="89" t="s">
        <v>163</v>
      </c>
      <c r="H84" s="86">
        <v>8162.2540589999999</v>
      </c>
      <c r="I84" s="88">
        <v>27871</v>
      </c>
      <c r="J84" s="76"/>
      <c r="K84" s="86">
        <v>7884.8097387039998</v>
      </c>
      <c r="L84" s="87">
        <v>6.9679012295828684E-5</v>
      </c>
      <c r="M84" s="87">
        <f t="shared" si="2"/>
        <v>7.4680962357131231E-2</v>
      </c>
      <c r="N84" s="87">
        <f>K84/'סכום נכסי הקרן'!$C$42</f>
        <v>3.363387147236929E-3</v>
      </c>
    </row>
    <row r="85" spans="2:14">
      <c r="B85" s="79" t="s">
        <v>1853</v>
      </c>
      <c r="C85" s="76" t="s">
        <v>1854</v>
      </c>
      <c r="D85" s="89" t="s">
        <v>1475</v>
      </c>
      <c r="E85" s="76"/>
      <c r="F85" s="89" t="s">
        <v>1718</v>
      </c>
      <c r="G85" s="89" t="s">
        <v>163</v>
      </c>
      <c r="H85" s="86">
        <v>8904.403277999998</v>
      </c>
      <c r="I85" s="88">
        <v>2991</v>
      </c>
      <c r="J85" s="76"/>
      <c r="K85" s="86">
        <v>923.10221344699971</v>
      </c>
      <c r="L85" s="87">
        <v>2.000989500674157E-4</v>
      </c>
      <c r="M85" s="87">
        <f t="shared" si="2"/>
        <v>8.7431610829903222E-3</v>
      </c>
      <c r="N85" s="87">
        <f>K85/'סכום נכסי הקרן'!$C$42</f>
        <v>3.937634798026105E-4</v>
      </c>
    </row>
    <row r="86" spans="2:14">
      <c r="B86" s="79" t="s">
        <v>1855</v>
      </c>
      <c r="C86" s="76" t="s">
        <v>1856</v>
      </c>
      <c r="D86" s="89" t="s">
        <v>1475</v>
      </c>
      <c r="E86" s="76"/>
      <c r="F86" s="89" t="s">
        <v>1718</v>
      </c>
      <c r="G86" s="89" t="s">
        <v>163</v>
      </c>
      <c r="H86" s="86">
        <v>1871.99053</v>
      </c>
      <c r="I86" s="88">
        <v>9595.98</v>
      </c>
      <c r="J86" s="76"/>
      <c r="K86" s="86">
        <v>622.61781056300003</v>
      </c>
      <c r="L86" s="87">
        <v>6.8072382909090915E-4</v>
      </c>
      <c r="M86" s="87">
        <f t="shared" si="2"/>
        <v>5.8971235596583394E-3</v>
      </c>
      <c r="N86" s="87">
        <f>K86/'סכום נכסי הקרן'!$C$42</f>
        <v>2.6558722544807944E-4</v>
      </c>
    </row>
    <row r="87" spans="2:14">
      <c r="B87" s="75"/>
      <c r="C87" s="76"/>
      <c r="D87" s="76"/>
      <c r="E87" s="76"/>
      <c r="F87" s="76"/>
      <c r="G87" s="76"/>
      <c r="H87" s="86"/>
      <c r="I87" s="88"/>
      <c r="J87" s="76"/>
      <c r="K87" s="76"/>
      <c r="L87" s="76"/>
      <c r="M87" s="87"/>
      <c r="N87" s="76"/>
    </row>
    <row r="88" spans="2:14">
      <c r="B88" s="94" t="s">
        <v>263</v>
      </c>
      <c r="C88" s="74"/>
      <c r="D88" s="74"/>
      <c r="E88" s="74"/>
      <c r="F88" s="74"/>
      <c r="G88" s="74"/>
      <c r="H88" s="83"/>
      <c r="I88" s="85"/>
      <c r="J88" s="74"/>
      <c r="K88" s="83">
        <v>1355.1444712919999</v>
      </c>
      <c r="L88" s="74"/>
      <c r="M88" s="84">
        <f t="shared" ref="M88:M92" si="3">K88/$K$11</f>
        <v>1.283524861129583E-2</v>
      </c>
      <c r="N88" s="84">
        <f>K88/'סכום נכסי הקרן'!$C$42</f>
        <v>5.7805776530276288E-4</v>
      </c>
    </row>
    <row r="89" spans="2:14">
      <c r="B89" s="79" t="s">
        <v>1857</v>
      </c>
      <c r="C89" s="76" t="s">
        <v>1858</v>
      </c>
      <c r="D89" s="89" t="s">
        <v>123</v>
      </c>
      <c r="E89" s="76"/>
      <c r="F89" s="89" t="s">
        <v>1742</v>
      </c>
      <c r="G89" s="89" t="s">
        <v>163</v>
      </c>
      <c r="H89" s="86">
        <v>153.56026600000001</v>
      </c>
      <c r="I89" s="88">
        <v>10055</v>
      </c>
      <c r="J89" s="76"/>
      <c r="K89" s="86">
        <v>53.516720016999997</v>
      </c>
      <c r="L89" s="87">
        <v>2.2425964361529989E-5</v>
      </c>
      <c r="M89" s="87">
        <f t="shared" si="3"/>
        <v>5.0688352484249408E-4</v>
      </c>
      <c r="N89" s="87">
        <f>K89/'סכום נכסי הקרן'!$C$42</f>
        <v>2.2828381943562365E-5</v>
      </c>
    </row>
    <row r="90" spans="2:14">
      <c r="B90" s="79" t="s">
        <v>1859</v>
      </c>
      <c r="C90" s="76" t="s">
        <v>1860</v>
      </c>
      <c r="D90" s="89" t="s">
        <v>123</v>
      </c>
      <c r="E90" s="76"/>
      <c r="F90" s="89" t="s">
        <v>1742</v>
      </c>
      <c r="G90" s="89" t="s">
        <v>163</v>
      </c>
      <c r="H90" s="86">
        <v>2945.8766879999998</v>
      </c>
      <c r="I90" s="88">
        <v>9602</v>
      </c>
      <c r="J90" s="76"/>
      <c r="K90" s="86">
        <v>980.40343387600001</v>
      </c>
      <c r="L90" s="87">
        <v>6.6630485537401535E-5</v>
      </c>
      <c r="M90" s="87">
        <f t="shared" si="3"/>
        <v>9.2858894972055808E-3</v>
      </c>
      <c r="N90" s="87">
        <f>K90/'סכום נכסי הקרן'!$C$42</f>
        <v>4.1820619873923353E-4</v>
      </c>
    </row>
    <row r="91" spans="2:14">
      <c r="B91" s="79" t="s">
        <v>1861</v>
      </c>
      <c r="C91" s="76" t="s">
        <v>1862</v>
      </c>
      <c r="D91" s="89" t="s">
        <v>123</v>
      </c>
      <c r="E91" s="76"/>
      <c r="F91" s="89" t="s">
        <v>1742</v>
      </c>
      <c r="G91" s="89" t="s">
        <v>166</v>
      </c>
      <c r="H91" s="86">
        <v>23225.346093</v>
      </c>
      <c r="I91" s="88">
        <v>125</v>
      </c>
      <c r="J91" s="76"/>
      <c r="K91" s="86">
        <v>123.50368101400002</v>
      </c>
      <c r="L91" s="87">
        <v>1.0127368916756745E-4</v>
      </c>
      <c r="M91" s="87">
        <f t="shared" si="3"/>
        <v>1.169764909798533E-3</v>
      </c>
      <c r="N91" s="87">
        <f>K91/'סכום נכסי הקרן'!$C$42</f>
        <v>5.2682399084396119E-5</v>
      </c>
    </row>
    <row r="92" spans="2:14">
      <c r="B92" s="79" t="s">
        <v>1863</v>
      </c>
      <c r="C92" s="76" t="s">
        <v>1864</v>
      </c>
      <c r="D92" s="89" t="s">
        <v>123</v>
      </c>
      <c r="E92" s="76"/>
      <c r="F92" s="89" t="s">
        <v>1742</v>
      </c>
      <c r="G92" s="89" t="s">
        <v>163</v>
      </c>
      <c r="H92" s="86">
        <v>837.18475500000034</v>
      </c>
      <c r="I92" s="88">
        <v>6814</v>
      </c>
      <c r="J92" s="76"/>
      <c r="K92" s="86">
        <v>197.72063638500001</v>
      </c>
      <c r="L92" s="87">
        <v>1.9480657776899551E-5</v>
      </c>
      <c r="M92" s="87">
        <f t="shared" si="3"/>
        <v>1.8727106794492229E-3</v>
      </c>
      <c r="N92" s="87">
        <f>K92/'סכום נכסי הקרן'!$C$42</f>
        <v>8.4340785535570953E-5</v>
      </c>
    </row>
    <row r="93" spans="2:14">
      <c r="D93" s="1"/>
      <c r="E93" s="1"/>
      <c r="F93" s="1"/>
      <c r="G93" s="1"/>
    </row>
    <row r="94" spans="2:14">
      <c r="D94" s="1"/>
      <c r="E94" s="1"/>
      <c r="F94" s="1"/>
      <c r="G94" s="1"/>
    </row>
    <row r="95" spans="2:14">
      <c r="D95" s="1"/>
      <c r="E95" s="1"/>
      <c r="F95" s="1"/>
      <c r="G95" s="1"/>
    </row>
    <row r="96" spans="2:14">
      <c r="B96" s="91" t="s">
        <v>257</v>
      </c>
      <c r="D96" s="1"/>
      <c r="E96" s="1"/>
      <c r="F96" s="1"/>
      <c r="G96" s="1"/>
    </row>
    <row r="97" spans="2:7">
      <c r="B97" s="91" t="s">
        <v>111</v>
      </c>
      <c r="D97" s="1"/>
      <c r="E97" s="1"/>
      <c r="F97" s="1"/>
      <c r="G97" s="1"/>
    </row>
    <row r="98" spans="2:7">
      <c r="B98" s="91" t="s">
        <v>239</v>
      </c>
      <c r="D98" s="1"/>
      <c r="E98" s="1"/>
      <c r="F98" s="1"/>
      <c r="G98" s="1"/>
    </row>
    <row r="99" spans="2:7">
      <c r="B99" s="91" t="s">
        <v>247</v>
      </c>
      <c r="D99" s="1"/>
      <c r="E99" s="1"/>
      <c r="F99" s="1"/>
      <c r="G99" s="1"/>
    </row>
    <row r="100" spans="2:7">
      <c r="B100" s="91" t="s">
        <v>255</v>
      </c>
      <c r="D100" s="1"/>
      <c r="E100" s="1"/>
      <c r="F100" s="1"/>
      <c r="G100" s="1"/>
    </row>
    <row r="101" spans="2:7">
      <c r="D101" s="1"/>
      <c r="E101" s="1"/>
      <c r="F101" s="1"/>
      <c r="G101" s="1"/>
    </row>
    <row r="102" spans="2:7">
      <c r="D102" s="1"/>
      <c r="E102" s="1"/>
      <c r="F102" s="1"/>
      <c r="G102" s="1"/>
    </row>
    <row r="103" spans="2:7">
      <c r="D103" s="1"/>
      <c r="E103" s="1"/>
      <c r="F103" s="1"/>
      <c r="G103" s="1"/>
    </row>
    <row r="104" spans="2:7">
      <c r="D104" s="1"/>
      <c r="E104" s="1"/>
      <c r="F104" s="1"/>
      <c r="G104" s="1"/>
    </row>
    <row r="105" spans="2:7">
      <c r="D105" s="1"/>
      <c r="E105" s="1"/>
      <c r="F105" s="1"/>
      <c r="G105" s="1"/>
    </row>
    <row r="106" spans="2:7">
      <c r="D106" s="1"/>
      <c r="E106" s="1"/>
      <c r="F106" s="1"/>
      <c r="G106" s="1"/>
    </row>
    <row r="107" spans="2:7">
      <c r="D107" s="1"/>
      <c r="E107" s="1"/>
      <c r="F107" s="1"/>
      <c r="G107" s="1"/>
    </row>
    <row r="108" spans="2:7">
      <c r="D108" s="1"/>
      <c r="E108" s="1"/>
      <c r="F108" s="1"/>
      <c r="G108" s="1"/>
    </row>
    <row r="109" spans="2:7">
      <c r="D109" s="1"/>
      <c r="E109" s="1"/>
      <c r="F109" s="1"/>
      <c r="G109" s="1"/>
    </row>
    <row r="110" spans="2:7">
      <c r="D110" s="1"/>
      <c r="E110" s="1"/>
      <c r="F110" s="1"/>
      <c r="G110" s="1"/>
    </row>
    <row r="111" spans="2:7">
      <c r="D111" s="1"/>
      <c r="E111" s="1"/>
      <c r="F111" s="1"/>
      <c r="G111" s="1"/>
    </row>
    <row r="112" spans="2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3"/>
      <c r="D250" s="1"/>
      <c r="E250" s="1"/>
      <c r="F250" s="1"/>
      <c r="G250" s="1"/>
    </row>
    <row r="251" spans="2:7">
      <c r="B251" s="43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K1:AF1048576 AH1:XFD1048576 AG1:AG43 B45:B95 B97:B1048576 AG49:AG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topLeftCell="A4" workbookViewId="0">
      <selection activeCell="J12" sqref="J12"/>
    </sheetView>
  </sheetViews>
  <sheetFormatPr defaultColWidth="9.140625" defaultRowHeight="18"/>
  <cols>
    <col min="1" max="1" width="6.28515625" style="1" customWidth="1"/>
    <col min="2" max="2" width="45" style="2" bestFit="1" customWidth="1"/>
    <col min="3" max="3" width="29.42578125" style="2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" style="1" bestFit="1" customWidth="1"/>
    <col min="8" max="8" width="7.85546875" style="1" bestFit="1" customWidth="1"/>
    <col min="9" max="9" width="12.28515625" style="1" bestFit="1" customWidth="1"/>
    <col min="10" max="10" width="10.140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48" t="s">
        <v>179</v>
      </c>
      <c r="C1" s="70" t="s" vm="1">
        <v>266</v>
      </c>
    </row>
    <row r="2" spans="2:65">
      <c r="B2" s="48" t="s">
        <v>178</v>
      </c>
      <c r="C2" s="70" t="s">
        <v>267</v>
      </c>
    </row>
    <row r="3" spans="2:65">
      <c r="B3" s="48" t="s">
        <v>180</v>
      </c>
      <c r="C3" s="70" t="s">
        <v>268</v>
      </c>
    </row>
    <row r="4" spans="2:65">
      <c r="B4" s="48" t="s">
        <v>181</v>
      </c>
      <c r="C4" s="70">
        <v>12145</v>
      </c>
    </row>
    <row r="6" spans="2:65" ht="26.25" customHeight="1">
      <c r="B6" s="141" t="s">
        <v>209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3"/>
    </row>
    <row r="7" spans="2:65" ht="26.25" customHeight="1">
      <c r="B7" s="141" t="s">
        <v>91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3"/>
      <c r="BM7" s="3"/>
    </row>
    <row r="8" spans="2:65" s="3" customFormat="1" ht="78.75">
      <c r="B8" s="22" t="s">
        <v>114</v>
      </c>
      <c r="C8" s="30" t="s">
        <v>44</v>
      </c>
      <c r="D8" s="30" t="s">
        <v>119</v>
      </c>
      <c r="E8" s="30" t="s">
        <v>116</v>
      </c>
      <c r="F8" s="30" t="s">
        <v>65</v>
      </c>
      <c r="G8" s="30" t="s">
        <v>14</v>
      </c>
      <c r="H8" s="30" t="s">
        <v>66</v>
      </c>
      <c r="I8" s="30" t="s">
        <v>101</v>
      </c>
      <c r="J8" s="30" t="s">
        <v>241</v>
      </c>
      <c r="K8" s="30" t="s">
        <v>240</v>
      </c>
      <c r="L8" s="30" t="s">
        <v>61</v>
      </c>
      <c r="M8" s="30" t="s">
        <v>58</v>
      </c>
      <c r="N8" s="30" t="s">
        <v>182</v>
      </c>
      <c r="O8" s="20" t="s">
        <v>184</v>
      </c>
      <c r="P8" s="1"/>
      <c r="Q8" s="1"/>
      <c r="BH8" s="1"/>
      <c r="BI8" s="1"/>
    </row>
    <row r="9" spans="2:65" s="3" customFormat="1" ht="20.25">
      <c r="B9" s="15"/>
      <c r="C9" s="16"/>
      <c r="D9" s="16"/>
      <c r="E9" s="16"/>
      <c r="F9" s="16"/>
      <c r="G9" s="16"/>
      <c r="H9" s="16"/>
      <c r="I9" s="16"/>
      <c r="J9" s="32" t="s">
        <v>248</v>
      </c>
      <c r="K9" s="32"/>
      <c r="L9" s="32" t="s">
        <v>244</v>
      </c>
      <c r="M9" s="32" t="s">
        <v>19</v>
      </c>
      <c r="N9" s="32" t="s">
        <v>19</v>
      </c>
      <c r="O9" s="33" t="s">
        <v>19</v>
      </c>
      <c r="BG9" s="1"/>
      <c r="BH9" s="1"/>
      <c r="BI9" s="1"/>
      <c r="BM9" s="4"/>
    </row>
    <row r="10" spans="2:65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20" t="s">
        <v>12</v>
      </c>
      <c r="P10" s="5"/>
      <c r="BG10" s="1"/>
      <c r="BH10" s="3"/>
      <c r="BI10" s="1"/>
    </row>
    <row r="11" spans="2:65" s="4" customFormat="1" ht="18" customHeight="1">
      <c r="B11" s="71" t="s">
        <v>30</v>
      </c>
      <c r="C11" s="72"/>
      <c r="D11" s="72"/>
      <c r="E11" s="72"/>
      <c r="F11" s="72"/>
      <c r="G11" s="72"/>
      <c r="H11" s="72"/>
      <c r="I11" s="72"/>
      <c r="J11" s="80"/>
      <c r="K11" s="82"/>
      <c r="L11" s="80">
        <v>19729.834491755002</v>
      </c>
      <c r="M11" s="72"/>
      <c r="N11" s="81">
        <f>L11/$L$11</f>
        <v>1</v>
      </c>
      <c r="O11" s="81">
        <f>L11/'סכום נכסי הקרן'!$C$42</f>
        <v>8.4160650600033169E-3</v>
      </c>
      <c r="P11" s="5"/>
      <c r="BG11" s="1"/>
      <c r="BH11" s="3"/>
      <c r="BI11" s="1"/>
      <c r="BM11" s="1"/>
    </row>
    <row r="12" spans="2:65" s="4" customFormat="1" ht="18" customHeight="1">
      <c r="B12" s="73" t="s">
        <v>233</v>
      </c>
      <c r="C12" s="74"/>
      <c r="D12" s="74"/>
      <c r="E12" s="74"/>
      <c r="F12" s="74"/>
      <c r="G12" s="74"/>
      <c r="H12" s="74"/>
      <c r="I12" s="74"/>
      <c r="J12" s="83"/>
      <c r="K12" s="85"/>
      <c r="L12" s="83">
        <v>19729.834491754995</v>
      </c>
      <c r="M12" s="74"/>
      <c r="N12" s="84">
        <f t="shared" ref="N12:N31" si="0">L12/$L$11</f>
        <v>0.99999999999999967</v>
      </c>
      <c r="O12" s="84">
        <f>L12/'סכום נכסי הקרן'!$C$42</f>
        <v>8.4160650600033152E-3</v>
      </c>
      <c r="P12" s="5"/>
      <c r="BG12" s="1"/>
      <c r="BH12" s="3"/>
      <c r="BI12" s="1"/>
      <c r="BM12" s="1"/>
    </row>
    <row r="13" spans="2:65">
      <c r="B13" s="94" t="s">
        <v>51</v>
      </c>
      <c r="C13" s="74"/>
      <c r="D13" s="74"/>
      <c r="E13" s="74"/>
      <c r="F13" s="74"/>
      <c r="G13" s="74"/>
      <c r="H13" s="74"/>
      <c r="I13" s="74"/>
      <c r="J13" s="83"/>
      <c r="K13" s="85"/>
      <c r="L13" s="83">
        <v>7986.0025095569999</v>
      </c>
      <c r="M13" s="74"/>
      <c r="N13" s="84">
        <f t="shared" si="0"/>
        <v>0.40476784095144386</v>
      </c>
      <c r="O13" s="84">
        <f>L13/'סכום נכסי הקרן'!$C$42</f>
        <v>3.4065524836444268E-3</v>
      </c>
      <c r="BH13" s="3"/>
    </row>
    <row r="14" spans="2:65" ht="20.25">
      <c r="B14" s="79" t="s">
        <v>1865</v>
      </c>
      <c r="C14" s="76" t="s">
        <v>1866</v>
      </c>
      <c r="D14" s="89" t="s">
        <v>27</v>
      </c>
      <c r="E14" s="76"/>
      <c r="F14" s="89" t="s">
        <v>1742</v>
      </c>
      <c r="G14" s="76" t="s">
        <v>1867</v>
      </c>
      <c r="H14" s="76" t="s">
        <v>920</v>
      </c>
      <c r="I14" s="89" t="s">
        <v>166</v>
      </c>
      <c r="J14" s="86">
        <v>119.06786</v>
      </c>
      <c r="K14" s="88">
        <v>111187</v>
      </c>
      <c r="L14" s="86">
        <v>563.19171301300003</v>
      </c>
      <c r="M14" s="87">
        <v>2.064681265408928E-4</v>
      </c>
      <c r="N14" s="87">
        <f t="shared" si="0"/>
        <v>2.8545181828481887E-2</v>
      </c>
      <c r="O14" s="87">
        <f>L14/'סכום נכסי הקרן'!$C$42</f>
        <v>2.4023810741812801E-4</v>
      </c>
      <c r="BH14" s="4"/>
    </row>
    <row r="15" spans="2:65">
      <c r="B15" s="79" t="s">
        <v>1868</v>
      </c>
      <c r="C15" s="76" t="s">
        <v>1869</v>
      </c>
      <c r="D15" s="89" t="s">
        <v>27</v>
      </c>
      <c r="E15" s="76"/>
      <c r="F15" s="89" t="s">
        <v>1742</v>
      </c>
      <c r="G15" s="76" t="s">
        <v>919</v>
      </c>
      <c r="H15" s="76" t="s">
        <v>920</v>
      </c>
      <c r="I15" s="89" t="s">
        <v>163</v>
      </c>
      <c r="J15" s="86">
        <v>148.405452</v>
      </c>
      <c r="K15" s="88">
        <v>91233</v>
      </c>
      <c r="L15" s="86">
        <v>469.27817371499998</v>
      </c>
      <c r="M15" s="87">
        <v>1.8005419576683392E-4</v>
      </c>
      <c r="N15" s="87">
        <f t="shared" si="0"/>
        <v>2.3785205796384604E-2</v>
      </c>
      <c r="O15" s="87">
        <f>L15/'סכום נכסי הקרן'!$C$42</f>
        <v>2.0017783944794085E-4</v>
      </c>
    </row>
    <row r="16" spans="2:65">
      <c r="B16" s="79" t="s">
        <v>1870</v>
      </c>
      <c r="C16" s="76" t="s">
        <v>1871</v>
      </c>
      <c r="D16" s="89" t="s">
        <v>27</v>
      </c>
      <c r="E16" s="76"/>
      <c r="F16" s="89" t="s">
        <v>1742</v>
      </c>
      <c r="G16" s="76" t="s">
        <v>1069</v>
      </c>
      <c r="H16" s="76" t="s">
        <v>920</v>
      </c>
      <c r="I16" s="89" t="s">
        <v>163</v>
      </c>
      <c r="J16" s="86">
        <v>6.559861999999999</v>
      </c>
      <c r="K16" s="88">
        <v>1033892</v>
      </c>
      <c r="L16" s="86">
        <v>235.070558326</v>
      </c>
      <c r="M16" s="87">
        <v>4.6897731286988296E-5</v>
      </c>
      <c r="N16" s="87">
        <f t="shared" si="0"/>
        <v>1.1914471883899219E-2</v>
      </c>
      <c r="O16" s="87">
        <f>L16/'סכום נכסי הקרן'!$C$42</f>
        <v>1.0027297053047611E-4</v>
      </c>
    </row>
    <row r="17" spans="2:15">
      <c r="B17" s="79" t="s">
        <v>1872</v>
      </c>
      <c r="C17" s="76" t="s">
        <v>1873</v>
      </c>
      <c r="D17" s="89" t="s">
        <v>27</v>
      </c>
      <c r="E17" s="76"/>
      <c r="F17" s="89" t="s">
        <v>1742</v>
      </c>
      <c r="G17" s="76" t="s">
        <v>1069</v>
      </c>
      <c r="H17" s="76" t="s">
        <v>920</v>
      </c>
      <c r="I17" s="89" t="s">
        <v>165</v>
      </c>
      <c r="J17" s="86">
        <v>86.311717999999999</v>
      </c>
      <c r="K17" s="88">
        <v>91309</v>
      </c>
      <c r="L17" s="86">
        <v>306.00489285599997</v>
      </c>
      <c r="M17" s="87">
        <v>2.7547107662319786E-4</v>
      </c>
      <c r="N17" s="87">
        <f t="shared" si="0"/>
        <v>1.5509754680602002E-2</v>
      </c>
      <c r="O17" s="87">
        <f>L17/'סכום נכסי הקרן'!$C$42</f>
        <v>1.3053110445663743E-4</v>
      </c>
    </row>
    <row r="18" spans="2:15">
      <c r="B18" s="79" t="s">
        <v>1874</v>
      </c>
      <c r="C18" s="76" t="s">
        <v>1875</v>
      </c>
      <c r="D18" s="89" t="s">
        <v>27</v>
      </c>
      <c r="E18" s="76"/>
      <c r="F18" s="89" t="s">
        <v>1742</v>
      </c>
      <c r="G18" s="76" t="s">
        <v>1105</v>
      </c>
      <c r="H18" s="76" t="s">
        <v>920</v>
      </c>
      <c r="I18" s="89" t="s">
        <v>165</v>
      </c>
      <c r="J18" s="86">
        <v>74.977743000000004</v>
      </c>
      <c r="K18" s="88">
        <v>181248</v>
      </c>
      <c r="L18" s="86">
        <v>527.65567067200004</v>
      </c>
      <c r="M18" s="87">
        <v>2.5688087166103E-4</v>
      </c>
      <c r="N18" s="87">
        <f t="shared" si="0"/>
        <v>2.6744049520157135E-2</v>
      </c>
      <c r="O18" s="87">
        <f>L18/'סכום נכסי הקרן'!$C$42</f>
        <v>2.2507966072959294E-4</v>
      </c>
    </row>
    <row r="19" spans="2:15">
      <c r="B19" s="79" t="s">
        <v>1876</v>
      </c>
      <c r="C19" s="76" t="s">
        <v>1877</v>
      </c>
      <c r="D19" s="89" t="s">
        <v>27</v>
      </c>
      <c r="E19" s="76"/>
      <c r="F19" s="89" t="s">
        <v>1742</v>
      </c>
      <c r="G19" s="76" t="s">
        <v>1105</v>
      </c>
      <c r="H19" s="76" t="s">
        <v>920</v>
      </c>
      <c r="I19" s="89" t="s">
        <v>165</v>
      </c>
      <c r="J19" s="86">
        <v>13.277165</v>
      </c>
      <c r="K19" s="88">
        <v>181102</v>
      </c>
      <c r="L19" s="86">
        <v>93.36274799200001</v>
      </c>
      <c r="M19" s="87">
        <v>4.5452186753361654E-5</v>
      </c>
      <c r="N19" s="87">
        <f t="shared" si="0"/>
        <v>4.7320593607116084E-3</v>
      </c>
      <c r="O19" s="87">
        <f>L19/'סכום נכסי הקרן'!$C$42</f>
        <v>3.98253194475466E-5</v>
      </c>
    </row>
    <row r="20" spans="2:15">
      <c r="B20" s="79" t="s">
        <v>1878</v>
      </c>
      <c r="C20" s="76" t="s">
        <v>1879</v>
      </c>
      <c r="D20" s="89" t="s">
        <v>27</v>
      </c>
      <c r="E20" s="76"/>
      <c r="F20" s="89" t="s">
        <v>1742</v>
      </c>
      <c r="G20" s="76" t="s">
        <v>1105</v>
      </c>
      <c r="H20" s="76" t="s">
        <v>920</v>
      </c>
      <c r="I20" s="89" t="s">
        <v>165</v>
      </c>
      <c r="J20" s="86">
        <v>9.8102269999999994</v>
      </c>
      <c r="K20" s="88">
        <v>181102</v>
      </c>
      <c r="L20" s="86">
        <v>68.983832718000002</v>
      </c>
      <c r="M20" s="87">
        <v>3.3583694943617829E-5</v>
      </c>
      <c r="N20" s="87">
        <f t="shared" si="0"/>
        <v>3.4964222708927435E-3</v>
      </c>
      <c r="O20" s="87">
        <f>L20/'סכום נכסי הקרן'!$C$42</f>
        <v>2.9426117309077873E-5</v>
      </c>
    </row>
    <row r="21" spans="2:15">
      <c r="B21" s="79" t="s">
        <v>1880</v>
      </c>
      <c r="C21" s="76" t="s">
        <v>1881</v>
      </c>
      <c r="D21" s="89" t="s">
        <v>27</v>
      </c>
      <c r="E21" s="76"/>
      <c r="F21" s="89" t="s">
        <v>1742</v>
      </c>
      <c r="G21" s="76" t="s">
        <v>1105</v>
      </c>
      <c r="H21" s="76" t="s">
        <v>920</v>
      </c>
      <c r="I21" s="89" t="s">
        <v>163</v>
      </c>
      <c r="J21" s="86">
        <v>64.447102000000001</v>
      </c>
      <c r="K21" s="88">
        <v>187905</v>
      </c>
      <c r="L21" s="86">
        <v>419.73026673799995</v>
      </c>
      <c r="M21" s="87">
        <v>2.5729579303996144E-4</v>
      </c>
      <c r="N21" s="87">
        <f t="shared" si="0"/>
        <v>2.1273886859689731E-2</v>
      </c>
      <c r="O21" s="87">
        <f>L21/'סכום נכסי הקרן'!$C$42</f>
        <v>1.7904241589029843E-4</v>
      </c>
    </row>
    <row r="22" spans="2:15">
      <c r="B22" s="79" t="s">
        <v>1882</v>
      </c>
      <c r="C22" s="76" t="s">
        <v>1883</v>
      </c>
      <c r="D22" s="89" t="s">
        <v>27</v>
      </c>
      <c r="E22" s="76"/>
      <c r="F22" s="89" t="s">
        <v>1742</v>
      </c>
      <c r="G22" s="76" t="s">
        <v>929</v>
      </c>
      <c r="H22" s="76" t="s">
        <v>920</v>
      </c>
      <c r="I22" s="89" t="s">
        <v>163</v>
      </c>
      <c r="J22" s="86">
        <v>7386.8792830000002</v>
      </c>
      <c r="K22" s="88">
        <v>1364</v>
      </c>
      <c r="L22" s="86">
        <v>349.22387784099999</v>
      </c>
      <c r="M22" s="87">
        <v>2.8407613730252912E-5</v>
      </c>
      <c r="N22" s="87">
        <f t="shared" si="0"/>
        <v>1.7700294342911944E-2</v>
      </c>
      <c r="O22" s="87">
        <f>L22/'סכום נכסי הקרן'!$C$42</f>
        <v>1.4896682877115557E-4</v>
      </c>
    </row>
    <row r="23" spans="2:15">
      <c r="B23" s="79" t="s">
        <v>1884</v>
      </c>
      <c r="C23" s="76" t="s">
        <v>1885</v>
      </c>
      <c r="D23" s="89" t="s">
        <v>27</v>
      </c>
      <c r="E23" s="76"/>
      <c r="F23" s="89" t="s">
        <v>1742</v>
      </c>
      <c r="G23" s="76" t="s">
        <v>1886</v>
      </c>
      <c r="H23" s="76" t="s">
        <v>920</v>
      </c>
      <c r="I23" s="89" t="s">
        <v>163</v>
      </c>
      <c r="J23" s="86">
        <v>3310.2561639999999</v>
      </c>
      <c r="K23" s="88">
        <v>1644</v>
      </c>
      <c r="L23" s="86">
        <v>188.621839075</v>
      </c>
      <c r="M23" s="87">
        <v>3.1687549236880304E-5</v>
      </c>
      <c r="N23" s="87">
        <f t="shared" si="0"/>
        <v>9.5602342307445163E-3</v>
      </c>
      <c r="O23" s="87">
        <f>L23/'סכום נכסי הקרן'!$C$42</f>
        <v>8.045955327481661E-5</v>
      </c>
    </row>
    <row r="24" spans="2:15">
      <c r="B24" s="79" t="s">
        <v>1887</v>
      </c>
      <c r="C24" s="76" t="s">
        <v>1888</v>
      </c>
      <c r="D24" s="89" t="s">
        <v>27</v>
      </c>
      <c r="E24" s="76"/>
      <c r="F24" s="89" t="s">
        <v>1742</v>
      </c>
      <c r="G24" s="76" t="s">
        <v>1886</v>
      </c>
      <c r="H24" s="76" t="s">
        <v>920</v>
      </c>
      <c r="I24" s="89" t="s">
        <v>163</v>
      </c>
      <c r="J24" s="86">
        <v>7.6108919999999998</v>
      </c>
      <c r="K24" s="88">
        <v>1120498</v>
      </c>
      <c r="L24" s="86">
        <v>295.58012024199996</v>
      </c>
      <c r="M24" s="87">
        <v>4.1638957191414113E-5</v>
      </c>
      <c r="N24" s="87">
        <f t="shared" si="0"/>
        <v>1.4981378600287873E-2</v>
      </c>
      <c r="O24" s="87">
        <f>L24/'סכום נכסי הקרן'!$C$42</f>
        <v>1.2608425698856419E-4</v>
      </c>
    </row>
    <row r="25" spans="2:15">
      <c r="B25" s="79" t="s">
        <v>1889</v>
      </c>
      <c r="C25" s="76" t="s">
        <v>1890</v>
      </c>
      <c r="D25" s="89" t="s">
        <v>27</v>
      </c>
      <c r="E25" s="76"/>
      <c r="F25" s="89" t="s">
        <v>1742</v>
      </c>
      <c r="G25" s="76" t="s">
        <v>1141</v>
      </c>
      <c r="H25" s="76" t="s">
        <v>920</v>
      </c>
      <c r="I25" s="89" t="s">
        <v>165</v>
      </c>
      <c r="J25" s="86">
        <v>503.59953800000005</v>
      </c>
      <c r="K25" s="88">
        <v>14342</v>
      </c>
      <c r="L25" s="86">
        <v>280.44006769599997</v>
      </c>
      <c r="M25" s="87">
        <v>1.8984919289460134E-5</v>
      </c>
      <c r="N25" s="87">
        <f t="shared" si="0"/>
        <v>1.42140101485998E-2</v>
      </c>
      <c r="O25" s="87">
        <f>L25/'סכום נכסי הקרן'!$C$42</f>
        <v>1.1962603417416333E-4</v>
      </c>
    </row>
    <row r="26" spans="2:15">
      <c r="B26" s="79" t="s">
        <v>1891</v>
      </c>
      <c r="C26" s="76" t="s">
        <v>1892</v>
      </c>
      <c r="D26" s="89" t="s">
        <v>27</v>
      </c>
      <c r="E26" s="76"/>
      <c r="F26" s="89" t="s">
        <v>1742</v>
      </c>
      <c r="G26" s="76" t="s">
        <v>1141</v>
      </c>
      <c r="H26" s="76" t="s">
        <v>920</v>
      </c>
      <c r="I26" s="89" t="s">
        <v>163</v>
      </c>
      <c r="J26" s="86">
        <v>232.82225399999999</v>
      </c>
      <c r="K26" s="88">
        <v>129799</v>
      </c>
      <c r="L26" s="86">
        <v>1047.428488562</v>
      </c>
      <c r="M26" s="87">
        <v>5.6765455305818997E-5</v>
      </c>
      <c r="N26" s="87">
        <f t="shared" si="0"/>
        <v>5.3088559308478486E-2</v>
      </c>
      <c r="O26" s="87">
        <f>L26/'סכום נכסי הקרן'!$C$42</f>
        <v>4.467967690819997E-4</v>
      </c>
    </row>
    <row r="27" spans="2:15">
      <c r="B27" s="79" t="s">
        <v>1893</v>
      </c>
      <c r="C27" s="76" t="s">
        <v>1894</v>
      </c>
      <c r="D27" s="89" t="s">
        <v>27</v>
      </c>
      <c r="E27" s="76"/>
      <c r="F27" s="89" t="s">
        <v>1742</v>
      </c>
      <c r="G27" s="76" t="s">
        <v>1141</v>
      </c>
      <c r="H27" s="76" t="s">
        <v>920</v>
      </c>
      <c r="I27" s="89" t="s">
        <v>163</v>
      </c>
      <c r="J27" s="86">
        <v>986.20312699999999</v>
      </c>
      <c r="K27" s="88">
        <v>12559</v>
      </c>
      <c r="L27" s="86">
        <v>429.28923284999996</v>
      </c>
      <c r="M27" s="87">
        <v>1.4020420648561181E-4</v>
      </c>
      <c r="N27" s="87">
        <f t="shared" si="0"/>
        <v>2.1758379829764803E-2</v>
      </c>
      <c r="O27" s="87">
        <f>L27/'סכום נכסי הקרן'!$C$42</f>
        <v>1.8311994024756449E-4</v>
      </c>
    </row>
    <row r="28" spans="2:15">
      <c r="B28" s="79" t="s">
        <v>1895</v>
      </c>
      <c r="C28" s="76" t="s">
        <v>1896</v>
      </c>
      <c r="D28" s="89" t="s">
        <v>27</v>
      </c>
      <c r="E28" s="76"/>
      <c r="F28" s="89" t="s">
        <v>1742</v>
      </c>
      <c r="G28" s="76" t="s">
        <v>1141</v>
      </c>
      <c r="H28" s="76" t="s">
        <v>920</v>
      </c>
      <c r="I28" s="89" t="s">
        <v>163</v>
      </c>
      <c r="J28" s="86">
        <v>415.78248500000001</v>
      </c>
      <c r="K28" s="88">
        <v>29775.27</v>
      </c>
      <c r="L28" s="86">
        <v>429.09203943900002</v>
      </c>
      <c r="M28" s="87">
        <v>4.2672880022011237E-5</v>
      </c>
      <c r="N28" s="87">
        <f t="shared" si="0"/>
        <v>2.1748385148304988E-2</v>
      </c>
      <c r="O28" s="87">
        <f>L28/'סכום נכסי הקרן'!$C$42</f>
        <v>1.8303582435814469E-4</v>
      </c>
    </row>
    <row r="29" spans="2:15">
      <c r="B29" s="79" t="s">
        <v>1897</v>
      </c>
      <c r="C29" s="76" t="s">
        <v>1898</v>
      </c>
      <c r="D29" s="89" t="s">
        <v>27</v>
      </c>
      <c r="E29" s="76"/>
      <c r="F29" s="89" t="s">
        <v>1742</v>
      </c>
      <c r="G29" s="76" t="s">
        <v>1141</v>
      </c>
      <c r="H29" s="76" t="s">
        <v>920</v>
      </c>
      <c r="I29" s="89" t="s">
        <v>165</v>
      </c>
      <c r="J29" s="86">
        <v>780.41855199999986</v>
      </c>
      <c r="K29" s="88">
        <v>9167</v>
      </c>
      <c r="L29" s="86">
        <v>277.779274832</v>
      </c>
      <c r="M29" s="87">
        <v>2.2639074342975557E-5</v>
      </c>
      <c r="N29" s="87">
        <f t="shared" si="0"/>
        <v>1.4079148760628608E-2</v>
      </c>
      <c r="O29" s="87">
        <f>L29/'סכום נכסי הקרן'!$C$42</f>
        <v>1.1849103195891544E-4</v>
      </c>
    </row>
    <row r="30" spans="2:15">
      <c r="B30" s="79" t="s">
        <v>1899</v>
      </c>
      <c r="C30" s="76" t="s">
        <v>1900</v>
      </c>
      <c r="D30" s="89" t="s">
        <v>27</v>
      </c>
      <c r="E30" s="76"/>
      <c r="F30" s="89" t="s">
        <v>1742</v>
      </c>
      <c r="G30" s="76" t="s">
        <v>694</v>
      </c>
      <c r="H30" s="76"/>
      <c r="I30" s="89" t="s">
        <v>166</v>
      </c>
      <c r="J30" s="86">
        <v>1716.9373619999999</v>
      </c>
      <c r="K30" s="88">
        <v>13775.13</v>
      </c>
      <c r="L30" s="86">
        <v>1006.1386947129998</v>
      </c>
      <c r="M30" s="87">
        <v>9.3630385381561845E-4</v>
      </c>
      <c r="N30" s="87">
        <f t="shared" si="0"/>
        <v>5.0995800047560463E-2</v>
      </c>
      <c r="O30" s="87">
        <f>L30/'סכום נכסי הקרן'!$C$42</f>
        <v>4.2918397098718912E-4</v>
      </c>
    </row>
    <row r="31" spans="2:15">
      <c r="B31" s="79" t="s">
        <v>1901</v>
      </c>
      <c r="C31" s="76" t="s">
        <v>1902</v>
      </c>
      <c r="D31" s="89" t="s">
        <v>27</v>
      </c>
      <c r="E31" s="76"/>
      <c r="F31" s="89" t="s">
        <v>1742</v>
      </c>
      <c r="G31" s="76" t="s">
        <v>694</v>
      </c>
      <c r="H31" s="76"/>
      <c r="I31" s="89" t="s">
        <v>163</v>
      </c>
      <c r="J31" s="86">
        <v>2133.8833880000002</v>
      </c>
      <c r="K31" s="88">
        <v>13509</v>
      </c>
      <c r="L31" s="86">
        <v>999.13101827700007</v>
      </c>
      <c r="M31" s="87">
        <v>8.2273792401784247E-5</v>
      </c>
      <c r="N31" s="87">
        <f t="shared" si="0"/>
        <v>5.0640618333343435E-2</v>
      </c>
      <c r="O31" s="87">
        <f>L31/'סכום נכסי הקרן'!$C$42</f>
        <v>4.2619473857221512E-4</v>
      </c>
    </row>
    <row r="32" spans="2:15">
      <c r="B32" s="75"/>
      <c r="C32" s="76"/>
      <c r="D32" s="76"/>
      <c r="E32" s="76"/>
      <c r="F32" s="76"/>
      <c r="G32" s="76"/>
      <c r="H32" s="76"/>
      <c r="I32" s="76"/>
      <c r="J32" s="86"/>
      <c r="K32" s="88"/>
      <c r="L32" s="76"/>
      <c r="M32" s="76"/>
      <c r="N32" s="87"/>
      <c r="O32" s="76"/>
    </row>
    <row r="33" spans="2:59">
      <c r="B33" s="94" t="s">
        <v>252</v>
      </c>
      <c r="C33" s="74"/>
      <c r="D33" s="74"/>
      <c r="E33" s="74"/>
      <c r="F33" s="74"/>
      <c r="G33" s="74"/>
      <c r="H33" s="74"/>
      <c r="I33" s="74"/>
      <c r="J33" s="83"/>
      <c r="K33" s="85"/>
      <c r="L33" s="83">
        <v>175.80858971300003</v>
      </c>
      <c r="M33" s="74"/>
      <c r="N33" s="84">
        <f t="shared" ref="N33:N34" si="1">L33/$L$11</f>
        <v>8.9107990128589037E-3</v>
      </c>
      <c r="O33" s="84">
        <f>L33/'סכום נכסי הקרן'!$C$42</f>
        <v>7.4993864228833874E-5</v>
      </c>
    </row>
    <row r="34" spans="2:59">
      <c r="B34" s="79" t="s">
        <v>1903</v>
      </c>
      <c r="C34" s="76" t="s">
        <v>1904</v>
      </c>
      <c r="D34" s="89" t="s">
        <v>27</v>
      </c>
      <c r="E34" s="76"/>
      <c r="F34" s="89" t="s">
        <v>1742</v>
      </c>
      <c r="G34" s="76" t="s">
        <v>982</v>
      </c>
      <c r="H34" s="76" t="s">
        <v>327</v>
      </c>
      <c r="I34" s="89" t="s">
        <v>163</v>
      </c>
      <c r="J34" s="86">
        <v>5483.650909</v>
      </c>
      <c r="K34" s="88">
        <v>925</v>
      </c>
      <c r="L34" s="86">
        <v>175.80858971300003</v>
      </c>
      <c r="M34" s="87">
        <v>1.9164708589125802E-5</v>
      </c>
      <c r="N34" s="87">
        <f t="shared" si="1"/>
        <v>8.9107990128589037E-3</v>
      </c>
      <c r="O34" s="87">
        <f>L34/'סכום נכסי הקרן'!$C$42</f>
        <v>7.4993864228833874E-5</v>
      </c>
    </row>
    <row r="35" spans="2:59">
      <c r="B35" s="75"/>
      <c r="C35" s="76"/>
      <c r="D35" s="76"/>
      <c r="E35" s="76"/>
      <c r="F35" s="76"/>
      <c r="G35" s="76"/>
      <c r="H35" s="76"/>
      <c r="I35" s="76"/>
      <c r="J35" s="86"/>
      <c r="K35" s="88"/>
      <c r="L35" s="76"/>
      <c r="M35" s="76"/>
      <c r="N35" s="87"/>
      <c r="O35" s="76"/>
    </row>
    <row r="36" spans="2:59">
      <c r="B36" s="94" t="s">
        <v>29</v>
      </c>
      <c r="C36" s="74"/>
      <c r="D36" s="74"/>
      <c r="E36" s="74"/>
      <c r="F36" s="74"/>
      <c r="G36" s="74"/>
      <c r="H36" s="74"/>
      <c r="I36" s="74"/>
      <c r="J36" s="83"/>
      <c r="K36" s="85"/>
      <c r="L36" s="83">
        <v>11568.023392484998</v>
      </c>
      <c r="M36" s="74"/>
      <c r="N36" s="84">
        <f t="shared" ref="N36:N42" si="2">L36/$L$11</f>
        <v>0.58632136003569701</v>
      </c>
      <c r="O36" s="84">
        <f>L36/'סכום נכסי הקרן'!$C$42</f>
        <v>4.9345187121300552E-3</v>
      </c>
    </row>
    <row r="37" spans="2:59" ht="20.25">
      <c r="B37" s="79" t="s">
        <v>1905</v>
      </c>
      <c r="C37" s="76" t="s">
        <v>1906</v>
      </c>
      <c r="D37" s="89" t="s">
        <v>27</v>
      </c>
      <c r="E37" s="76"/>
      <c r="F37" s="89" t="s">
        <v>1718</v>
      </c>
      <c r="G37" s="76" t="s">
        <v>694</v>
      </c>
      <c r="H37" s="76"/>
      <c r="I37" s="89" t="s">
        <v>163</v>
      </c>
      <c r="J37" s="86">
        <v>211.43040300000001</v>
      </c>
      <c r="K37" s="88">
        <v>62148</v>
      </c>
      <c r="L37" s="86">
        <v>455.431590847</v>
      </c>
      <c r="M37" s="87">
        <v>1.3378713100480085E-4</v>
      </c>
      <c r="N37" s="87">
        <f t="shared" si="2"/>
        <v>2.3083396418622899E-2</v>
      </c>
      <c r="O37" s="87">
        <f>L37/'סכום נכסי הקרן'!$C$42</f>
        <v>1.942713660649779E-4</v>
      </c>
      <c r="BG37" s="4"/>
    </row>
    <row r="38" spans="2:59">
      <c r="B38" s="79" t="s">
        <v>1907</v>
      </c>
      <c r="C38" s="76" t="s">
        <v>1908</v>
      </c>
      <c r="D38" s="89" t="s">
        <v>137</v>
      </c>
      <c r="E38" s="76"/>
      <c r="F38" s="89" t="s">
        <v>1718</v>
      </c>
      <c r="G38" s="76" t="s">
        <v>694</v>
      </c>
      <c r="H38" s="76"/>
      <c r="I38" s="89" t="s">
        <v>165</v>
      </c>
      <c r="J38" s="86">
        <v>4056.9503199999995</v>
      </c>
      <c r="K38" s="88">
        <v>3047</v>
      </c>
      <c r="L38" s="86">
        <v>479.97339458100009</v>
      </c>
      <c r="M38" s="87">
        <v>3.2132768940668385E-5</v>
      </c>
      <c r="N38" s="87">
        <f t="shared" si="2"/>
        <v>2.4327289455042238E-2</v>
      </c>
      <c r="O38" s="87">
        <f>L38/'סכום נכסי הקרן'!$C$42</f>
        <v>2.0474005078716811E-4</v>
      </c>
      <c r="BG38" s="3"/>
    </row>
    <row r="39" spans="2:59">
      <c r="B39" s="79" t="s">
        <v>1909</v>
      </c>
      <c r="C39" s="76" t="s">
        <v>1910</v>
      </c>
      <c r="D39" s="89" t="s">
        <v>137</v>
      </c>
      <c r="E39" s="76"/>
      <c r="F39" s="89" t="s">
        <v>1718</v>
      </c>
      <c r="G39" s="76" t="s">
        <v>694</v>
      </c>
      <c r="H39" s="76"/>
      <c r="I39" s="89" t="s">
        <v>173</v>
      </c>
      <c r="J39" s="86">
        <v>15679.1085</v>
      </c>
      <c r="K39" s="88">
        <v>1531</v>
      </c>
      <c r="L39" s="86">
        <v>772.30369934700002</v>
      </c>
      <c r="M39" s="87">
        <v>7.5126051864932934E-5</v>
      </c>
      <c r="N39" s="87">
        <f t="shared" si="2"/>
        <v>3.9143952255136345E-2</v>
      </c>
      <c r="O39" s="87">
        <f>L39/'סכום נכסי הקרן'!$C$42</f>
        <v>3.2943804888489102E-4</v>
      </c>
    </row>
    <row r="40" spans="2:59">
      <c r="B40" s="79" t="s">
        <v>1911</v>
      </c>
      <c r="C40" s="76" t="s">
        <v>1912</v>
      </c>
      <c r="D40" s="89" t="s">
        <v>137</v>
      </c>
      <c r="E40" s="76"/>
      <c r="F40" s="89" t="s">
        <v>1718</v>
      </c>
      <c r="G40" s="76" t="s">
        <v>694</v>
      </c>
      <c r="H40" s="76"/>
      <c r="I40" s="89" t="s">
        <v>163</v>
      </c>
      <c r="J40" s="86">
        <v>78802.801024</v>
      </c>
      <c r="K40" s="88">
        <v>1403.8</v>
      </c>
      <c r="L40" s="86">
        <v>3834.206076126</v>
      </c>
      <c r="M40" s="87">
        <v>1.0251457194862338E-4</v>
      </c>
      <c r="N40" s="87">
        <f t="shared" si="2"/>
        <v>0.19433544045837259</v>
      </c>
      <c r="O40" s="87">
        <f>L40/'סכום נכסי הקרן'!$C$42</f>
        <v>1.6355397103620646E-3</v>
      </c>
    </row>
    <row r="41" spans="2:59">
      <c r="B41" s="79" t="s">
        <v>1913</v>
      </c>
      <c r="C41" s="76" t="s">
        <v>1914</v>
      </c>
      <c r="D41" s="89" t="s">
        <v>27</v>
      </c>
      <c r="E41" s="76"/>
      <c r="F41" s="89" t="s">
        <v>1718</v>
      </c>
      <c r="G41" s="76" t="s">
        <v>694</v>
      </c>
      <c r="H41" s="76"/>
      <c r="I41" s="89" t="s">
        <v>173</v>
      </c>
      <c r="J41" s="86">
        <v>2045.7517319999999</v>
      </c>
      <c r="K41" s="88">
        <v>11678.96</v>
      </c>
      <c r="L41" s="86">
        <v>768.68544620700004</v>
      </c>
      <c r="M41" s="87">
        <v>5.4259994877495926E-4</v>
      </c>
      <c r="N41" s="87">
        <f t="shared" si="2"/>
        <v>3.8960562316335184E-2</v>
      </c>
      <c r="O41" s="87">
        <f>L41/'סכום נכסי הקרן'!$C$42</f>
        <v>3.2789462722859042E-4</v>
      </c>
    </row>
    <row r="42" spans="2:59">
      <c r="B42" s="79" t="s">
        <v>1915</v>
      </c>
      <c r="C42" s="76" t="s">
        <v>1916</v>
      </c>
      <c r="D42" s="89" t="s">
        <v>137</v>
      </c>
      <c r="E42" s="76"/>
      <c r="F42" s="89" t="s">
        <v>1718</v>
      </c>
      <c r="G42" s="76" t="s">
        <v>694</v>
      </c>
      <c r="H42" s="76"/>
      <c r="I42" s="89" t="s">
        <v>163</v>
      </c>
      <c r="J42" s="86">
        <v>13184.389346999997</v>
      </c>
      <c r="K42" s="88">
        <v>11504.94</v>
      </c>
      <c r="L42" s="86">
        <v>5257.4231853769988</v>
      </c>
      <c r="M42" s="87">
        <v>1.6024608226022609E-4</v>
      </c>
      <c r="N42" s="87">
        <f t="shared" si="2"/>
        <v>0.26647071913218784</v>
      </c>
      <c r="O42" s="87">
        <f>L42/'סכום נכסי הקרן'!$C$42</f>
        <v>2.2426349088023635E-3</v>
      </c>
    </row>
    <row r="43" spans="2:59">
      <c r="C43" s="1"/>
      <c r="D43" s="1"/>
      <c r="E43" s="1"/>
    </row>
    <row r="44" spans="2:59">
      <c r="C44" s="1"/>
      <c r="D44" s="1"/>
      <c r="E44" s="1"/>
    </row>
    <row r="45" spans="2:59">
      <c r="C45" s="1"/>
      <c r="D45" s="1"/>
      <c r="E45" s="1"/>
    </row>
    <row r="46" spans="2:59">
      <c r="B46" s="91" t="s">
        <v>257</v>
      </c>
      <c r="C46" s="1"/>
      <c r="D46" s="1"/>
      <c r="E46" s="1"/>
    </row>
    <row r="47" spans="2:59">
      <c r="B47" s="91" t="s">
        <v>111</v>
      </c>
      <c r="C47" s="1"/>
      <c r="D47" s="1"/>
      <c r="E47" s="1"/>
    </row>
    <row r="48" spans="2:59">
      <c r="B48" s="91" t="s">
        <v>239</v>
      </c>
      <c r="C48" s="1"/>
      <c r="D48" s="1"/>
      <c r="E48" s="1"/>
    </row>
    <row r="49" spans="2:5">
      <c r="B49" s="91" t="s">
        <v>247</v>
      </c>
      <c r="C49" s="1"/>
      <c r="D49" s="1"/>
      <c r="E49" s="1"/>
    </row>
    <row r="50" spans="2:5">
      <c r="C50" s="1"/>
      <c r="D50" s="1"/>
      <c r="E50" s="1"/>
    </row>
    <row r="51" spans="2:5">
      <c r="C51" s="1"/>
      <c r="D51" s="1"/>
      <c r="E51" s="1"/>
    </row>
    <row r="52" spans="2:5">
      <c r="C52" s="1"/>
      <c r="D52" s="1"/>
      <c r="E52" s="1"/>
    </row>
    <row r="53" spans="2:5">
      <c r="C53" s="1"/>
      <c r="D53" s="1"/>
      <c r="E53" s="1"/>
    </row>
    <row r="54" spans="2:5">
      <c r="C54" s="1"/>
      <c r="D54" s="1"/>
      <c r="E54" s="1"/>
    </row>
    <row r="55" spans="2:5">
      <c r="C55" s="1"/>
      <c r="D55" s="1"/>
      <c r="E55" s="1"/>
    </row>
    <row r="56" spans="2:5">
      <c r="C56" s="1"/>
      <c r="D56" s="1"/>
      <c r="E56" s="1"/>
    </row>
    <row r="57" spans="2:5">
      <c r="C57" s="1"/>
      <c r="D57" s="1"/>
      <c r="E57" s="1"/>
    </row>
    <row r="58" spans="2:5">
      <c r="C58" s="1"/>
      <c r="D58" s="1"/>
      <c r="E58" s="1"/>
    </row>
    <row r="59" spans="2:5">
      <c r="C59" s="1"/>
      <c r="D59" s="1"/>
      <c r="E59" s="1"/>
    </row>
    <row r="60" spans="2:5">
      <c r="C60" s="1"/>
      <c r="D60" s="1"/>
      <c r="E60" s="1"/>
    </row>
    <row r="61" spans="2:5">
      <c r="C61" s="1"/>
      <c r="D61" s="1"/>
      <c r="E61" s="1"/>
    </row>
    <row r="62" spans="2:5">
      <c r="C62" s="1"/>
      <c r="D62" s="1"/>
      <c r="E62" s="1"/>
    </row>
    <row r="63" spans="2:5">
      <c r="C63" s="1"/>
      <c r="D63" s="1"/>
      <c r="E63" s="1"/>
    </row>
    <row r="64" spans="2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3"/>
      <c r="C325" s="1"/>
      <c r="D325" s="1"/>
      <c r="E325" s="1"/>
    </row>
    <row r="326" spans="2:5">
      <c r="B326" s="43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1:B37 C5:C1048576 D1:AF1048576 AH1:XFD1048576 AG1:AG37 B39:B45 B47:B1048576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>
      <selection activeCell="I18" sqref="I18"/>
    </sheetView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62" style="2" bestFit="1" customWidth="1"/>
    <col min="4" max="4" width="6.42578125" style="2" bestFit="1" customWidth="1"/>
    <col min="5" max="5" width="6.7109375" style="2" bestFit="1" customWidth="1"/>
    <col min="6" max="7" width="9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8" t="s">
        <v>179</v>
      </c>
      <c r="C1" s="70" t="s" vm="1">
        <v>266</v>
      </c>
    </row>
    <row r="2" spans="2:60">
      <c r="B2" s="48" t="s">
        <v>178</v>
      </c>
      <c r="C2" s="70" t="s">
        <v>267</v>
      </c>
    </row>
    <row r="3" spans="2:60">
      <c r="B3" s="48" t="s">
        <v>180</v>
      </c>
      <c r="C3" s="70" t="s">
        <v>268</v>
      </c>
    </row>
    <row r="4" spans="2:60">
      <c r="B4" s="48" t="s">
        <v>181</v>
      </c>
      <c r="C4" s="70">
        <v>12145</v>
      </c>
    </row>
    <row r="6" spans="2:60" ht="26.25" customHeight="1">
      <c r="B6" s="141" t="s">
        <v>209</v>
      </c>
      <c r="C6" s="142"/>
      <c r="D6" s="142"/>
      <c r="E6" s="142"/>
      <c r="F6" s="142"/>
      <c r="G6" s="142"/>
      <c r="H6" s="142"/>
      <c r="I6" s="142"/>
      <c r="J6" s="142"/>
      <c r="K6" s="142"/>
      <c r="L6" s="143"/>
    </row>
    <row r="7" spans="2:60" ht="26.25" customHeight="1">
      <c r="B7" s="141" t="s">
        <v>92</v>
      </c>
      <c r="C7" s="142"/>
      <c r="D7" s="142"/>
      <c r="E7" s="142"/>
      <c r="F7" s="142"/>
      <c r="G7" s="142"/>
      <c r="H7" s="142"/>
      <c r="I7" s="142"/>
      <c r="J7" s="142"/>
      <c r="K7" s="142"/>
      <c r="L7" s="143"/>
      <c r="BH7" s="3"/>
    </row>
    <row r="8" spans="2:60" s="3" customFormat="1" ht="78.75">
      <c r="B8" s="22" t="s">
        <v>115</v>
      </c>
      <c r="C8" s="30" t="s">
        <v>44</v>
      </c>
      <c r="D8" s="30" t="s">
        <v>119</v>
      </c>
      <c r="E8" s="30" t="s">
        <v>65</v>
      </c>
      <c r="F8" s="30" t="s">
        <v>101</v>
      </c>
      <c r="G8" s="30" t="s">
        <v>241</v>
      </c>
      <c r="H8" s="30" t="s">
        <v>240</v>
      </c>
      <c r="I8" s="30" t="s">
        <v>61</v>
      </c>
      <c r="J8" s="30" t="s">
        <v>58</v>
      </c>
      <c r="K8" s="30" t="s">
        <v>182</v>
      </c>
      <c r="L8" s="68" t="s">
        <v>184</v>
      </c>
      <c r="BD8" s="1"/>
      <c r="BE8" s="1"/>
    </row>
    <row r="9" spans="2:60" s="3" customFormat="1" ht="25.5">
      <c r="B9" s="15"/>
      <c r="C9" s="16"/>
      <c r="D9" s="16"/>
      <c r="E9" s="16"/>
      <c r="F9" s="16"/>
      <c r="G9" s="16" t="s">
        <v>248</v>
      </c>
      <c r="H9" s="16"/>
      <c r="I9" s="16" t="s">
        <v>244</v>
      </c>
      <c r="J9" s="16" t="s">
        <v>19</v>
      </c>
      <c r="K9" s="32" t="s">
        <v>19</v>
      </c>
      <c r="L9" s="17" t="s">
        <v>19</v>
      </c>
      <c r="BC9" s="1"/>
      <c r="BD9" s="1"/>
      <c r="BE9" s="1"/>
      <c r="BG9" s="4"/>
    </row>
    <row r="10" spans="2:60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19" t="s">
        <v>7</v>
      </c>
      <c r="L10" s="20" t="s">
        <v>8</v>
      </c>
      <c r="BC10" s="1"/>
      <c r="BD10" s="3"/>
      <c r="BE10" s="1"/>
    </row>
    <row r="11" spans="2:60" s="4" customFormat="1" ht="18" customHeight="1">
      <c r="B11" s="93" t="s">
        <v>47</v>
      </c>
      <c r="C11" s="76"/>
      <c r="D11" s="76"/>
      <c r="E11" s="76"/>
      <c r="F11" s="76"/>
      <c r="G11" s="86"/>
      <c r="H11" s="88"/>
      <c r="I11" s="86">
        <v>25.148002278999996</v>
      </c>
      <c r="J11" s="76"/>
      <c r="K11" s="87">
        <f>I11/$I$11</f>
        <v>1</v>
      </c>
      <c r="L11" s="87">
        <f>I11/'סכום נכסי הקרן'!$C$42</f>
        <v>1.0727268056790946E-5</v>
      </c>
      <c r="BC11" s="1"/>
      <c r="BD11" s="3"/>
      <c r="BE11" s="1"/>
      <c r="BG11" s="1"/>
    </row>
    <row r="12" spans="2:60" s="4" customFormat="1" ht="18" customHeight="1">
      <c r="B12" s="97" t="s">
        <v>25</v>
      </c>
      <c r="C12" s="76"/>
      <c r="D12" s="76"/>
      <c r="E12" s="76"/>
      <c r="F12" s="76"/>
      <c r="G12" s="86"/>
      <c r="H12" s="88"/>
      <c r="I12" s="86">
        <v>25.148002278999996</v>
      </c>
      <c r="J12" s="76"/>
      <c r="K12" s="87">
        <f t="shared" ref="K12:K14" si="0">I12/$I$11</f>
        <v>1</v>
      </c>
      <c r="L12" s="87">
        <f>I12/'סכום נכסי הקרן'!$C$42</f>
        <v>1.0727268056790946E-5</v>
      </c>
      <c r="BC12" s="1"/>
      <c r="BD12" s="3"/>
      <c r="BE12" s="1"/>
      <c r="BG12" s="1"/>
    </row>
    <row r="13" spans="2:60">
      <c r="B13" s="94" t="s">
        <v>1917</v>
      </c>
      <c r="C13" s="74"/>
      <c r="D13" s="74"/>
      <c r="E13" s="74"/>
      <c r="F13" s="74"/>
      <c r="G13" s="83"/>
      <c r="H13" s="85"/>
      <c r="I13" s="83">
        <v>25.148002278999996</v>
      </c>
      <c r="J13" s="74"/>
      <c r="K13" s="84">
        <f t="shared" si="0"/>
        <v>1</v>
      </c>
      <c r="L13" s="84">
        <f>I13/'סכום נכסי הקרן'!$C$42</f>
        <v>1.0727268056790946E-5</v>
      </c>
      <c r="BD13" s="3"/>
    </row>
    <row r="14" spans="2:60" ht="20.25">
      <c r="B14" s="79" t="s">
        <v>1918</v>
      </c>
      <c r="C14" s="76" t="s">
        <v>1919</v>
      </c>
      <c r="D14" s="89" t="s">
        <v>120</v>
      </c>
      <c r="E14" s="89" t="s">
        <v>190</v>
      </c>
      <c r="F14" s="89" t="s">
        <v>164</v>
      </c>
      <c r="G14" s="86">
        <v>5286.525599999999</v>
      </c>
      <c r="H14" s="88">
        <v>475.7</v>
      </c>
      <c r="I14" s="86">
        <v>25.148002278999996</v>
      </c>
      <c r="J14" s="87">
        <v>5.967494947718494E-4</v>
      </c>
      <c r="K14" s="87">
        <f t="shared" si="0"/>
        <v>1</v>
      </c>
      <c r="L14" s="87">
        <f>I14/'סכום נכסי הקרן'!$C$42</f>
        <v>1.0727268056790946E-5</v>
      </c>
      <c r="BD14" s="4"/>
    </row>
    <row r="15" spans="2:60">
      <c r="B15" s="75"/>
      <c r="C15" s="76"/>
      <c r="D15" s="76"/>
      <c r="E15" s="76"/>
      <c r="F15" s="76"/>
      <c r="G15" s="86"/>
      <c r="H15" s="88"/>
      <c r="I15" s="76"/>
      <c r="J15" s="76"/>
      <c r="K15" s="87"/>
      <c r="L15" s="76"/>
    </row>
    <row r="16" spans="2:60"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</row>
    <row r="17" spans="2:56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</row>
    <row r="18" spans="2:56">
      <c r="B18" s="91" t="s">
        <v>257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</row>
    <row r="19" spans="2:56" ht="20.25">
      <c r="B19" s="91" t="s">
        <v>111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BC19" s="4"/>
    </row>
    <row r="20" spans="2:56">
      <c r="B20" s="91" t="s">
        <v>239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BD20" s="3"/>
    </row>
    <row r="21" spans="2:56">
      <c r="B21" s="91" t="s">
        <v>247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</row>
    <row r="22" spans="2:56"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</row>
    <row r="23" spans="2:56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</row>
    <row r="24" spans="2:56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</row>
    <row r="25" spans="2:56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</row>
    <row r="26" spans="2:56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</row>
    <row r="27" spans="2:56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</row>
    <row r="28" spans="2:56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</row>
    <row r="29" spans="2:56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</row>
    <row r="30" spans="2:56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</row>
    <row r="31" spans="2:56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</row>
    <row r="32" spans="2:56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</row>
    <row r="33" spans="2:12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</row>
    <row r="34" spans="2:12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</row>
    <row r="35" spans="2:12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</row>
    <row r="36" spans="2:12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</row>
    <row r="37" spans="2:12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</row>
    <row r="38" spans="2:12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</row>
    <row r="39" spans="2:12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</row>
    <row r="40" spans="2:12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</row>
    <row r="41" spans="2:12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</row>
    <row r="42" spans="2:12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</row>
    <row r="43" spans="2:12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</row>
    <row r="44" spans="2:12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</row>
    <row r="45" spans="2:12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</row>
    <row r="46" spans="2:12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</row>
    <row r="47" spans="2:12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2:12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2:12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2:12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</row>
    <row r="51" spans="2:12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2:12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</row>
    <row r="53" spans="2:12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</row>
    <row r="54" spans="2:12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</row>
    <row r="55" spans="2:12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</row>
    <row r="56" spans="2:12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</row>
    <row r="57" spans="2:12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</row>
    <row r="58" spans="2:12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2:12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</row>
    <row r="60" spans="2:12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</row>
    <row r="61" spans="2:12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</row>
    <row r="62" spans="2:12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</row>
    <row r="63" spans="2:12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</row>
    <row r="64" spans="2:12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</row>
    <row r="65" spans="2:12"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</row>
    <row r="66" spans="2:12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</row>
    <row r="67" spans="2:12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</row>
    <row r="68" spans="2:12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</row>
    <row r="69" spans="2:12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</row>
    <row r="70" spans="2:12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</row>
    <row r="71" spans="2:12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</row>
    <row r="72" spans="2:12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</row>
    <row r="73" spans="2:12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</row>
    <row r="74" spans="2:12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</row>
    <row r="75" spans="2:12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</row>
    <row r="76" spans="2:12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</row>
    <row r="77" spans="2:12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</row>
    <row r="78" spans="2:12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</row>
    <row r="79" spans="2:12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</row>
    <row r="80" spans="2:12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</row>
    <row r="81" spans="2:12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</row>
    <row r="82" spans="2:12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</row>
    <row r="83" spans="2:12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</row>
    <row r="84" spans="2:12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</row>
    <row r="85" spans="2:12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</row>
    <row r="86" spans="2:12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</row>
    <row r="87" spans="2:12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</row>
    <row r="88" spans="2:12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</row>
    <row r="89" spans="2:12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</row>
    <row r="90" spans="2:12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</row>
    <row r="91" spans="2:12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</row>
    <row r="92" spans="2:12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</row>
    <row r="93" spans="2:12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</row>
    <row r="94" spans="2:12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</row>
    <row r="95" spans="2:12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</row>
    <row r="96" spans="2:12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</row>
    <row r="97" spans="2:12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</row>
    <row r="98" spans="2:12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</row>
    <row r="99" spans="2:12"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</row>
    <row r="100" spans="2:12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</row>
    <row r="101" spans="2:12"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</row>
    <row r="102" spans="2:12"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</row>
    <row r="103" spans="2:12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</row>
    <row r="104" spans="2:12"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</row>
    <row r="105" spans="2:12"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</row>
    <row r="106" spans="2:12"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</row>
    <row r="107" spans="2:12"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</row>
    <row r="108" spans="2:12"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</row>
    <row r="109" spans="2:12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</row>
    <row r="110" spans="2:12"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</row>
    <row r="111" spans="2:12"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</row>
    <row r="112" spans="2:12"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</row>
    <row r="113" spans="2:12"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</row>
    <row r="114" spans="2:12"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</row>
    <row r="115" spans="2:12">
      <c r="D115" s="1"/>
      <c r="E115" s="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7 C5:C1048576 D1:AF1048576 AH1:XFD1048576 AG1:AG19 B19:B1048576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terms/"/>
    <ds:schemaRef ds:uri="a46656d4-8850-49b3-aebd-68bd05f7f43d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'לא סחיר- תעודות התחייבות ממשלתי'!Print_Area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2020-09-03T12:46:03Z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